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" i="96" l="1"/>
  <c r="G51" i="96"/>
  <c r="H51" i="96"/>
  <c r="K733" i="38"/>
  <c r="K734" i="38"/>
  <c r="P732" i="38"/>
  <c r="L732" i="38"/>
  <c r="L733" i="38"/>
  <c r="P733" i="38" s="1"/>
  <c r="L734" i="38"/>
  <c r="P734" i="38" s="1"/>
  <c r="G733" i="38"/>
  <c r="G734" i="38"/>
  <c r="D734" i="38"/>
  <c r="G86" i="43"/>
  <c r="F86" i="43"/>
  <c r="J86" i="43"/>
  <c r="H86" i="43"/>
  <c r="F21" i="43"/>
  <c r="F287" i="25"/>
  <c r="K287" i="25" s="1"/>
  <c r="H287" i="25"/>
  <c r="G287" i="25"/>
  <c r="K80" i="25"/>
  <c r="F172" i="51"/>
  <c r="G172" i="51"/>
  <c r="H172" i="51"/>
  <c r="K172" i="51"/>
  <c r="K37" i="51"/>
  <c r="F37" i="69"/>
  <c r="K37" i="69"/>
  <c r="H37" i="69"/>
  <c r="G37" i="69"/>
  <c r="K4" i="69"/>
  <c r="A734" i="38"/>
  <c r="E734" i="38"/>
  <c r="H734" i="38"/>
  <c r="M734" i="38"/>
  <c r="N734" i="38" s="1"/>
  <c r="S734" i="38"/>
  <c r="O734" i="38" l="1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E733" i="38"/>
  <c r="H733" i="38"/>
  <c r="M733" i="38"/>
  <c r="N733" i="38" s="1"/>
  <c r="S733" i="38"/>
  <c r="C19" i="89"/>
  <c r="K19" i="89"/>
  <c r="F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H24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Z730" i="38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P729" i="38" l="1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85" i="108"/>
  <c r="H85" i="108"/>
  <c r="F85" i="108"/>
  <c r="K19" i="108"/>
  <c r="F19" i="108"/>
  <c r="M85" i="108"/>
  <c r="H19" i="108"/>
  <c r="C19" i="108"/>
  <c r="M19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C19" i="107"/>
  <c r="H19" i="107"/>
  <c r="M85" i="107"/>
  <c r="F85" i="107"/>
  <c r="M19" i="107"/>
  <c r="K19" i="107"/>
  <c r="H85" i="107"/>
  <c r="K85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F19" i="106"/>
  <c r="F85" i="106"/>
  <c r="K19" i="106"/>
  <c r="H19" i="106"/>
  <c r="M19" i="106"/>
  <c r="K85" i="106"/>
  <c r="C85" i="106"/>
  <c r="H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C19" i="47"/>
  <c r="H19" i="47"/>
  <c r="H35" i="46"/>
  <c r="C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F85" i="105"/>
  <c r="F19" i="105"/>
  <c r="C85" i="105"/>
  <c r="M85" i="105"/>
  <c r="C19" i="105"/>
  <c r="K85" i="105"/>
  <c r="K19" i="105"/>
  <c r="H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H19" i="104"/>
  <c r="F85" i="104"/>
  <c r="M19" i="104"/>
  <c r="H85" i="104"/>
  <c r="K19" i="104"/>
  <c r="K85" i="104"/>
  <c r="M85" i="104"/>
  <c r="C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85" i="103"/>
  <c r="M85" i="103"/>
  <c r="C19" i="103"/>
  <c r="K19" i="103"/>
  <c r="F85" i="103"/>
  <c r="M19" i="103"/>
  <c r="H85" i="103"/>
  <c r="K85" i="103"/>
  <c r="F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85" i="102"/>
  <c r="F19" i="102"/>
  <c r="C19" i="102"/>
  <c r="H85" i="102"/>
  <c r="K19" i="102"/>
  <c r="C85" i="102"/>
  <c r="K85" i="102"/>
  <c r="F85" i="102"/>
  <c r="H19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85" i="99"/>
  <c r="H85" i="100"/>
  <c r="M19" i="99"/>
  <c r="H19" i="100"/>
  <c r="F85" i="101"/>
  <c r="M85" i="100"/>
  <c r="C85" i="99"/>
  <c r="C19" i="100"/>
  <c r="K85" i="100"/>
  <c r="C19" i="101"/>
  <c r="F19" i="100"/>
  <c r="H19" i="99"/>
  <c r="H19" i="101"/>
  <c r="F19" i="99"/>
  <c r="C19" i="99"/>
  <c r="C85" i="100"/>
  <c r="F19" i="101"/>
  <c r="M85" i="101"/>
  <c r="K19" i="99"/>
  <c r="H85" i="99"/>
  <c r="K85" i="101"/>
  <c r="M19" i="100"/>
  <c r="K19" i="101"/>
  <c r="F85" i="99"/>
  <c r="C85" i="101"/>
  <c r="K85" i="99"/>
  <c r="F85" i="100"/>
  <c r="H85" i="101"/>
  <c r="K19" i="100"/>
  <c r="M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19" i="98"/>
  <c r="M19" i="98"/>
  <c r="F19" i="97"/>
  <c r="H85" i="97"/>
  <c r="H85" i="98"/>
  <c r="C19" i="98"/>
  <c r="K85" i="98"/>
  <c r="C85" i="98"/>
  <c r="C19" i="97"/>
  <c r="H19" i="98"/>
  <c r="K85" i="97"/>
  <c r="M85" i="98"/>
  <c r="F19" i="98"/>
  <c r="K25" i="88"/>
  <c r="H19" i="97"/>
  <c r="M19" i="97"/>
  <c r="M85" i="97"/>
  <c r="C85" i="97"/>
  <c r="F85" i="98"/>
  <c r="F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C19" i="96"/>
  <c r="M19" i="96"/>
  <c r="F19" i="96"/>
  <c r="H19" i="96"/>
  <c r="F84" i="96"/>
  <c r="K84" i="96"/>
  <c r="H84" i="96"/>
  <c r="M84" i="96"/>
  <c r="K19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F85" i="95"/>
  <c r="H85" i="95"/>
  <c r="M85" i="95"/>
  <c r="M19" i="95"/>
  <c r="H19" i="95"/>
  <c r="F19" i="95"/>
  <c r="C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K19" i="94"/>
  <c r="C85" i="94"/>
  <c r="C19" i="94"/>
  <c r="M19" i="94"/>
  <c r="K85" i="94"/>
  <c r="M85" i="94"/>
  <c r="H19" i="94"/>
  <c r="F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5" i="93"/>
  <c r="H19" i="93"/>
  <c r="K85" i="93"/>
  <c r="M85" i="93"/>
  <c r="F85" i="93"/>
  <c r="C85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85" i="92"/>
  <c r="F85" i="92"/>
  <c r="M19" i="92"/>
  <c r="H19" i="91"/>
  <c r="K19" i="91"/>
  <c r="F85" i="91"/>
  <c r="F19" i="92"/>
  <c r="F19" i="91"/>
  <c r="M85" i="92"/>
  <c r="H85" i="92"/>
  <c r="C85" i="91"/>
  <c r="C19" i="92"/>
  <c r="C85" i="92"/>
  <c r="F19" i="47"/>
  <c r="M19" i="91"/>
  <c r="K19" i="92"/>
  <c r="H85" i="91"/>
  <c r="H19" i="92"/>
  <c r="M85" i="91"/>
  <c r="C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19" i="90"/>
  <c r="F85" i="90"/>
  <c r="H85" i="90"/>
  <c r="M19" i="90"/>
  <c r="M85" i="90"/>
  <c r="C19" i="90"/>
  <c r="C85" i="90"/>
  <c r="F19" i="90"/>
  <c r="K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M19" i="89"/>
  <c r="H19" i="89"/>
  <c r="M85" i="89"/>
  <c r="C85" i="89"/>
  <c r="F85" i="89"/>
  <c r="H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H19" i="87"/>
  <c r="M85" i="87"/>
  <c r="F85" i="87"/>
  <c r="M19" i="87"/>
  <c r="M101" i="88"/>
  <c r="F25" i="88"/>
  <c r="H85" i="87"/>
  <c r="K85" i="87"/>
  <c r="F101" i="88"/>
  <c r="F19" i="87"/>
  <c r="K101" i="88"/>
  <c r="C19" i="87"/>
  <c r="C85" i="87"/>
  <c r="K19" i="87"/>
  <c r="C101" i="88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M85" i="86"/>
  <c r="C85" i="86"/>
  <c r="K85" i="86"/>
  <c r="M19" i="86"/>
  <c r="F85" i="86"/>
  <c r="H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C19" i="85"/>
  <c r="H19" i="85"/>
  <c r="F85" i="85"/>
  <c r="M19" i="85"/>
  <c r="C85" i="85"/>
  <c r="M85" i="85"/>
  <c r="F19" i="85"/>
  <c r="K19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M85" i="83"/>
  <c r="F19" i="83"/>
  <c r="C110" i="84"/>
  <c r="K110" i="84"/>
  <c r="K19" i="83"/>
  <c r="M19" i="83"/>
  <c r="H19" i="83"/>
  <c r="F25" i="84"/>
  <c r="K85" i="83"/>
  <c r="C85" i="83"/>
  <c r="C19" i="83"/>
  <c r="F85" i="83"/>
  <c r="H110" i="84"/>
  <c r="F110" i="84"/>
  <c r="C25" i="84"/>
  <c r="H85" i="83"/>
  <c r="M110" i="84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F19" i="82"/>
  <c r="H60" i="82"/>
  <c r="M18" i="74"/>
  <c r="F60" i="82"/>
  <c r="C60" i="82"/>
  <c r="H18" i="74"/>
  <c r="H19" i="82"/>
  <c r="K60" i="82"/>
  <c r="C19" i="82"/>
  <c r="C18" i="74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M78" i="75"/>
  <c r="H96" i="31"/>
  <c r="C96" i="31"/>
  <c r="F96" i="31"/>
  <c r="K78" i="75"/>
  <c r="M96" i="31"/>
  <c r="C78" i="75"/>
  <c r="K96" i="31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19" i="64"/>
  <c r="H85" i="64"/>
  <c r="K85" i="64"/>
  <c r="H19" i="64"/>
  <c r="M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110" i="81"/>
  <c r="M110" i="81"/>
  <c r="K110" i="81"/>
  <c r="F30" i="81"/>
  <c r="F110" i="81"/>
  <c r="C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19" i="80"/>
  <c r="K85" i="80"/>
  <c r="H85" i="80"/>
  <c r="F85" i="80"/>
  <c r="M19" i="80"/>
  <c r="M85" i="80"/>
  <c r="C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F19" i="79"/>
  <c r="C19" i="79"/>
  <c r="C65" i="79"/>
  <c r="K19" i="79"/>
  <c r="H65" i="79"/>
  <c r="H19" i="79"/>
  <c r="M65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85" i="78"/>
  <c r="C19" i="78"/>
  <c r="F85" i="78"/>
  <c r="H19" i="78"/>
  <c r="K19" i="78"/>
  <c r="H85" i="78"/>
  <c r="M19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H19" i="77"/>
  <c r="H89" i="77"/>
  <c r="M89" i="77"/>
  <c r="K89" i="77"/>
  <c r="C19" i="77"/>
  <c r="F89" i="77"/>
  <c r="F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C93" i="68"/>
  <c r="F93" i="68"/>
  <c r="H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18" i="25"/>
  <c r="K818" i="25"/>
  <c r="M818" i="25"/>
  <c r="F818" i="25"/>
  <c r="C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5" i="25" l="1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5" i="58"/>
  <c r="H195" i="58"/>
  <c r="C195" i="58"/>
  <c r="K186" i="58"/>
  <c r="F186" i="58"/>
  <c r="K185" i="58"/>
  <c r="F185" i="58"/>
  <c r="K179" i="58"/>
  <c r="F179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P39" i="58"/>
  <c r="H154" i="58"/>
  <c r="G154" i="58"/>
  <c r="F154" i="58"/>
  <c r="P38" i="58"/>
  <c r="H153" i="58"/>
  <c r="G153" i="58"/>
  <c r="F153" i="58"/>
  <c r="P37" i="58"/>
  <c r="H152" i="58"/>
  <c r="G152" i="58"/>
  <c r="F152" i="58"/>
  <c r="P36" i="58"/>
  <c r="H151" i="58"/>
  <c r="G151" i="58"/>
  <c r="F151" i="58"/>
  <c r="P35" i="58"/>
  <c r="P34" i="58"/>
  <c r="P33" i="58"/>
  <c r="P32" i="58"/>
  <c r="H147" i="58"/>
  <c r="G147" i="58"/>
  <c r="F147" i="58"/>
  <c r="P31" i="58"/>
  <c r="H146" i="58"/>
  <c r="G146" i="58"/>
  <c r="F146" i="58"/>
  <c r="P30" i="58"/>
  <c r="H145" i="58"/>
  <c r="G145" i="58"/>
  <c r="F145" i="58"/>
  <c r="P29" i="58"/>
  <c r="H144" i="58"/>
  <c r="G144" i="58"/>
  <c r="F144" i="58"/>
  <c r="P28" i="58"/>
  <c r="H143" i="58"/>
  <c r="G143" i="58"/>
  <c r="F143" i="58"/>
  <c r="P27" i="58"/>
  <c r="H142" i="58"/>
  <c r="G142" i="58"/>
  <c r="F142" i="58"/>
  <c r="P26" i="58"/>
  <c r="H141" i="58"/>
  <c r="G141" i="58"/>
  <c r="F141" i="58"/>
  <c r="P25" i="58"/>
  <c r="H140" i="58"/>
  <c r="G140" i="58"/>
  <c r="F140" i="58"/>
  <c r="P24" i="58"/>
  <c r="H139" i="58"/>
  <c r="G139" i="58"/>
  <c r="F139" i="58"/>
  <c r="P23" i="58"/>
  <c r="H138" i="58"/>
  <c r="G138" i="58"/>
  <c r="F138" i="58"/>
  <c r="P22" i="58"/>
  <c r="H137" i="58"/>
  <c r="G137" i="58"/>
  <c r="F137" i="58"/>
  <c r="P21" i="58"/>
  <c r="H136" i="58"/>
  <c r="G136" i="58"/>
  <c r="F136" i="58"/>
  <c r="P20" i="58"/>
  <c r="H135" i="58"/>
  <c r="G135" i="58"/>
  <c r="F135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6" i="58"/>
  <c r="M19" i="45"/>
  <c r="C19" i="68"/>
  <c r="M65" i="71"/>
  <c r="F19" i="3"/>
  <c r="M19" i="41"/>
  <c r="K100" i="34"/>
  <c r="M94" i="52"/>
  <c r="F81" i="61"/>
  <c r="F19" i="73"/>
  <c r="F19" i="34"/>
  <c r="F19" i="52"/>
  <c r="M156" i="49"/>
  <c r="H19" i="41"/>
  <c r="F94" i="52"/>
  <c r="C65" i="63"/>
  <c r="K23" i="17"/>
  <c r="H65" i="63"/>
  <c r="K86" i="53"/>
  <c r="F28" i="43"/>
  <c r="C19" i="73"/>
  <c r="H19" i="61"/>
  <c r="H94" i="52"/>
  <c r="C23" i="17"/>
  <c r="C75" i="41"/>
  <c r="F19" i="55"/>
  <c r="M119" i="7"/>
  <c r="H19" i="69"/>
  <c r="K19" i="41"/>
  <c r="H213" i="57"/>
  <c r="M19" i="66"/>
  <c r="F77" i="70"/>
  <c r="K30" i="40"/>
  <c r="M19" i="50"/>
  <c r="M30" i="40"/>
  <c r="H19" i="55"/>
  <c r="H19" i="60"/>
  <c r="M19" i="53"/>
  <c r="M86" i="53"/>
  <c r="F19" i="53"/>
  <c r="K19" i="66"/>
  <c r="C19" i="45"/>
  <c r="C19" i="61"/>
  <c r="M19" i="61"/>
  <c r="K19" i="71"/>
  <c r="K19" i="72"/>
  <c r="H30" i="40"/>
  <c r="H19" i="68"/>
  <c r="H19" i="3"/>
  <c r="C19" i="59"/>
  <c r="C63" i="66"/>
  <c r="F75" i="41"/>
  <c r="M19" i="72"/>
  <c r="F19" i="60"/>
  <c r="K19" i="62"/>
  <c r="M19" i="75"/>
  <c r="M38" i="58"/>
  <c r="H67" i="60"/>
  <c r="C30" i="49"/>
  <c r="H19" i="71"/>
  <c r="K58" i="51"/>
  <c r="H196" i="58"/>
  <c r="F105" i="25"/>
  <c r="H19" i="54"/>
  <c r="F119" i="7"/>
  <c r="M65" i="63"/>
  <c r="F19" i="45"/>
  <c r="C51" i="54"/>
  <c r="C119" i="7"/>
  <c r="F19" i="72"/>
  <c r="K19" i="50"/>
  <c r="H75" i="41"/>
  <c r="H65" i="71"/>
  <c r="K108" i="45"/>
  <c r="H55" i="50"/>
  <c r="K75" i="41"/>
  <c r="H72" i="59"/>
  <c r="C19" i="41"/>
  <c r="K19" i="70"/>
  <c r="H19" i="70"/>
  <c r="F65" i="71"/>
  <c r="M19" i="63"/>
  <c r="F25" i="31"/>
  <c r="H451" i="17"/>
  <c r="C19" i="66"/>
  <c r="C85" i="64"/>
  <c r="F58" i="51"/>
  <c r="K451" i="17"/>
  <c r="H51" i="54"/>
  <c r="C108" i="45"/>
  <c r="M23" i="57"/>
  <c r="C105" i="25"/>
  <c r="C156" i="49"/>
  <c r="K19" i="61"/>
  <c r="F156" i="49"/>
  <c r="M30" i="49"/>
  <c r="C38" i="58"/>
  <c r="F23" i="17"/>
  <c r="K119" i="7"/>
  <c r="M451" i="17"/>
  <c r="F19" i="50"/>
  <c r="K81" i="61"/>
  <c r="M213" i="57"/>
  <c r="F65" i="63"/>
  <c r="F19" i="66"/>
  <c r="C77" i="70"/>
  <c r="F90" i="72"/>
  <c r="H108" i="45"/>
  <c r="K156" i="49"/>
  <c r="H19" i="34"/>
  <c r="F19" i="62"/>
  <c r="M75" i="41"/>
  <c r="C19" i="55"/>
  <c r="K55" i="50"/>
  <c r="F67" i="60"/>
  <c r="M51" i="54"/>
  <c r="F213" i="57"/>
  <c r="C19" i="54"/>
  <c r="M19" i="69"/>
  <c r="H90" i="72"/>
  <c r="M19" i="60"/>
  <c r="C25" i="31"/>
  <c r="M72" i="59"/>
  <c r="F63" i="66"/>
  <c r="C451" i="17"/>
  <c r="C19" i="72"/>
  <c r="C55" i="50"/>
  <c r="C90" i="72"/>
  <c r="M108" i="45"/>
  <c r="K65" i="71"/>
  <c r="F196" i="58"/>
  <c r="F19" i="59"/>
  <c r="C19" i="64"/>
  <c r="F30" i="49"/>
  <c r="M19" i="73"/>
  <c r="F19" i="75"/>
  <c r="H81" i="61"/>
  <c r="H19" i="52"/>
  <c r="F23" i="57"/>
  <c r="K19" i="59"/>
  <c r="K19" i="3"/>
  <c r="M25" i="31"/>
  <c r="K19" i="52"/>
  <c r="C19" i="75"/>
  <c r="F86" i="53"/>
  <c r="F451" i="17"/>
  <c r="K19" i="75"/>
  <c r="M63" i="66"/>
  <c r="K77" i="70"/>
  <c r="M19" i="55"/>
  <c r="M58" i="51"/>
  <c r="C19" i="69"/>
  <c r="F19" i="68"/>
  <c r="H38" i="58"/>
  <c r="H19" i="66"/>
  <c r="M55" i="50"/>
  <c r="M19" i="3"/>
  <c r="C72" i="59"/>
  <c r="K94" i="52"/>
  <c r="F55" i="50"/>
  <c r="F100" i="34"/>
  <c r="K72" i="59"/>
  <c r="M19" i="59"/>
  <c r="M19" i="62"/>
  <c r="K67" i="60"/>
  <c r="H19" i="73"/>
  <c r="K25" i="31"/>
  <c r="H19" i="59"/>
  <c r="H63" i="66"/>
  <c r="M77" i="70"/>
  <c r="C19" i="53"/>
  <c r="H19" i="63"/>
  <c r="F19" i="63"/>
  <c r="C19" i="52"/>
  <c r="F85" i="64"/>
  <c r="H77" i="70"/>
  <c r="F19" i="64"/>
  <c r="F19" i="54"/>
  <c r="H23" i="17"/>
  <c r="K23" i="57"/>
  <c r="C213" i="57"/>
  <c r="C19" i="60"/>
  <c r="K19" i="69"/>
  <c r="F51" i="54"/>
  <c r="K19" i="34"/>
  <c r="C19" i="62"/>
  <c r="K51" i="54"/>
  <c r="K18" i="74"/>
  <c r="K213" i="57"/>
  <c r="K19" i="54"/>
  <c r="C67" i="60"/>
  <c r="H119" i="7"/>
  <c r="F19" i="71"/>
  <c r="C94" i="52"/>
  <c r="F38" i="58"/>
  <c r="M23" i="17"/>
  <c r="K19" i="55"/>
  <c r="K19" i="68"/>
  <c r="F19" i="69"/>
  <c r="H19" i="50"/>
  <c r="F30" i="40"/>
  <c r="F19" i="41"/>
  <c r="C86" i="53"/>
  <c r="M19" i="71"/>
  <c r="C19" i="3"/>
  <c r="F19" i="61"/>
  <c r="C81" i="61"/>
  <c r="M90" i="72"/>
  <c r="K90" i="72"/>
  <c r="C19" i="34"/>
  <c r="C100" i="34"/>
  <c r="M19" i="34"/>
  <c r="F18" i="74"/>
  <c r="M19" i="54"/>
  <c r="M100" i="34"/>
  <c r="F19" i="70"/>
  <c r="H105" i="25"/>
  <c r="M19" i="52"/>
  <c r="K19" i="53"/>
  <c r="M19" i="68"/>
  <c r="K196" i="58"/>
  <c r="H19" i="72"/>
  <c r="K38" i="58"/>
  <c r="F72" i="59"/>
  <c r="K19" i="63"/>
  <c r="H25" i="31"/>
  <c r="C65" i="71"/>
  <c r="H100" i="34"/>
  <c r="C19" i="70"/>
  <c r="K19" i="73"/>
  <c r="C19" i="50"/>
  <c r="K63" i="66"/>
  <c r="K65" i="63"/>
  <c r="M196" i="58"/>
  <c r="C19" i="71"/>
  <c r="C30" i="40"/>
  <c r="H19" i="62"/>
  <c r="C19" i="63"/>
  <c r="H19" i="53"/>
  <c r="H19" i="75"/>
  <c r="M81" i="61"/>
  <c r="C23" i="57"/>
  <c r="H86" i="53"/>
  <c r="M67" i="60"/>
  <c r="H156" i="49"/>
  <c r="M19" i="70"/>
  <c r="K19" i="60"/>
  <c r="F108" i="45"/>
  <c r="V734" i="38" l="1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3" i="74" s="1"/>
  <c r="K99" i="34"/>
  <c r="Q2" i="49"/>
  <c r="F155" i="49"/>
  <c r="Q2" i="41"/>
  <c r="Q8" i="41" s="1"/>
  <c r="F195" i="58"/>
  <c r="K195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34" i="38" s="1"/>
  <c r="Y73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J84" i="43" l="1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7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34" i="38" l="1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<sst xmlns="http://schemas.openxmlformats.org/spreadsheetml/2006/main" count="8021" uniqueCount="1303">
  <si>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</si>
  <si>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</si>
  <si>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</si>
  <si>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</si>
  <si>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</si>
  <si>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</si>
  <si>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</si>
  <si>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</si>
  <si>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</si>
  <si>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</si>
  <si>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</si>
  <si>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</si>
  <si>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</si>
  <si>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</si>
  <si>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</si>
  <si>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</si>
  <si>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</si>
  <si>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</si>
  <si>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</si>
  <si>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</si>
  <si>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</si>
  <si>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</si>
  <si>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</si>
  <si>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</si>
  <si>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</si>
  <si>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</si>
  <si>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</si>
  <si>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</si>
  <si>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</si>
  <si>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</si>
  <si>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</si>
  <si>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</si>
  <si>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</si>
  <si>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</si>
  <si>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</si>
  <si>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</si>
  <si>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</si>
  <si>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</si>
  <si>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</si>
  <si>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</si>
  <si>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</si>
  <si>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</si>
  <si>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</si>
  <si>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</si>
  <si>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</si>
  <si>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</si>
  <si>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</si>
  <si>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</si>
  <si>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</si>
  <si>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</si>
  <si>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</si>
  <si>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</si>
  <si>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</si>
  <si>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</si>
  <si>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</si>
  <si>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</si>
  <si>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</si>
  <si>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</si>
  <si>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</si>
  <si>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</si>
  <si>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</si>
  <si>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</si>
  <si>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</si>
  <si>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</si>
  <si>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</si>
  <si>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</si>
  <si>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</si>
  <si>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</si>
  <si>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</si>
  <si>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</si>
  <si>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</si>
  <si>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</si>
  <si>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</si>
  <si>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</si>
  <si>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</si>
  <si>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</si>
  <si>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</si>
  <si>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</si>
  <si>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</si>
  <si>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</si>
  <si>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</si>
  <si>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</si>
  <si>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</si>
  <si>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</si>
  <si>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</si>
  <si>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</si>
  <si>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</si>
  <si>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</si>
  <si>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</si>
  <si>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</si>
  <si>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</si>
  <si>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</si>
  <si>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</si>
  <si>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</si>
  <si>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</si>
  <si>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</si>
  <si>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</si>
  <si>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</si>
  <si>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</si>
  <si>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</si>
  <si>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</si>
  <si>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</si>
  <si>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</si>
  <si>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</si>
  <si>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</si>
  <si>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</si>
  <si>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</si>
  <si>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</si>
  <si>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</si>
  <si>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</si>
  <si>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</si>
  <si>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</si>
  <si>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</si>
  <si>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</si>
  <si>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</si>
  <si>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</si>
  <si>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</si>
  <si>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</si>
  <si>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</si>
  <si>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</si>
  <si>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</si>
  <si>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</si>
  <si>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</si>
  <si>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</si>
  <si>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</si>
  <si>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</si>
  <si>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</si>
  <si>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</si>
  <si>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</si>
  <si>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</si>
  <si>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</si>
  <si>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</si>
  <si>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</si>
  <si>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</si>
  <si>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</si>
  <si>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</si>
  <si>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</si>
  <si>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</si>
  <si>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</si>
  <si>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</si>
  <si>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</si>
  <si>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</si>
  <si>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</si>
  <si>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</si>
  <si>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</si>
  <si>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</si>
  <si>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</si>
  <si>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</si>
  <si>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</si>
  <si>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</si>
  <si>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</si>
  <si>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</si>
  <si>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</si>
  <si>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</si>
  <si>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</si>
  <si>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</si>
  <si>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</si>
  <si>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</si>
  <si>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</si>
  <si>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</si>
  <si>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</si>
  <si>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</si>
  <si>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</si>
  <si>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</si>
  <si>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</si>
  <si>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</si>
  <si>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</si>
  <si>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</si>
  <si>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</si>
  <si>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</si>
  <si>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</si>
  <si>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</si>
  <si>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</si>
  <si>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</si>
  <si>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</si>
  <si>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</si>
  <si>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</si>
  <si>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</si>
  <si>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</si>
  <si>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</si>
  <si>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</si>
  <si>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</si>
  <si>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</si>
  <si>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</si>
  <si>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</si>
  <si>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</si>
  <si>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</si>
  <si>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</si>
  <si>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</si>
  <si>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</si>
  <si>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</si>
  <si>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</si>
  <si>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</si>
  <si>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</si>
  <si>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</si>
  <si>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</si>
  <si>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</si>
  <si>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</si>
  <si>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</si>
  <si>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</si>
  <si>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</si>
  <si>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</si>
  <si>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</si>
  <si>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</si>
  <si>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</si>
  <si>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</si>
  <si>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</si>
  <si>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</si>
  <si>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</si>
  <si>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</si>
  <si>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</si>
  <si>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</si>
  <si>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</si>
  <si>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</si>
  <si>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</si>
  <si>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</si>
  <si>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</si>
  <si>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</si>
  <si>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</si>
  <si>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</si>
  <si>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</si>
  <si>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</si>
  <si>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</si>
  <si>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</si>
  <si>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</si>
  <si>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</si>
  <si>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</si>
  <si>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</si>
  <si>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</si>
  <si>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</si>
  <si>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</si>
  <si>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</si>
  <si>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</si>
  <si>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</si>
  <si>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</si>
  <si>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</si>
  <si>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</si>
  <si>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</si>
  <si>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</si>
  <si>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</si>
  <si>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</si>
  <si>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</si>
  <si>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</si>
  <si>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</si>
  <si>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</si>
  <si>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</si>
  <si>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</si>
  <si>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</si>
  <si>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</si>
  <si>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</si>
  <si>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</si>
  <si>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</si>
  <si>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</si>
  <si>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</si>
  <si>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</si>
  <si>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</si>
  <si>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</si>
  <si>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</si>
  <si>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</si>
  <si>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</si>
  <si>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</si>
  <si>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</si>
  <si>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</si>
  <si>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</si>
  <si>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</si>
  <si>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</si>
  <si>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</si>
  <si>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</si>
  <si>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</si>
  <si>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</si>
  <si>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</si>
  <si>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</si>
  <si>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</si>
  <si>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</si>
  <si>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</si>
  <si>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</si>
  <si>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</si>
  <si>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</si>
  <si>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</si>
  <si>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</si>
  <si>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</si>
  <si>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</si>
  <si>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</si>
  <si>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</si>
  <si>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</si>
  <si>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</si>
  <si>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</si>
  <si>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</si>
  <si>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</si>
  <si>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</si>
  <si>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</si>
  <si>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</si>
  <si>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</si>
  <si>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</si>
  <si>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</si>
  <si>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</si>
  <si>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</si>
  <si>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</si>
  <si>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</si>
  <si>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</si>
  <si>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</si>
  <si>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</si>
  <si>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</si>
  <si>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</si>
  <si>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</si>
  <si>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</si>
  <si>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</si>
  <si>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</si>
  <si>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</si>
  <si>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</si>
  <si>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</si>
  <si>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</si>
  <si>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</si>
  <si>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</si>
  <si>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</si>
  <si>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</si>
  <si>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</si>
  <si>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</si>
  <si>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</si>
  <si>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</si>
  <si>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</si>
  <si>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</si>
  <si>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</si>
  <si>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</si>
  <si>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</si>
  <si>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</si>
  <si>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</si>
  <si>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</si>
  <si>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</si>
  <si>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</si>
  <si>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</si>
  <si>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</si>
  <si>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</si>
  <si>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</si>
  <si>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</si>
  <si>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</si>
  <si>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</si>
  <si>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</si>
  <si>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</si>
  <si>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</si>
  <si>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</si>
  <si>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</si>
  <si>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</si>
  <si>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</si>
  <si>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</si>
  <si>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</si>
  <si>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</si>
  <si>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</si>
  <si>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</si>
  <si>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</si>
  <si>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</si>
  <si>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</si>
  <si>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</si>
  <si>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</si>
  <si>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</si>
  <si>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</si>
  <si>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</si>
  <si>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</si>
  <si>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</si>
  <si>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</si>
  <si>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</si>
  <si>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</si>
  <si>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</si>
  <si>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</si>
  <si>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</si>
  <si>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</si>
  <si>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</si>
  <si>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</si>
  <si>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</si>
  <si>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</si>
  <si>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</si>
  <si>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</si>
  <si>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</si>
  <si>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</si>
  <si>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</si>
  <si>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</si>
  <si>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</si>
  <si>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</si>
  <si>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</si>
  <si>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</si>
  <si>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</si>
  <si>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</si>
  <si>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</si>
  <si>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</si>
  <si>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</si>
  <si>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</si>
  <si>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</si>
  <si>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</si>
  <si>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</si>
  <si>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</si>
  <si>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</si>
  <si>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</si>
  <si>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</si>
  <si>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</si>
  <si>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</si>
  <si>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</si>
  <si>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</si>
  <si>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</si>
  <si>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</si>
  <si>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</si>
  <si>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</si>
  <si>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</si>
  <si>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</si>
  <si>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</si>
  <si>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</si>
  <si>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</si>
  <si>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</si>
  <si>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</si>
  <si>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</si>
  <si>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</si>
  <si>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</si>
  <si>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</si>
  <si>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</si>
  <si>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</si>
  <si>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</si>
  <si>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</si>
  <si>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</si>
  <si>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</si>
  <si>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</si>
  <si>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</si>
  <si>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</si>
  <si>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</si>
  <si>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</si>
  <si>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</si>
  <si>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</si>
  <si>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</si>
  <si>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</si>
  <si>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</si>
  <si>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</si>
  <si>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</si>
  <si>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</si>
  <si>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</si>
  <si>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</si>
  <si>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</si>
  <si>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</si>
  <si>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</si>
  <si>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</si>
  <si>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</si>
  <si>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</si>
  <si>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</si>
  <si>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</si>
  <si>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</si>
  <si>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</si>
  <si>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</si>
  <si>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</si>
  <si>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</si>
  <si>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</si>
  <si>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</si>
  <si>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</si>
  <si>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</si>
  <si>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</si>
  <si>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</si>
  <si>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</si>
  <si>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</si>
  <si>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</si>
  <si>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</si>
  <si>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</si>
  <si>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</si>
  <si>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</si>
  <si>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</si>
  <si>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</si>
  <si>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</si>
  <si>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</si>
  <si>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</si>
  <si>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</si>
  <si>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</si>
  <si>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</si>
  <si>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</si>
  <si>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</si>
  <si>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</si>
  <si>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</si>
  <si>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</si>
  <si>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</si>
  <si>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</si>
  <si>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</si>
  <si>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</si>
  <si>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</si>
  <si>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</si>
  <si>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</si>
  <si>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</si>
  <si>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</si>
  <si>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</si>
  <si>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</si>
  <si>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</si>
  <si>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</si>
  <si>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</si>
  <si>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</si>
  <si>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</si>
  <si>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</si>
  <si>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</si>
  <si>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</si>
  <si>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</si>
  <si>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</si>
  <si>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</si>
  <si>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</si>
  <si>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</si>
  <si>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</si>
  <si>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</si>
  <si>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</si>
  <si>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</si>
  <si>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</si>
  <si>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</si>
  <si>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</si>
  <si>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</si>
  <si>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</si>
  <si>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</si>
  <si>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</si>
  <si>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</si>
  <si>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</si>
  <si>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</si>
  <si>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</si>
  <si>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</si>
  <si>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</si>
  <si>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</si>
  <si>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</si>
  <si>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</si>
  <si>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</si>
  <si>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</si>
  <si>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</si>
  <si>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</si>
  <si>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</si>
  <si>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</si>
  <si>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</si>
  <si>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</si>
  <si>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</si>
  <si>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</si>
  <si>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</si>
  <si>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</si>
  <si>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</si>
  <si>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</si>
  <si>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</si>
  <si>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</si>
  <si>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</si>
  <si>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</si>
  <si>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</si>
  <si>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</si>
  <si>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</si>
  <si>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</si>
  <si>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</si>
  <si>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</si>
  <si>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</si>
  <si>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</si>
  <si>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</si>
  <si>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</si>
  <si>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</si>
  <si>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</si>
  <si>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</si>
  <si>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</si>
  <si>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</si>
  <si>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</si>
  <si>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</si>
  <si>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</si>
  <si>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</si>
  <si>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</si>
  <si>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</si>
  <si>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</si>
  <si>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</si>
  <si>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</si>
  <si>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</si>
  <si>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</si>
  <si>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</si>
  <si>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</si>
  <si>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</si>
  <si>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</si>
  <si>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</si>
  <si>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</si>
  <si>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</si>
  <si>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</si>
  <si>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</si>
  <si>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</si>
  <si>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</si>
  <si>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</si>
  <si>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</si>
  <si>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</si>
  <si>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</si>
  <si>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</si>
  <si>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</si>
  <si>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</si>
  <si>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</si>
  <si>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</si>
  <si>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</si>
  <si>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</si>
  <si>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</si>
  <si>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</si>
  <si>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</si>
  <si>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</si>
  <si>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</si>
  <si>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</si>
  <si>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</si>
  <si>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</si>
  <si>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</si>
  <si>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</si>
  <si>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</si>
  <si>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</si>
  <si>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</si>
  <si>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</si>
  <si>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</si>
  <si>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</si>
  <si>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</si>
  <si>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</si>
  <si>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</si>
  <si>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</si>
  <si>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</si>
  <si>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</si>
  <si>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</si>
  <si>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</si>
  <si>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</si>
  <si>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</si>
  <si>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</si>
  <si>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</si>
  <si>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</si>
  <si>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</si>
  <si>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</si>
  <si>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</si>
  <si>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</si>
  <si>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</si>
  <si>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</si>
  <si>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</si>
  <si>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</si>
  <si>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</si>
  <si>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</si>
  <si>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</si>
  <si>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</si>
  <si>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</si>
  <si>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</si>
  <si>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</si>
  <si>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</si>
  <si>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</si>
  <si>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</si>
  <si>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</si>
  <si>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</si>
  <si>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</si>
  <si>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</si>
  <si>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</si>
  <si>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</si>
  <si>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</si>
  <si>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</si>
  <si>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</si>
  <si>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</si>
  <si>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</si>
  <si>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</si>
  <si>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</si>
  <si>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</si>
  <si>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</si>
  <si>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</si>
  <si>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</si>
  <si>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</si>
  <si>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</si>
  <si>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</si>
  <si>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</si>
  <si>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</si>
  <si>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</si>
  <si>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</si>
  <si>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</si>
  <si>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</si>
  <si>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</si>
  <si>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</si>
  <si>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</si>
  <si>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</si>
  <si>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</si>
  <si>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</si>
  <si>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</si>
  <si>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</si>
  <si>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</si>
  <si>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</si>
  <si>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</si>
  <si>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</si>
  <si>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</si>
  <si>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</si>
  <si>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</si>
  <si>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</si>
  <si>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</si>
  <si>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</si>
  <si>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</si>
  <si>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</si>
  <si>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</si>
  <si>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</si>
  <si>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</si>
  <si>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</si>
  <si>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</si>
  <si>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</si>
  <si>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</si>
  <si>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</si>
  <si>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</si>
  <si>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</si>
  <si>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</si>
  <si>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</si>
  <si>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</si>
  <si>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</si>
  <si>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</si>
  <si>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</si>
  <si>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</si>
  <si>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</si>
  <si>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</si>
  <si>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</si>
  <si>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</si>
  <si>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</si>
  <si>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</si>
  <si>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</si>
  <si>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</si>
  <si>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</si>
  <si>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</si>
  <si>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</si>
  <si>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</si>
  <si>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</si>
  <si>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</si>
  <si>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</si>
  <si>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</si>
  <si>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</si>
  <si>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</si>
  <si>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</si>
  <si>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</si>
  <si>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</si>
  <si>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</si>
  <si>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</si>
  <si>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</si>
  <si>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</si>
  <si>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</si>
  <si>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</si>
  <si>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</si>
  <si>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</si>
  <si>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</si>
  <si>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</si>
  <si>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</si>
  <si>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</si>
  <si>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</si>
  <si>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</si>
  <si>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</si>
  <si>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</si>
  <si>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</si>
  <si>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</si>
  <si>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</si>
  <si>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</si>
  <si>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</si>
  <si>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</si>
  <si>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</si>
  <si>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</si>
  <si>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</si>
  <si>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</si>
  <si>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</si>
  <si>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</si>
  <si>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</si>
  <si>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</si>
  <si>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</si>
  <si>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</si>
  <si>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</si>
  <si>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</si>
  <si>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</si>
  <si>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</si>
  <si>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</si>
  <si>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</si>
  <si>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</si>
  <si>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</si>
  <si>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</si>
  <si>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</si>
  <si>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</si>
  <si>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</si>
  <si>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</si>
  <si>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</si>
  <si>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</si>
  <si>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</si>
  <si>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</si>
  <si>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</si>
  <si>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</si>
  <si>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</si>
  <si>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</si>
  <si>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</si>
  <si>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</si>
  <si>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</si>
  <si>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</si>
  <si>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</si>
  <si>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</si>
  <si>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</si>
  <si>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</si>
  <si>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</si>
  <si>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</si>
  <si>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</si>
  <si>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</si>
  <si>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</si>
  <si>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</si>
  <si>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</si>
  <si>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</si>
  <si>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</si>
  <si>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</si>
  <si>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</si>
  <si>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</si>
  <si>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</si>
  <si>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</si>
  <si>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</si>
  <si>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</si>
  <si>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</si>
  <si>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</si>
  <si>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</si>
  <si>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</si>
  <si>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</si>
  <si>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</si>
  <si>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</si>
  <si>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</si>
  <si>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</si>
  <si>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</si>
  <si>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</si>
  <si>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</si>
  <si>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</si>
  <si>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</si>
  <si>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</si>
  <si>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</si>
  <si>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</si>
  <si>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</si>
  <si>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</si>
  <si>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</si>
  <si>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</si>
  <si>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</si>
  <si>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</si>
  <si>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</si>
  <si>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</si>
  <si>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</si>
  <si>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</si>
  <si>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</si>
  <si>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</si>
  <si>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</si>
  <si>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</si>
  <si>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</si>
  <si>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</si>
  <si>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</si>
  <si>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</si>
  <si>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</si>
  <si>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</si>
  <si>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</si>
  <si>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</si>
  <si>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</si>
  <si>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</si>
  <si>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</si>
  <si>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</si>
  <si>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</si>
  <si>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</si>
  <si>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</si>
  <si>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</si>
  <si>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</si>
  <si>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</si>
  <si>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</si>
  <si>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</si>
  <si>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</si>
  <si>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</si>
  <si>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</si>
  <si>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</si>
  <si>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</si>
  <si>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</si>
  <si>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</si>
  <si>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</si>
  <si>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</si>
  <si>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</si>
  <si>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</si>
  <si>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</si>
  <si>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</si>
  <si>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</si>
  <si>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</si>
  <si>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</si>
  <si>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</si>
  <si>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</si>
  <si>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</si>
  <si>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</si>
  <si>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</si>
  <si>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</si>
  <si>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</si>
  <si>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</si>
  <si>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</si>
  <si>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</si>
  <si>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</si>
  <si>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</si>
  <si>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</si>
  <si>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</si>
  <si>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</si>
  <si>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</si>
  <si>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</si>
  <si>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</si>
  <si>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</si>
  <si>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</si>
  <si>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</si>
  <si>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</si>
  <si>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</si>
  <si>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</si>
  <si>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</si>
  <si>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</si>
  <si>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</si>
  <si>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</si>
  <si>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</si>
  <si>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</si>
  <si>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</si>
  <si>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</si>
  <si>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</si>
  <si>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</si>
  <si>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</si>
  <si>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</si>
  <si>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</si>
  <si>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</si>
  <si>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</si>
  <si>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</si>
  <si>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</si>
  <si>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</si>
  <si>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</si>
  <si>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</si>
  <si>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</si>
  <si>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</si>
  <si>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</si>
  <si>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</si>
  <si>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</si>
  <si>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</si>
  <si>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</si>
  <si>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</si>
  <si>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</si>
  <si>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</si>
  <si>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</si>
  <si>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</si>
  <si>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</si>
  <si>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</si>
  <si>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</si>
  <si>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</si>
  <si>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</si>
  <si>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</si>
  <si>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</si>
  <si>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</si>
  <si>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</si>
  <si>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</si>
  <si>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</si>
  <si>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</si>
  <si>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</si>
  <si>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</si>
  <si>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</si>
  <si>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</si>
  <si>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</si>
  <si>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</si>
  <si>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</si>
  <si>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</si>
  <si>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</si>
  <si>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</si>
  <si>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</si>
  <si>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</si>
  <si>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</si>
  <si>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</si>
  <si>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</si>
  <si>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</si>
  <si>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</si>
  <si>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</si>
  <si>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</si>
  <si>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</si>
  <si>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</si>
  <si>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</si>
  <si>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</si>
  <si>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</si>
  <si>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</si>
  <si>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</si>
  <si>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</si>
  <si>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</si>
  <si>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</si>
  <si>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</si>
  <si>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</si>
  <si>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</si>
  <si>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</si>
  <si>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</si>
  <si>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</si>
  <si>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</si>
  <si>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</si>
  <si>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</si>
  <si>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</si>
  <si>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</si>
  <si>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</si>
  <si>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</si>
  <si>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</si>
  <si>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</si>
  <si>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</si>
  <si>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</si>
  <si>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</si>
  <si>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</si>
  <si>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</si>
  <si>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</si>
  <si>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</si>
  <si>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</si>
  <si>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</si>
  <si>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</si>
  <si>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</si>
  <si>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</si>
  <si>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</si>
  <si>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</si>
  <si>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</si>
  <si>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</si>
  <si>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</si>
  <si>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</si>
  <si>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</si>
  <si>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</si>
  <si>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</si>
  <si>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</si>
  <si>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</si>
  <si>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</si>
  <si>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</si>
  <si>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</si>
  <si>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</si>
  <si>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</si>
  <si>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</si>
  <si>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</si>
  <si>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</si>
  <si>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</si>
  <si>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</si>
  <si>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</si>
  <si>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</si>
  <si>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</si>
  <si>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</si>
  <si>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</si>
  <si>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</si>
  <si>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</si>
  <si>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</si>
  <si>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</si>
  <si>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</si>
  <si>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</si>
  <si>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</si>
  <si>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</si>
  <si>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</si>
  <si>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</si>
  <si>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</si>
  <si>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</si>
  <si>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</si>
  <si>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</si>
  <si>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</si>
  <si>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</si>
  <si>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</si>
  <si>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</si>
  <si>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</si>
  <si>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</si>
  <si>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</si>
  <si>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</si>
  <si>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</si>
  <si>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</si>
  <si>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</si>
  <si>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</si>
  <si>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</si>
  <si>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</si>
  <si>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</si>
  <si>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</si>
  <si>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</si>
  <si>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</si>
  <si>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</si>
  <si>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</si>
  <si>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</si>
  <si>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</si>
  <si>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</si>
  <si>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</si>
  <si>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</si>
  <si>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</si>
  <si>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</si>
  <si>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</si>
  <si>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</si>
  <si>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</si>
  <si>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</si>
  <si>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</si>
  <si>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</si>
  <si>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</si>
  <si>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</si>
  <si>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</si>
  <si>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</si>
  <si>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</si>
  <si>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</si>
  <si>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</si>
  <si>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</si>
  <si>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</si>
  <si>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</si>
  <si>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</si>
  <si>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</si>
  <si>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</si>
  <si>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</si>
  <si>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</si>
  <si>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</si>
  <si>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</si>
  <si>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</si>
  <si>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</si>
  <si>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</si>
  <si>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</si>
  <si>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</si>
  <si>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</si>
  <si>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</si>
  <si>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</si>
  <si>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</si>
  <si>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</si>
  <si>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</si>
  <si>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</si>
  <si>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</si>
  <si>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</si>
  <si>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</si>
  <si>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</si>
  <si>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</si>
  <si>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</si>
  <si>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</si>
  <si>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</si>
  <si>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</si>
  <si>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</si>
  <si>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</si>
  <si>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</si>
  <si>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</si>
  <si>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</si>
  <si>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</si>
  <si>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</si>
  <si>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</si>
  <si>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</si>
  <si>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</si>
  <si>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</si>
  <si>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</si>
  <si>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</si>
  <si>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</si>
  <si>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</si>
  <si>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</si>
  <si>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</si>
  <si>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</si>
  <si>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</si>
  <si>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</si>
  <si>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</si>
  <si>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</si>
  <si>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</si>
  <si>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</si>
  <si>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</si>
  <si>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</si>
  <si>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</si>
  <si>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</si>
  <si>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</si>
  <si>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</si>
  <si>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</si>
  <si>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</si>
  <si>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</si>
  <si>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</si>
  <si>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</si>
  <si>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</si>
  <si>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</si>
  <si>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</si>
  <si>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</si>
  <si>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</si>
  <si>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</si>
  <si>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</si>
  <si>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</si>
  <si>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</si>
  <si>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</si>
  <si>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</si>
  <si>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</si>
  <si>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</si>
  <si>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</si>
  <si>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</si>
  <si>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</si>
  <si>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</si>
  <si>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</si>
  <si>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</si>
  <si>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</si>
  <si>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</si>
  <si>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</si>
  <si>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</si>
  <si>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</si>
  <si>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</si>
  <si>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</si>
  <si>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</si>
  <si>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</si>
  <si>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</si>
  <si>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</si>
  <si>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</si>
  <si>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</si>
  <si>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</si>
  <si>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</si>
  <si>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</si>
  <si>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</si>
  <si>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</si>
  <si>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</si>
  <si>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</si>
  <si>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</si>
  <si>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</si>
  <si>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</si>
  <si>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</si>
  <si>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</si>
  <si>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</si>
  <si>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</si>
  <si>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</si>
  <si>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</si>
  <si>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</si>
  <si>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</si>
  <si>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</si>
  <si>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</si>
  <si>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</si>
  <si>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</si>
  <si>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</si>
  <si>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</si>
  <si>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</si>
  <si>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</si>
  <si>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</si>
  <si>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</si>
  <si>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</si>
  <si>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</si>
  <si>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</si>
  <si>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</si>
  <si>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</si>
  <si>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</si>
  <si>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</si>
  <si>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</si>
  <si>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</si>
  <si>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</si>
  <si>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</si>
  <si>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</si>
  <si>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</si>
  <si>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</si>
  <si>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</si>
  <si>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</si>
  <si>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</si>
  <si>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</si>
  <si>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</si>
  <si>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</si>
  <si>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</si>
  <si>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</si>
  <si>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</si>
  <si>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</si>
  <si>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</si>
  <si>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</si>
  <si>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</si>
  <si>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</si>
  <si>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</si>
  <si>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</si>
  <si>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</si>
  <si>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</si>
  <si>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</si>
  <si>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</si>
  <si>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</si>
  <si>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</si>
  <si>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</si>
  <si>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</si>
  <si>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</si>
  <si>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</si>
  <si>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</si>
  <si>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</si>
  <si>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</si>
  <si>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</si>
  <si>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</si>
  <si>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</si>
  <si>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</si>
  <si>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</si>
  <si>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</si>
  <si>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</si>
  <si>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</si>
  <si>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</si>
  <si>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</si>
  <si>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</si>
  <si>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</si>
  <si>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</si>
  <si>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</si>
  <si>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</si>
  <si>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</si>
  <si>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</si>
  <si>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</si>
  <si>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</si>
  <si>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</si>
  <si>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</si>
  <si>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</si>
  <si>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</si>
  <si>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</si>
  <si>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</si>
  <si>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</si>
  <si>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</si>
  <si>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</si>
  <si>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</si>
  <si>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</si>
  <si>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</si>
  <si>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</si>
  <si>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</si>
  <si>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</si>
  <si>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</si>
  <si>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</si>
  <si>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</si>
  <si>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</si>
  <si>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</si>
  <si>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</si>
  <si>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</si>
  <si>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</si>
  <si>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</si>
  <si>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</si>
  <si>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</si>
  <si>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</si>
  <si>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</si>
  <si>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</si>
  <si>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</si>
  <si>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</si>
  <si>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</si>
  <si>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</si>
  <si>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</si>
  <si>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</si>
  <si>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</si>
  <si>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</si>
  <si>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</si>
  <si>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</si>
  <si>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</si>
  <si>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</si>
  <si>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</si>
  <si>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</si>
  <si>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</si>
  <si>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</si>
  <si>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</si>
  <si>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</si>
  <si>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</si>
  <si>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47.50-&gt;44.51</t>
  </si>
  <si>
    <t>CX, EXP, VMC</t>
  </si>
  <si>
    <t>11/30 ex</t>
  </si>
  <si>
    <t>400   @ $20.88</t>
  </si>
  <si>
    <t>10 year median PE 15, 5 year 17</t>
  </si>
  <si>
    <t>Peer: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</si>
</sst>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4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40"/>
      <tableStyleElement type="headerRow" dxfId="2939"/>
    </tableStyle>
  </tableStyles>
  <colors>
    <mruColors>
      <color rgb="FFFF7C5D"/>
      <color rgb="FFED5C55"/>
      <color rgb="FFE7271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72472"/>
        <c:axId val="367939592"/>
      </c:scatterChart>
      <c:valAx>
        <c:axId val="46527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39592"/>
        <c:crosses val="autoZero"/>
        <c:crossBetween val="midCat"/>
      </c:valAx>
      <c:valAx>
        <c:axId val="3679395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32624"/>
        <c:axId val="475533800"/>
      </c:scatterChart>
      <c:valAx>
        <c:axId val="47553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3800"/>
        <c:crosses val="autoZero"/>
        <c:crossBetween val="midCat"/>
      </c:valAx>
      <c:valAx>
        <c:axId val="47553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26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30664"/>
        <c:axId val="475529880"/>
      </c:scatterChart>
      <c:valAx>
        <c:axId val="47553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9880"/>
        <c:crosses val="autoZero"/>
        <c:crossBetween val="midCat"/>
      </c:valAx>
      <c:valAx>
        <c:axId val="4755298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34584"/>
        <c:axId val="475530272"/>
      </c:scatterChart>
      <c:valAx>
        <c:axId val="475534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0272"/>
        <c:crosses val="autoZero"/>
        <c:crossBetween val="midCat"/>
      </c:valAx>
      <c:valAx>
        <c:axId val="475530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31448"/>
        <c:axId val="475533016"/>
      </c:scatterChart>
      <c:valAx>
        <c:axId val="475531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3016"/>
        <c:crosses val="autoZero"/>
        <c:crossBetween val="midCat"/>
      </c:valAx>
      <c:valAx>
        <c:axId val="47553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36936"/>
        <c:axId val="475529488"/>
      </c:scatterChart>
      <c:valAx>
        <c:axId val="475536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9488"/>
        <c:crosses val="autoZero"/>
        <c:crossBetween val="midCat"/>
      </c:valAx>
      <c:valAx>
        <c:axId val="4755294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1072"/>
        <c:axId val="464555384"/>
      </c:scatterChart>
      <c:valAx>
        <c:axId val="46455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384"/>
        <c:crosses val="autoZero"/>
        <c:crossBetween val="midCat"/>
      </c:valAx>
      <c:valAx>
        <c:axId val="464555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1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47936"/>
        <c:axId val="464551856"/>
      </c:scatterChart>
      <c:valAx>
        <c:axId val="46454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1856"/>
        <c:crosses val="autoZero"/>
        <c:crossBetween val="midCat"/>
      </c:valAx>
      <c:valAx>
        <c:axId val="4645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4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53424"/>
        <c:axId val="464553816"/>
      </c:lineChart>
      <c:dateAx>
        <c:axId val="46455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3816"/>
        <c:crosses val="autoZero"/>
        <c:auto val="1"/>
        <c:lblOffset val="100"/>
        <c:baseTimeUnit val="days"/>
      </c:dateAx>
      <c:valAx>
        <c:axId val="4645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36544"/>
        <c:axId val="475140600"/>
      </c:lineChart>
      <c:dateAx>
        <c:axId val="47553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0600"/>
        <c:crosses val="autoZero"/>
        <c:auto val="1"/>
        <c:lblOffset val="100"/>
        <c:baseTimeUnit val="days"/>
      </c:dateAx>
      <c:valAx>
        <c:axId val="475140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44128"/>
        <c:axId val="475145304"/>
      </c:lineChart>
      <c:dateAx>
        <c:axId val="475144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5304"/>
        <c:crosses val="autoZero"/>
        <c:auto val="1"/>
        <c:lblOffset val="100"/>
        <c:baseTimeUnit val="days"/>
      </c:dateAx>
      <c:valAx>
        <c:axId val="47514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42560"/>
        <c:axId val="475142952"/>
      </c:lineChart>
      <c:dateAx>
        <c:axId val="47514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2952"/>
        <c:crosses val="autoZero"/>
        <c:auto val="1"/>
        <c:lblOffset val="100"/>
        <c:baseTimeUnit val="days"/>
      </c:dateAx>
      <c:valAx>
        <c:axId val="47514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146480"/>
        <c:axId val="475140208"/>
      </c:lineChart>
      <c:dateAx>
        <c:axId val="47514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0208"/>
        <c:crosses val="autoZero"/>
        <c:auto val="1"/>
        <c:lblOffset val="100"/>
        <c:baseTimeUnit val="days"/>
      </c:dateAx>
      <c:valAx>
        <c:axId val="47514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146872"/>
        <c:axId val="475139816"/>
      </c:lineChart>
      <c:dateAx>
        <c:axId val="47514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39816"/>
        <c:crosses val="autoZero"/>
        <c:auto val="1"/>
        <c:lblOffset val="100"/>
        <c:baseTimeUnit val="days"/>
      </c:dateAx>
      <c:valAx>
        <c:axId val="47513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55904"/>
        <c:axId val="480852376"/>
      </c:lineChart>
      <c:dateAx>
        <c:axId val="480855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2376"/>
        <c:crosses val="autoZero"/>
        <c:auto val="1"/>
        <c:lblOffset val="100"/>
        <c:baseTimeUnit val="days"/>
      </c:dateAx>
      <c:valAx>
        <c:axId val="48085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56296"/>
        <c:axId val="480850024"/>
      </c:lineChart>
      <c:dateAx>
        <c:axId val="480856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0024"/>
        <c:crosses val="autoZero"/>
        <c:auto val="1"/>
        <c:lblOffset val="100"/>
        <c:baseTimeUnit val="days"/>
      </c:dateAx>
      <c:valAx>
        <c:axId val="48085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54728"/>
        <c:axId val="480850808"/>
      </c:lineChart>
      <c:dateAx>
        <c:axId val="48085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0808"/>
        <c:crosses val="autoZero"/>
        <c:auto val="1"/>
        <c:lblOffset val="100"/>
        <c:baseTimeUnit val="days"/>
      </c:dateAx>
      <c:valAx>
        <c:axId val="4808508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51200"/>
        <c:axId val="480853160"/>
      </c:lineChart>
      <c:dateAx>
        <c:axId val="480851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3160"/>
        <c:crosses val="autoZero"/>
        <c:auto val="1"/>
        <c:lblOffset val="100"/>
        <c:baseTimeUnit val="days"/>
      </c:dateAx>
      <c:valAx>
        <c:axId val="4808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49240"/>
        <c:axId val="480853944"/>
      </c:lineChart>
      <c:dateAx>
        <c:axId val="48084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3944"/>
        <c:crosses val="autoZero"/>
        <c:auto val="1"/>
        <c:lblOffset val="100"/>
        <c:baseTimeUnit val="days"/>
      </c:dateAx>
      <c:valAx>
        <c:axId val="480853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4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49632"/>
        <c:axId val="480855120"/>
      </c:lineChart>
      <c:dateAx>
        <c:axId val="48084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5120"/>
        <c:crosses val="autoZero"/>
        <c:auto val="1"/>
        <c:lblOffset val="100"/>
        <c:baseTimeUnit val="days"/>
      </c:dateAx>
      <c:valAx>
        <c:axId val="4808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4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31016"/>
        <c:axId val="479731800"/>
      </c:lineChart>
      <c:dateAx>
        <c:axId val="479731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31800"/>
        <c:crosses val="autoZero"/>
        <c:auto val="1"/>
        <c:lblOffset val="100"/>
        <c:baseTimeUnit val="days"/>
      </c:dateAx>
      <c:valAx>
        <c:axId val="47973180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310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26704"/>
        <c:axId val="479730624"/>
      </c:lineChart>
      <c:dateAx>
        <c:axId val="479726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30624"/>
        <c:crosses val="autoZero"/>
        <c:auto val="1"/>
        <c:lblOffset val="100"/>
        <c:baseTimeUnit val="days"/>
      </c:dateAx>
      <c:valAx>
        <c:axId val="47973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67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729840"/>
        <c:axId val="479727096"/>
      </c:lineChart>
      <c:dateAx>
        <c:axId val="479729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7096"/>
        <c:crosses val="autoZero"/>
        <c:auto val="1"/>
        <c:lblOffset val="100"/>
        <c:baseTimeUnit val="days"/>
      </c:dateAx>
      <c:valAx>
        <c:axId val="47972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733760"/>
        <c:axId val="479729056"/>
      </c:lineChart>
      <c:dateAx>
        <c:axId val="479733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9056"/>
        <c:crosses val="autoZero"/>
        <c:auto val="1"/>
        <c:lblOffset val="100"/>
        <c:baseTimeUnit val="days"/>
      </c:dateAx>
      <c:valAx>
        <c:axId val="4797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3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29448"/>
        <c:axId val="479727880"/>
      </c:lineChart>
      <c:dateAx>
        <c:axId val="479729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7880"/>
        <c:crosses val="autoZero"/>
        <c:auto val="1"/>
        <c:lblOffset val="100"/>
        <c:baseTimeUnit val="days"/>
      </c:dateAx>
      <c:valAx>
        <c:axId val="47972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2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33368"/>
        <c:axId val="480850416"/>
      </c:lineChart>
      <c:dateAx>
        <c:axId val="479733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50416"/>
        <c:crosses val="autoZero"/>
        <c:auto val="1"/>
        <c:lblOffset val="100"/>
        <c:baseTimeUnit val="days"/>
      </c:dateAx>
      <c:valAx>
        <c:axId val="48085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33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4664"/>
        <c:axId val="492879960"/>
      </c:lineChart>
      <c:dateAx>
        <c:axId val="492884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9960"/>
        <c:crosses val="autoZero"/>
        <c:auto val="1"/>
        <c:lblOffset val="100"/>
        <c:baseTimeUnit val="days"/>
      </c:dateAx>
      <c:valAx>
        <c:axId val="49287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5056"/>
        <c:axId val="492881528"/>
      </c:lineChart>
      <c:dateAx>
        <c:axId val="49288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1528"/>
        <c:crosses val="autoZero"/>
        <c:auto val="1"/>
        <c:lblOffset val="100"/>
        <c:baseTimeUnit val="days"/>
      </c:dateAx>
      <c:valAx>
        <c:axId val="49288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3096"/>
        <c:axId val="492882312"/>
      </c:lineChart>
      <c:dateAx>
        <c:axId val="492883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2312"/>
        <c:crosses val="autoZero"/>
        <c:auto val="1"/>
        <c:lblOffset val="100"/>
        <c:baseTimeUnit val="days"/>
      </c:dateAx>
      <c:valAx>
        <c:axId val="49288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5448"/>
        <c:axId val="492881136"/>
      </c:lineChart>
      <c:dateAx>
        <c:axId val="492885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1136"/>
        <c:crosses val="autoZero"/>
        <c:auto val="1"/>
        <c:lblOffset val="100"/>
        <c:baseTimeUnit val="days"/>
      </c:dateAx>
      <c:valAx>
        <c:axId val="4928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5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6624"/>
        <c:axId val="492882704"/>
      </c:lineChart>
      <c:dateAx>
        <c:axId val="49288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2704"/>
        <c:crosses val="autoZero"/>
        <c:auto val="1"/>
        <c:lblOffset val="100"/>
        <c:baseTimeUnit val="days"/>
      </c:dateAx>
      <c:valAx>
        <c:axId val="4928827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0352"/>
        <c:axId val="492880744"/>
      </c:lineChart>
      <c:dateAx>
        <c:axId val="49288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0744"/>
        <c:crosses val="autoZero"/>
        <c:auto val="1"/>
        <c:lblOffset val="100"/>
        <c:baseTimeUnit val="days"/>
      </c:dateAx>
      <c:valAx>
        <c:axId val="4928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63712"/>
        <c:axId val="493165280"/>
      </c:lineChart>
      <c:dateAx>
        <c:axId val="49316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65280"/>
        <c:crosses val="autoZero"/>
        <c:auto val="1"/>
        <c:lblOffset val="100"/>
        <c:baseTimeUnit val="days"/>
      </c:dateAx>
      <c:valAx>
        <c:axId val="493165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6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59008"/>
        <c:axId val="493159400"/>
      </c:lineChart>
      <c:dateAx>
        <c:axId val="493159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59400"/>
        <c:crosses val="autoZero"/>
        <c:auto val="1"/>
        <c:lblOffset val="100"/>
        <c:baseTimeUnit val="days"/>
      </c:dateAx>
      <c:valAx>
        <c:axId val="493159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5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64104"/>
        <c:axId val="493161360"/>
      </c:lineChart>
      <c:dateAx>
        <c:axId val="493164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61360"/>
        <c:crosses val="autoZero"/>
        <c:auto val="1"/>
        <c:lblOffset val="100"/>
        <c:baseTimeUnit val="days"/>
      </c:dateAx>
      <c:valAx>
        <c:axId val="49316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6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62144"/>
        <c:axId val="493159792"/>
      </c:lineChart>
      <c:dateAx>
        <c:axId val="493162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59792"/>
        <c:crosses val="autoZero"/>
        <c:auto val="1"/>
        <c:lblOffset val="100"/>
        <c:baseTimeUnit val="days"/>
      </c:dateAx>
      <c:valAx>
        <c:axId val="4931597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6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58224"/>
        <c:axId val="494345496"/>
      </c:lineChart>
      <c:dateAx>
        <c:axId val="493158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5496"/>
        <c:crosses val="autoZero"/>
        <c:auto val="1"/>
        <c:lblOffset val="100"/>
        <c:baseTimeUnit val="days"/>
      </c:dateAx>
      <c:valAx>
        <c:axId val="49434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47456"/>
        <c:axId val="494348632"/>
      </c:lineChart>
      <c:dateAx>
        <c:axId val="494347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8632"/>
        <c:crosses val="autoZero"/>
        <c:auto val="1"/>
        <c:lblOffset val="100"/>
        <c:baseTimeUnit val="days"/>
      </c:dateAx>
      <c:valAx>
        <c:axId val="49434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45104"/>
        <c:axId val="494347064"/>
      </c:lineChart>
      <c:dateAx>
        <c:axId val="494345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7064"/>
        <c:crosses val="autoZero"/>
        <c:auto val="1"/>
        <c:lblOffset val="100"/>
        <c:baseTimeUnit val="days"/>
      </c:dateAx>
      <c:valAx>
        <c:axId val="49434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MOS!$E$42:$E$132</c:f>
              <c:numCache>
                <c:formatCode>0.00</c:formatCode>
                <c:ptCount val="91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MOS!$D$42:$D$132</c:f>
              <c:numCache>
                <c:formatCode>0.00</c:formatCode>
                <c:ptCount val="91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43928"/>
        <c:axId val="494345888"/>
      </c:lineChart>
      <c:dateAx>
        <c:axId val="494343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5888"/>
        <c:crosses val="autoZero"/>
        <c:auto val="1"/>
        <c:lblOffset val="100"/>
        <c:baseTimeUnit val="days"/>
      </c:dateAx>
      <c:valAx>
        <c:axId val="49434588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3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MOS!$K$42:$K$132</c:f>
              <c:numCache>
                <c:formatCode>0.00</c:formatCode>
                <c:ptCount val="91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41184"/>
        <c:axId val="494346280"/>
      </c:lineChart>
      <c:dateAx>
        <c:axId val="494341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6280"/>
        <c:crosses val="autoZero"/>
        <c:auto val="1"/>
        <c:lblOffset val="100"/>
        <c:baseTimeUnit val="days"/>
      </c:dateAx>
      <c:valAx>
        <c:axId val="49434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00240"/>
        <c:axId val="507702200"/>
      </c:scatterChart>
      <c:valAx>
        <c:axId val="50770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2200"/>
        <c:crosses val="autoZero"/>
        <c:crossBetween val="midCat"/>
      </c:valAx>
      <c:valAx>
        <c:axId val="507702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04160"/>
        <c:axId val="507698672"/>
      </c:scatterChart>
      <c:valAx>
        <c:axId val="50770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98672"/>
        <c:crosses val="autoZero"/>
        <c:crossBetween val="midCat"/>
      </c:valAx>
      <c:valAx>
        <c:axId val="5076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1024"/>
        <c:axId val="507706512"/>
      </c:lineChart>
      <c:catAx>
        <c:axId val="50770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6512"/>
        <c:crosses val="autoZero"/>
        <c:auto val="1"/>
        <c:lblAlgn val="ctr"/>
        <c:lblOffset val="100"/>
        <c:noMultiLvlLbl val="0"/>
      </c:catAx>
      <c:valAx>
        <c:axId val="507706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2592"/>
        <c:axId val="507708472"/>
      </c:lineChart>
      <c:dateAx>
        <c:axId val="50770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8472"/>
        <c:crosses val="autoZero"/>
        <c:auto val="1"/>
        <c:lblOffset val="100"/>
        <c:baseTimeUnit val="days"/>
      </c:dateAx>
      <c:valAx>
        <c:axId val="507708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97888"/>
        <c:axId val="507699456"/>
      </c:lineChart>
      <c:dateAx>
        <c:axId val="50769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99456"/>
        <c:crosses val="autoZero"/>
        <c:auto val="1"/>
        <c:lblOffset val="100"/>
        <c:baseTimeUnit val="days"/>
      </c:dateAx>
      <c:valAx>
        <c:axId val="5076994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9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9648"/>
        <c:axId val="507710040"/>
      </c:lineChart>
      <c:dateAx>
        <c:axId val="50770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10040"/>
        <c:crosses val="autoZero"/>
        <c:auto val="1"/>
        <c:lblOffset val="100"/>
        <c:baseTimeUnit val="days"/>
      </c:dateAx>
      <c:valAx>
        <c:axId val="507710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94576"/>
        <c:axId val="571291048"/>
      </c:lineChart>
      <c:dateAx>
        <c:axId val="571294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1048"/>
        <c:crosses val="autoZero"/>
        <c:auto val="1"/>
        <c:lblOffset val="100"/>
        <c:baseTimeUnit val="days"/>
      </c:dateAx>
      <c:valAx>
        <c:axId val="57129104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91440"/>
        <c:axId val="571287520"/>
      </c:lineChart>
      <c:dateAx>
        <c:axId val="57129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87520"/>
        <c:crosses val="autoZero"/>
        <c:auto val="1"/>
        <c:lblOffset val="100"/>
        <c:baseTimeUnit val="days"/>
      </c:dateAx>
      <c:valAx>
        <c:axId val="571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94968"/>
        <c:axId val="571292224"/>
      </c:lineChart>
      <c:dateAx>
        <c:axId val="57129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2224"/>
        <c:crosses val="autoZero"/>
        <c:auto val="1"/>
        <c:lblOffset val="100"/>
        <c:baseTimeUnit val="days"/>
      </c:dateAx>
      <c:valAx>
        <c:axId val="5712922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93008"/>
        <c:axId val="571293400"/>
      </c:lineChart>
      <c:catAx>
        <c:axId val="57129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400"/>
        <c:crosses val="autoZero"/>
        <c:auto val="1"/>
        <c:lblAlgn val="ctr"/>
        <c:lblOffset val="100"/>
        <c:noMultiLvlLbl val="0"/>
      </c:catAx>
      <c:valAx>
        <c:axId val="571293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87128"/>
        <c:axId val="571296536"/>
      </c:lineChart>
      <c:catAx>
        <c:axId val="571287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6536"/>
        <c:crosses val="autoZero"/>
        <c:auto val="1"/>
        <c:lblAlgn val="ctr"/>
        <c:lblOffset val="100"/>
        <c:noMultiLvlLbl val="0"/>
      </c:catAx>
      <c:valAx>
        <c:axId val="571296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8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88304"/>
        <c:axId val="571288696"/>
      </c:lineChart>
      <c:dateAx>
        <c:axId val="571288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88696"/>
        <c:crosses val="autoZero"/>
        <c:auto val="1"/>
        <c:lblOffset val="100"/>
        <c:baseTimeUnit val="days"/>
      </c:dateAx>
      <c:valAx>
        <c:axId val="57128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8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8888"/>
        <c:axId val="571300848"/>
      </c:lineChart>
      <c:dateAx>
        <c:axId val="571298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00848"/>
        <c:crosses val="autoZero"/>
        <c:auto val="1"/>
        <c:lblOffset val="100"/>
        <c:baseTimeUnit val="days"/>
      </c:dateAx>
      <c:valAx>
        <c:axId val="57130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8104"/>
        <c:axId val="571298496"/>
      </c:lineChart>
      <c:dateAx>
        <c:axId val="571298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8496"/>
        <c:crosses val="autoZero"/>
        <c:auto val="1"/>
        <c:lblOffset val="100"/>
        <c:baseTimeUnit val="days"/>
      </c:dateAx>
      <c:valAx>
        <c:axId val="5712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8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99672"/>
        <c:axId val="571300064"/>
      </c:lineChart>
      <c:dateAx>
        <c:axId val="57129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00064"/>
        <c:crosses val="autoZero"/>
        <c:auto val="1"/>
        <c:lblOffset val="100"/>
        <c:baseTimeUnit val="days"/>
      </c:dateAx>
      <c:valAx>
        <c:axId val="571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57264"/>
        <c:axId val="567855304"/>
      </c:lineChart>
      <c:dateAx>
        <c:axId val="56785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5304"/>
        <c:crosses val="autoZero"/>
        <c:auto val="1"/>
        <c:lblOffset val="100"/>
        <c:baseTimeUnit val="days"/>
      </c:dateAx>
      <c:valAx>
        <c:axId val="5678553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56480"/>
        <c:axId val="567854520"/>
      </c:lineChart>
      <c:dateAx>
        <c:axId val="56785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4520"/>
        <c:crosses val="autoZero"/>
        <c:auto val="1"/>
        <c:lblOffset val="100"/>
        <c:baseTimeUnit val="days"/>
      </c:dateAx>
      <c:valAx>
        <c:axId val="5678545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46680"/>
        <c:axId val="567845504"/>
      </c:lineChart>
      <c:dateAx>
        <c:axId val="567846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45504"/>
        <c:crosses val="autoZero"/>
        <c:auto val="1"/>
        <c:lblOffset val="100"/>
        <c:baseTimeUnit val="days"/>
      </c:dateAx>
      <c:valAx>
        <c:axId val="567845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46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49032"/>
        <c:axId val="567847072"/>
      </c:lineChart>
      <c:dateAx>
        <c:axId val="567849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47072"/>
        <c:crosses val="autoZero"/>
        <c:auto val="1"/>
        <c:lblOffset val="100"/>
        <c:baseTimeUnit val="days"/>
      </c:dateAx>
      <c:valAx>
        <c:axId val="5678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4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47856"/>
        <c:axId val="567850992"/>
      </c:lineChart>
      <c:catAx>
        <c:axId val="567847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0992"/>
        <c:crosses val="autoZero"/>
        <c:auto val="1"/>
        <c:lblAlgn val="ctr"/>
        <c:lblOffset val="100"/>
        <c:noMultiLvlLbl val="0"/>
      </c:catAx>
      <c:valAx>
        <c:axId val="5678509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58048"/>
        <c:axId val="567859224"/>
      </c:lineChart>
      <c:dateAx>
        <c:axId val="567858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9224"/>
        <c:crosses val="autoZero"/>
        <c:auto val="1"/>
        <c:lblOffset val="100"/>
        <c:baseTimeUnit val="days"/>
      </c:dateAx>
      <c:valAx>
        <c:axId val="5678592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image" Target="../media/image18.png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89</xdr:row>
      <xdr:rowOff>66675</xdr:rowOff>
    </xdr:from>
    <xdr:to>
      <xdr:col>20</xdr:col>
      <xdr:colOff>2865889</xdr:colOff>
      <xdr:row>118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38" dataDxfId="2937">
  <autoFilter ref="O15:W26"/>
  <tableColumns count="9">
    <tableColumn id="1" name="Date" dataDxfId="2936"/>
    <tableColumn id="2" name="Quarter" dataDxfId="2935"/>
    <tableColumn id="3" name="Time" dataDxfId="2934"/>
    <tableColumn id="4" name="EPS estimate" dataDxfId="2933"/>
    <tableColumn id="5" name="EPS Actual" dataDxfId="2932"/>
    <tableColumn id="6" name="Sales Estiamte (B)" dataDxfId="2931"/>
    <tableColumn id="7" name="Sales Actual (B)" dataDxfId="2930"/>
    <tableColumn id="8" name="Guidance" dataDxfId="2929"/>
    <tableColumn id="9" name="Reaction" dataDxfId="292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S10" sqref="S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21.5</v>
      </c>
      <c r="G2" s="78">
        <v>6.5776600000000327</v>
      </c>
      <c r="H2">
        <v>2000</v>
      </c>
      <c r="I2" s="2">
        <v>43000</v>
      </c>
      <c r="J2" s="2">
        <v>13155.320000000065</v>
      </c>
      <c r="K2" s="2">
        <v>29844.679999999935</v>
      </c>
      <c r="L2" s="736">
        <v>2.2686396073983595</v>
      </c>
      <c r="M2" s="2">
        <v>44460.251000001561</v>
      </c>
      <c r="N2">
        <v>1600</v>
      </c>
      <c r="O2" t="s">
        <v>1253</v>
      </c>
      <c r="P2" s="736">
        <v>9.3023255813953487E-3</v>
      </c>
      <c r="Q2" s="736">
        <v>3.0200000000000001E-2</v>
      </c>
      <c r="R2" s="2">
        <v>34.126984126984127</v>
      </c>
      <c r="S2" s="866">
        <v>43353</v>
      </c>
      <c r="U2" s="48"/>
      <c r="W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21.52</v>
      </c>
      <c r="G3" s="78">
        <v>24.852149999999995</v>
      </c>
      <c r="H3">
        <v>1200</v>
      </c>
      <c r="I3" s="2">
        <v>25824</v>
      </c>
      <c r="J3" s="2">
        <v>29822.579999999994</v>
      </c>
      <c r="K3" s="2">
        <v>-3998.5799999999945</v>
      </c>
      <c r="L3" s="736">
        <v>-0.13407894286812191</v>
      </c>
      <c r="M3" s="2">
        <v>-3923.5599999999945</v>
      </c>
      <c r="N3">
        <v>1000</v>
      </c>
      <c r="O3" t="s">
        <v>1271</v>
      </c>
      <c r="P3" s="736">
        <v>4.2750929368029746E-2</v>
      </c>
      <c r="Q3" s="736">
        <v>-1.9E-3</v>
      </c>
      <c r="R3" s="2">
        <v>8.43921568627451</v>
      </c>
      <c r="S3" s="866">
        <v>43319</v>
      </c>
      <c r="V3" s="48"/>
      <c r="W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33.72</v>
      </c>
      <c r="G4" s="78">
        <v>26.976066666666679</v>
      </c>
      <c r="H4">
        <v>600</v>
      </c>
      <c r="I4" s="2">
        <v>20232</v>
      </c>
      <c r="J4" s="2">
        <v>16185.640000000007</v>
      </c>
      <c r="K4" s="2">
        <v>4046.3599999999933</v>
      </c>
      <c r="L4" s="736">
        <v>0.24999691084195561</v>
      </c>
      <c r="M4" s="2">
        <v>4046.3599999999933</v>
      </c>
      <c r="N4">
        <v>400</v>
      </c>
      <c r="O4" t="s">
        <v>1237</v>
      </c>
      <c r="P4" s="736">
        <v>5.9311981020166077E-2</v>
      </c>
      <c r="Q4" s="736">
        <v>3.0000000000000001E-3</v>
      </c>
      <c r="R4" s="2">
        <v>9.7175792507204601</v>
      </c>
      <c r="S4" s="866">
        <v>43353</v>
      </c>
      <c r="T4" s="48"/>
      <c r="V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78">
        <v>57.1</v>
      </c>
      <c r="G5" s="78">
        <v>58.134700000000002</v>
      </c>
      <c r="H5">
        <v>300</v>
      </c>
      <c r="I5" s="2">
        <v>17130</v>
      </c>
      <c r="J5" s="2">
        <v>17440.41</v>
      </c>
      <c r="K5" s="2">
        <v>-310.40999999999985</v>
      </c>
      <c r="L5" s="736">
        <v>-1.7798320108300219E-2</v>
      </c>
      <c r="M5" s="2">
        <v>-310.40999999999985</v>
      </c>
      <c r="N5">
        <v>200</v>
      </c>
      <c r="O5" t="s">
        <v>1211</v>
      </c>
      <c r="P5" s="736">
        <v>4.3782837127845885E-2</v>
      </c>
      <c r="Q5" s="736">
        <v>-2.1399999999999999E-2</v>
      </c>
      <c r="R5" s="2">
        <v>15.065963060686016</v>
      </c>
      <c r="S5" s="866">
        <v>43317</v>
      </c>
      <c r="T5" s="48"/>
      <c r="U5" s="48"/>
      <c r="V5" s="48"/>
    </row>
    <row r="6" spans="1:41" ht="21.95" customHeight="1" x14ac:dyDescent="0.25">
      <c r="A6" s="51"/>
      <c r="B6" s="152"/>
      <c r="C6" s="325"/>
      <c r="D6" s="788"/>
      <c r="E6" s="22" t="s">
        <v>1121</v>
      </c>
      <c r="F6" s="2">
        <v>50.779899999999998</v>
      </c>
      <c r="G6" s="78">
        <v>50.326900000000002</v>
      </c>
      <c r="H6">
        <v>300</v>
      </c>
      <c r="I6" s="2">
        <v>15233.97</v>
      </c>
      <c r="J6" s="2">
        <v>15098.07</v>
      </c>
      <c r="K6" s="2">
        <v>135.89999999999964</v>
      </c>
      <c r="L6" s="736">
        <v>9.0011504781736182E-3</v>
      </c>
      <c r="M6" s="2">
        <v>135.89999999999964</v>
      </c>
      <c r="N6">
        <v>200</v>
      </c>
      <c r="O6"/>
      <c r="P6" s="736">
        <v>3.4659382944826594E-2</v>
      </c>
      <c r="Q6" s="736">
        <v>8.5000000000000006E-3</v>
      </c>
      <c r="R6" s="2"/>
      <c r="T6" s="48"/>
      <c r="X6" s="73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 s="2"/>
      <c r="AN6"/>
      <c r="AO6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38.19</v>
      </c>
      <c r="G7" s="78">
        <v>42.790885714285722</v>
      </c>
      <c r="H7">
        <v>350</v>
      </c>
      <c r="I7" s="2">
        <v>13366.5</v>
      </c>
      <c r="J7" s="2">
        <v>14976.810000000003</v>
      </c>
      <c r="K7" s="2">
        <v>-1610.3100000000013</v>
      </c>
      <c r="L7" s="736">
        <v>-0.10752022626981333</v>
      </c>
      <c r="M7" s="2">
        <v>-1610.3100000000013</v>
      </c>
      <c r="N7">
        <v>350</v>
      </c>
      <c r="O7" t="s">
        <v>1272</v>
      </c>
      <c r="P7" s="736">
        <v>1.9900000000000001E-2</v>
      </c>
      <c r="Q7" s="736">
        <v>2.3999999999999998E-3</v>
      </c>
      <c r="R7" s="2">
        <v>18.40481927710843</v>
      </c>
      <c r="S7" s="866">
        <v>43331</v>
      </c>
      <c r="U7" s="48"/>
    </row>
    <row r="8" spans="1:41" ht="21.95" customHeight="1" x14ac:dyDescent="0.25">
      <c r="A8" s="51"/>
      <c r="B8" s="51"/>
      <c r="C8" s="51"/>
      <c r="D8" s="788"/>
      <c r="E8" s="22" t="s">
        <v>171</v>
      </c>
      <c r="F8" s="2">
        <v>44.13</v>
      </c>
      <c r="G8" s="78">
        <v>46.707033333333342</v>
      </c>
      <c r="H8">
        <v>300</v>
      </c>
      <c r="I8" s="2">
        <v>13239</v>
      </c>
      <c r="J8" s="2">
        <v>14012.110000000002</v>
      </c>
      <c r="K8" s="2">
        <v>-773.11000000000058</v>
      </c>
      <c r="L8" s="736">
        <v>-5.5174416986449704E-2</v>
      </c>
      <c r="M8" s="2">
        <v>-723.16000000000076</v>
      </c>
      <c r="N8">
        <v>50</v>
      </c>
      <c r="O8" t="s">
        <v>1285</v>
      </c>
      <c r="P8" s="736">
        <v>4.441423068207568E-2</v>
      </c>
      <c r="Q8" s="736">
        <v>-7.6200000000000004E-2</v>
      </c>
      <c r="R8" s="2">
        <v>14.612582781456954</v>
      </c>
      <c r="S8" s="866">
        <v>43320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0"/>
      <c r="D9" s="788"/>
      <c r="E9" s="22" t="s">
        <v>923</v>
      </c>
      <c r="F9" s="2">
        <v>195.32990000000001</v>
      </c>
      <c r="G9" s="78">
        <v>191.64816666666667</v>
      </c>
      <c r="H9">
        <v>60</v>
      </c>
      <c r="I9" s="2">
        <v>11719.794</v>
      </c>
      <c r="J9" s="2">
        <v>11498.89</v>
      </c>
      <c r="K9" s="2">
        <v>220.90400000000045</v>
      </c>
      <c r="L9" s="736">
        <v>1.9210897747521757E-2</v>
      </c>
      <c r="M9" s="2">
        <v>220.90400000000045</v>
      </c>
      <c r="N9" s="29">
        <v>43374</v>
      </c>
      <c r="O9" t="s">
        <v>1287</v>
      </c>
      <c r="P9" s="736">
        <v>9.8295243073385063E-3</v>
      </c>
      <c r="Q9" s="736">
        <v>1.1599999999999999E-2</v>
      </c>
      <c r="R9" s="2">
        <v>22.660081206496521</v>
      </c>
      <c r="S9" s="866">
        <v>43358</v>
      </c>
      <c r="V9" s="48"/>
    </row>
    <row r="10" spans="1:41" ht="21.95" customHeight="1" x14ac:dyDescent="0.25">
      <c r="A10" s="51"/>
      <c r="B10" s="51"/>
      <c r="C10" s="51"/>
      <c r="D10" s="788"/>
      <c r="E10" s="22" t="s">
        <v>195</v>
      </c>
      <c r="F10" s="2">
        <v>29.29</v>
      </c>
      <c r="G10" s="78">
        <v>18.616074999999896</v>
      </c>
      <c r="H10">
        <v>400</v>
      </c>
      <c r="I10" s="2">
        <v>11716</v>
      </c>
      <c r="J10" s="2">
        <v>7446.4299999999585</v>
      </c>
      <c r="K10" s="2">
        <v>4269.5700000000652</v>
      </c>
      <c r="L10" s="736">
        <v>0.57337140079206617</v>
      </c>
      <c r="M10" s="2">
        <v>6017.5400000000591</v>
      </c>
      <c r="N10">
        <v>100</v>
      </c>
      <c r="O10" t="s">
        <v>1296</v>
      </c>
      <c r="P10" s="736">
        <v>1.9119153294639812E-2</v>
      </c>
      <c r="Q10" s="736">
        <v>1.5599999999999999E-2</v>
      </c>
      <c r="R10" s="2">
        <v>14.115662650602408</v>
      </c>
      <c r="S10" s="866">
        <v>43358</v>
      </c>
      <c r="T10" s="48"/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1193</v>
      </c>
      <c r="F11" s="78">
        <v>2672.4101000000001</v>
      </c>
      <c r="G11" s="78">
        <v>2747</v>
      </c>
      <c r="H11">
        <v>4</v>
      </c>
      <c r="I11" s="2">
        <v>10689.6404</v>
      </c>
      <c r="J11" s="2">
        <v>10988</v>
      </c>
      <c r="K11" s="2">
        <v>-298.35959999999977</v>
      </c>
      <c r="L11" s="736">
        <v>-2.7153221696396047E-2</v>
      </c>
      <c r="M11" s="2">
        <v>-298.35959999999977</v>
      </c>
      <c r="N11">
        <v>4</v>
      </c>
      <c r="O11" t="s">
        <v>1260</v>
      </c>
      <c r="P11" s="736">
        <v>0</v>
      </c>
      <c r="Q11" s="736">
        <v>1.9599999999999999E-2</v>
      </c>
      <c r="R11" s="2">
        <v>13.775309793814433</v>
      </c>
      <c r="S11" s="866">
        <v>43331</v>
      </c>
      <c r="T11" s="48"/>
      <c r="U11" s="48"/>
    </row>
    <row r="12" spans="1:41" ht="21.95" customHeight="1" x14ac:dyDescent="0.25">
      <c r="A12" s="51"/>
      <c r="B12" s="51"/>
      <c r="C12" s="51"/>
      <c r="D12" s="788"/>
      <c r="E12" s="22" t="s">
        <v>714</v>
      </c>
      <c r="F12" s="2">
        <v>70.88</v>
      </c>
      <c r="G12" s="78">
        <v>58.789666666666747</v>
      </c>
      <c r="H12">
        <v>150</v>
      </c>
      <c r="I12" s="2">
        <v>10632</v>
      </c>
      <c r="J12" s="2">
        <v>8818.4500000000116</v>
      </c>
      <c r="K12" s="2">
        <v>1813.5499999999884</v>
      </c>
      <c r="L12" s="736">
        <v>0.20565405485090746</v>
      </c>
      <c r="M12" s="2">
        <v>1813.5499999999884</v>
      </c>
      <c r="N12">
        <v>150</v>
      </c>
      <c r="O12" t="s">
        <v>1286</v>
      </c>
      <c r="P12" s="736">
        <v>2.2573363431151246E-2</v>
      </c>
      <c r="Q12" s="736">
        <v>6.1000000000000004E-3</v>
      </c>
      <c r="R12" s="2">
        <v>11.862761506276151</v>
      </c>
      <c r="S12" s="866">
        <v>43317</v>
      </c>
      <c r="V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98.32</v>
      </c>
      <c r="G13" s="78">
        <v>92.237000000000009</v>
      </c>
      <c r="H13">
        <v>100</v>
      </c>
      <c r="I13" s="2">
        <v>9832</v>
      </c>
      <c r="J13" s="2">
        <v>9223.7000000000007</v>
      </c>
      <c r="K13" s="2">
        <v>608.29999999999927</v>
      </c>
      <c r="L13" s="736">
        <v>6.594967312466779E-2</v>
      </c>
      <c r="M13" s="2">
        <v>608.29999999999927</v>
      </c>
      <c r="N13" s="29">
        <v>43390</v>
      </c>
      <c r="O13" t="s">
        <v>1098</v>
      </c>
      <c r="P13" s="736">
        <v>6.9161920260374299E-3</v>
      </c>
      <c r="Q13" s="736">
        <v>-2.3E-3</v>
      </c>
      <c r="R13" s="2">
        <v>20.698947368421052</v>
      </c>
      <c r="T13" s="345"/>
      <c r="U13" s="345"/>
    </row>
    <row r="14" spans="1:41" ht="21.95" customHeight="1" x14ac:dyDescent="0.25">
      <c r="A14" s="50"/>
      <c r="B14" s="50"/>
      <c r="C14" s="51"/>
      <c r="D14" s="788"/>
      <c r="E14" s="22" t="s">
        <v>223</v>
      </c>
      <c r="F14" s="2">
        <v>31.49</v>
      </c>
      <c r="G14" s="78">
        <v>9.822366666666543</v>
      </c>
      <c r="H14">
        <v>300</v>
      </c>
      <c r="I14" s="2">
        <v>9447</v>
      </c>
      <c r="J14" s="2">
        <v>2946.7099999999627</v>
      </c>
      <c r="K14" s="2">
        <v>6500.2900000000373</v>
      </c>
      <c r="L14" s="736">
        <v>2.2059483288142094</v>
      </c>
      <c r="M14" s="2">
        <v>7952.5500000000357</v>
      </c>
      <c r="N14" s="29">
        <v>43381</v>
      </c>
      <c r="O14" t="s">
        <v>1264</v>
      </c>
      <c r="P14" s="736">
        <v>3.1756113051762467E-3</v>
      </c>
      <c r="Q14" s="736">
        <v>-1.5599999999999999E-2</v>
      </c>
      <c r="R14" s="2">
        <v>22.492857142857144</v>
      </c>
      <c r="S14" s="866">
        <v>43319</v>
      </c>
      <c r="V14" s="48"/>
    </row>
    <row r="15" spans="1:41" ht="21.95" customHeight="1" x14ac:dyDescent="0.25">
      <c r="A15" s="50"/>
      <c r="B15" s="50"/>
      <c r="C15" s="51"/>
      <c r="D15" s="788"/>
      <c r="E15" s="22" t="s">
        <v>1205</v>
      </c>
      <c r="F15" s="2">
        <v>87.33</v>
      </c>
      <c r="G15" s="78">
        <v>82.14</v>
      </c>
      <c r="H15">
        <v>100</v>
      </c>
      <c r="I15" s="2">
        <v>8733</v>
      </c>
      <c r="J15" s="2">
        <v>8214</v>
      </c>
      <c r="K15" s="2">
        <v>519</v>
      </c>
      <c r="L15" s="736">
        <v>6.3184806428049647E-2</v>
      </c>
      <c r="M15" s="2">
        <v>519</v>
      </c>
      <c r="N15">
        <v>50</v>
      </c>
      <c r="O15" t="s">
        <v>1264</v>
      </c>
      <c r="P15" s="736">
        <v>1.7405244474979962E-2</v>
      </c>
      <c r="Q15" s="736">
        <v>6.6E-3</v>
      </c>
      <c r="R15" s="2">
        <v>13.456086286594761</v>
      </c>
      <c r="S15" s="866">
        <v>43359</v>
      </c>
      <c r="U15" s="48"/>
      <c r="V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53.6</v>
      </c>
      <c r="G16" s="78">
        <v>48.23446666666667</v>
      </c>
      <c r="H16">
        <v>150</v>
      </c>
      <c r="I16" s="2">
        <v>8040</v>
      </c>
      <c r="J16" s="2">
        <v>7235.17</v>
      </c>
      <c r="K16" s="2">
        <v>804.82999999999993</v>
      </c>
      <c r="L16" s="736">
        <v>0.11123857490563452</v>
      </c>
      <c r="M16" s="2">
        <v>1861.5699999999979</v>
      </c>
      <c r="N16">
        <v>100</v>
      </c>
      <c r="O16" t="s">
        <v>1240</v>
      </c>
      <c r="P16" s="736">
        <v>3.5522388059701489E-2</v>
      </c>
      <c r="Q16" s="736">
        <v>1.9E-2</v>
      </c>
      <c r="R16" s="2">
        <v>10.938775510204081</v>
      </c>
      <c r="S16" s="866">
        <v>43323</v>
      </c>
      <c r="T16" s="48"/>
      <c r="U16" s="48"/>
    </row>
    <row r="17" spans="1:41" ht="21.95" customHeight="1" x14ac:dyDescent="0.25">
      <c r="A17" s="50"/>
      <c r="B17" s="51"/>
      <c r="C17" s="51"/>
      <c r="D17" s="788"/>
      <c r="E17" s="22" t="s">
        <v>803</v>
      </c>
      <c r="F17" s="2">
        <v>24.9499</v>
      </c>
      <c r="G17" s="78">
        <v>30.899533333333309</v>
      </c>
      <c r="H17">
        <v>300</v>
      </c>
      <c r="I17" s="2">
        <v>7484.97</v>
      </c>
      <c r="J17" s="2">
        <v>9269.8599999999933</v>
      </c>
      <c r="K17" s="2">
        <v>-1784.8899999999931</v>
      </c>
      <c r="L17" s="736">
        <v>-0.19254767601668141</v>
      </c>
      <c r="M17" s="2">
        <v>-1784.8899999999931</v>
      </c>
      <c r="N17">
        <v>100</v>
      </c>
      <c r="O17" t="s">
        <v>1192</v>
      </c>
      <c r="P17" s="736">
        <v>4.1683533801738684E-2</v>
      </c>
      <c r="Q17" s="736">
        <v>4.7999999999999996E-3</v>
      </c>
      <c r="R17" s="2">
        <v>14.676411764705882</v>
      </c>
      <c r="S17" s="866">
        <v>43324</v>
      </c>
      <c r="U17" s="48"/>
    </row>
    <row r="18" spans="1:41" ht="21.95" customHeight="1" x14ac:dyDescent="0.25">
      <c r="A18" s="60"/>
      <c r="B18" s="61"/>
      <c r="C18" s="60"/>
      <c r="D18" s="788"/>
      <c r="E18" s="22" t="s">
        <v>924</v>
      </c>
      <c r="F18" s="78">
        <v>46.88</v>
      </c>
      <c r="G18" s="78">
        <v>35.128200000000021</v>
      </c>
      <c r="H18">
        <v>150</v>
      </c>
      <c r="I18" s="2">
        <v>7032</v>
      </c>
      <c r="J18" s="2">
        <v>5269.2300000000032</v>
      </c>
      <c r="K18" s="2">
        <v>1762.7699999999968</v>
      </c>
      <c r="L18" s="736">
        <v>0.33454034080880818</v>
      </c>
      <c r="M18" s="2">
        <v>1762.7699999999968</v>
      </c>
      <c r="N18" s="29">
        <v>43367</v>
      </c>
      <c r="O18" t="s">
        <v>1273</v>
      </c>
      <c r="P18" s="736">
        <v>2.9436860068259383E-2</v>
      </c>
      <c r="Q18" s="736">
        <v>3.0000000000000001E-3</v>
      </c>
      <c r="R18" s="2">
        <v>10.654545454545454</v>
      </c>
      <c r="S18" s="866">
        <v>43314</v>
      </c>
      <c r="U18" s="48"/>
      <c r="V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54.5</v>
      </c>
      <c r="G19" s="78">
        <v>45.319000000000038</v>
      </c>
      <c r="H19">
        <v>120</v>
      </c>
      <c r="I19" s="2">
        <v>6540</v>
      </c>
      <c r="J19" s="2">
        <v>5438.2800000000043</v>
      </c>
      <c r="K19" s="2">
        <v>1101.7199999999939</v>
      </c>
      <c r="L19" s="736">
        <v>0.20258611178534289</v>
      </c>
      <c r="M19" s="2">
        <v>2706.2999999999956</v>
      </c>
      <c r="N19">
        <v>40</v>
      </c>
      <c r="O19" t="s">
        <v>1261</v>
      </c>
      <c r="P19" s="736">
        <v>3.1559633027522932E-2</v>
      </c>
      <c r="Q19" s="736">
        <v>3.5000000000000001E-3</v>
      </c>
      <c r="R19" s="2">
        <v>12.057522123893806</v>
      </c>
      <c r="T19" s="48"/>
      <c r="W19" s="48"/>
    </row>
    <row r="20" spans="1:41" ht="21.95" customHeight="1" x14ac:dyDescent="0.25">
      <c r="A20" s="50"/>
      <c r="B20" s="50"/>
      <c r="C20" s="50"/>
      <c r="D20" s="788"/>
      <c r="E20" s="22" t="s">
        <v>1252</v>
      </c>
      <c r="F20" s="2">
        <v>56.16</v>
      </c>
      <c r="G20" s="78">
        <v>54.48</v>
      </c>
      <c r="H20">
        <v>100</v>
      </c>
      <c r="I20" s="2">
        <v>5616</v>
      </c>
      <c r="J20" s="2">
        <v>5448</v>
      </c>
      <c r="K20" s="2">
        <v>168</v>
      </c>
      <c r="L20" s="736">
        <v>3.083700440528634E-2</v>
      </c>
      <c r="M20" s="2">
        <v>168</v>
      </c>
      <c r="N20">
        <v>100</v>
      </c>
      <c r="O20" t="s">
        <v>1210</v>
      </c>
      <c r="P20" s="736">
        <v>3.0626780626780627E-2</v>
      </c>
      <c r="Q20" s="736">
        <v>3.8E-3</v>
      </c>
      <c r="R20" s="2">
        <v>14.092848180677539</v>
      </c>
      <c r="S20" s="866">
        <v>43331</v>
      </c>
      <c r="U20" s="48"/>
      <c r="V20" s="48"/>
    </row>
    <row r="21" spans="1:41" ht="21.95" customHeight="1" x14ac:dyDescent="0.25">
      <c r="A21" s="50"/>
      <c r="B21" s="50"/>
      <c r="C21" s="51"/>
      <c r="D21" s="788"/>
      <c r="E21" s="22" t="s">
        <v>760</v>
      </c>
      <c r="F21" s="2">
        <v>12.66</v>
      </c>
      <c r="G21" s="78">
        <v>14.529125000000004</v>
      </c>
      <c r="H21">
        <v>400</v>
      </c>
      <c r="I21" s="2">
        <v>5064</v>
      </c>
      <c r="J21" s="2">
        <v>5811.6500000000015</v>
      </c>
      <c r="K21" s="2">
        <v>-747.65000000000146</v>
      </c>
      <c r="L21" s="736">
        <v>-0.12864676985021489</v>
      </c>
      <c r="M21" s="2">
        <v>-747.65000000000146</v>
      </c>
      <c r="N21">
        <v>400</v>
      </c>
      <c r="O21" t="s">
        <v>1260</v>
      </c>
      <c r="P21" s="736">
        <v>3.7914691943127958E-2</v>
      </c>
      <c r="Q21" s="736">
        <v>-3.2000000000000002E-3</v>
      </c>
      <c r="R21" s="2">
        <v>13.326315789473686</v>
      </c>
      <c r="S21" s="866">
        <v>43337</v>
      </c>
      <c r="T21" s="48"/>
      <c r="U21" s="48"/>
      <c r="V21" s="48"/>
      <c r="X21" s="850"/>
    </row>
    <row r="22" spans="1:41" ht="21.95" customHeight="1" x14ac:dyDescent="0.25">
      <c r="A22" s="50"/>
      <c r="B22" s="50"/>
      <c r="C22" s="51"/>
      <c r="D22" s="788"/>
      <c r="E22" s="22" t="s">
        <v>324</v>
      </c>
      <c r="F22" s="2">
        <v>24.46</v>
      </c>
      <c r="G22" s="78">
        <v>16.116450000000004</v>
      </c>
      <c r="H22">
        <v>200</v>
      </c>
      <c r="I22" s="2">
        <v>4892</v>
      </c>
      <c r="J22" s="2">
        <v>3223.2900000000009</v>
      </c>
      <c r="K22" s="2">
        <v>1668.7099999999991</v>
      </c>
      <c r="L22" s="736">
        <v>0.51770396085986647</v>
      </c>
      <c r="M22" s="2">
        <v>1953.6800000000039</v>
      </c>
      <c r="N22" s="29">
        <v>43383</v>
      </c>
      <c r="O22" t="s">
        <v>1253</v>
      </c>
      <c r="P22" s="736">
        <v>0</v>
      </c>
      <c r="Q22" s="736">
        <v>4.3999999999999997E-2</v>
      </c>
      <c r="R22" s="2">
        <v>9.9836734693877549</v>
      </c>
      <c r="S22" s="866">
        <v>43345</v>
      </c>
      <c r="U22" s="48"/>
      <c r="V22" s="48"/>
    </row>
    <row r="23" spans="1:41" ht="21.95" customHeight="1" x14ac:dyDescent="0.25">
      <c r="A23" s="50"/>
      <c r="B23" s="51"/>
      <c r="C23" s="51"/>
      <c r="D23" s="788"/>
      <c r="E23" s="22" t="s">
        <v>901</v>
      </c>
      <c r="F23" s="2">
        <v>78.179900000000004</v>
      </c>
      <c r="G23" s="78">
        <v>65.015000000000029</v>
      </c>
      <c r="H23">
        <v>60</v>
      </c>
      <c r="I23" s="2">
        <v>4690.7939999999999</v>
      </c>
      <c r="J23" s="2">
        <v>3900.9000000000019</v>
      </c>
      <c r="K23" s="2">
        <v>789.89399999999841</v>
      </c>
      <c r="L23" s="736">
        <v>0.20249019457048326</v>
      </c>
      <c r="M23" s="2">
        <v>789.89399999999841</v>
      </c>
      <c r="N23">
        <v>60</v>
      </c>
      <c r="O23" t="s">
        <v>1274</v>
      </c>
      <c r="P23" s="736">
        <v>1.2279371040382502E-2</v>
      </c>
      <c r="Q23" s="736">
        <v>8.5000000000000006E-3</v>
      </c>
      <c r="R23" s="2">
        <v>22.022507042253523</v>
      </c>
      <c r="T23" s="48"/>
      <c r="V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1"/>
      <c r="B24" s="51"/>
      <c r="C24" s="51"/>
      <c r="D24" s="788"/>
      <c r="E24" s="22" t="s">
        <v>828</v>
      </c>
      <c r="F24" s="2">
        <v>107.6199</v>
      </c>
      <c r="G24" s="78">
        <v>75.106999999999942</v>
      </c>
      <c r="H24">
        <v>40</v>
      </c>
      <c r="I24" s="2">
        <v>4304.7960000000003</v>
      </c>
      <c r="J24" s="2">
        <v>3004.2799999999979</v>
      </c>
      <c r="K24" s="2">
        <v>1300.5160000000014</v>
      </c>
      <c r="L24" s="736">
        <v>0.43288774681454567</v>
      </c>
      <c r="M24" s="2">
        <v>1300.5160000000014</v>
      </c>
      <c r="N24">
        <v>40</v>
      </c>
      <c r="O24" s="29" t="s">
        <v>1237</v>
      </c>
      <c r="P24" s="736">
        <v>2.1185672909935799E-2</v>
      </c>
      <c r="Q24" s="736">
        <v>1.7100000000000001E-2</v>
      </c>
      <c r="R24" s="2">
        <v>22.609222689075633</v>
      </c>
    </row>
    <row r="25" spans="1:41" ht="21.95" customHeight="1" x14ac:dyDescent="0.25">
      <c r="A25" s="50"/>
      <c r="B25" s="50"/>
      <c r="C25" s="51"/>
      <c r="D25" s="788"/>
      <c r="E25" s="22" t="s">
        <v>271</v>
      </c>
      <c r="F25" s="2">
        <v>78.609899999999996</v>
      </c>
      <c r="G25" s="78">
        <v>37.803000000000026</v>
      </c>
      <c r="H25">
        <v>50</v>
      </c>
      <c r="I25" s="2">
        <v>3930.4949999999999</v>
      </c>
      <c r="J25" s="2">
        <v>1890.1500000000012</v>
      </c>
      <c r="K25" s="2">
        <v>2040.3449999999984</v>
      </c>
      <c r="L25" s="736">
        <v>1.0794619474644855</v>
      </c>
      <c r="M25" s="2">
        <v>2237.5549999999939</v>
      </c>
      <c r="N25" s="29">
        <v>43363</v>
      </c>
      <c r="O25" t="s">
        <v>1264</v>
      </c>
      <c r="P25" s="736">
        <v>2.5442088083053153E-2</v>
      </c>
      <c r="Q25" s="736">
        <v>6.4999999999999997E-3</v>
      </c>
      <c r="R25" s="2">
        <v>11.270236559139786</v>
      </c>
      <c r="S25" s="866">
        <v>43324</v>
      </c>
      <c r="T25" s="48"/>
    </row>
    <row r="26" spans="1:41" ht="21.95" customHeight="1" x14ac:dyDescent="0.25">
      <c r="A26" s="50"/>
      <c r="B26" s="50"/>
      <c r="C26" s="51"/>
      <c r="D26" s="788"/>
      <c r="E26" s="22" t="s">
        <v>937</v>
      </c>
      <c r="F26" s="78">
        <v>37.739899999999999</v>
      </c>
      <c r="G26" s="78">
        <v>26.792400000000015</v>
      </c>
      <c r="H26">
        <v>100</v>
      </c>
      <c r="I26" s="2">
        <v>3773.99</v>
      </c>
      <c r="J26" s="2">
        <v>2679.2400000000016</v>
      </c>
      <c r="K26" s="2">
        <v>1094.7499999999982</v>
      </c>
      <c r="L26" s="736">
        <v>0.4086046789388027</v>
      </c>
      <c r="M26" s="2">
        <v>1094.7499999999982</v>
      </c>
      <c r="N26">
        <v>100</v>
      </c>
      <c r="O26" t="s">
        <v>1210</v>
      </c>
      <c r="P26" s="736">
        <v>2.01378382030689E-2</v>
      </c>
      <c r="Q26" s="736">
        <v>2.1100000000000001E-2</v>
      </c>
      <c r="R26" s="2">
        <v>15.09596</v>
      </c>
      <c r="S26" s="866">
        <v>43218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1"/>
      <c r="B27" s="51"/>
      <c r="C27" s="51"/>
      <c r="D27" s="788"/>
      <c r="E27" s="22" t="s">
        <v>897</v>
      </c>
      <c r="F27" s="2">
        <v>159.88999999999999</v>
      </c>
      <c r="G27" s="78">
        <v>85.54049999999981</v>
      </c>
      <c r="H27">
        <v>20</v>
      </c>
      <c r="I27" s="2">
        <v>3197.7999999999997</v>
      </c>
      <c r="J27" s="2">
        <v>1710.8099999999963</v>
      </c>
      <c r="K27" s="2">
        <v>1486.9900000000021</v>
      </c>
      <c r="L27" s="736">
        <v>0.8691730817565988</v>
      </c>
      <c r="M27" s="2">
        <v>1486.9900000000021</v>
      </c>
      <c r="N27" s="29">
        <v>43383</v>
      </c>
      <c r="O27" t="s">
        <v>1179</v>
      </c>
      <c r="P27" s="736">
        <v>3.2522359121896307E-3</v>
      </c>
      <c r="Q27" s="736">
        <v>1.06E-2</v>
      </c>
      <c r="R27" s="2">
        <v>18.548723897911835</v>
      </c>
      <c r="S27" s="866">
        <v>43324</v>
      </c>
      <c r="T27" s="48"/>
      <c r="V27" s="48"/>
      <c r="W27" s="48"/>
    </row>
    <row r="28" spans="1:41" ht="21.95" customHeight="1" x14ac:dyDescent="0.25">
      <c r="A28" s="50"/>
      <c r="B28" s="51"/>
      <c r="C28" s="51"/>
      <c r="D28" s="788"/>
      <c r="E28" s="22" t="s">
        <v>939</v>
      </c>
      <c r="F28" s="2">
        <v>182.8399</v>
      </c>
      <c r="G28" s="78">
        <v>110.13333333333388</v>
      </c>
      <c r="H28">
        <v>15</v>
      </c>
      <c r="I28" s="2">
        <v>2742.5985000000001</v>
      </c>
      <c r="J28" s="2">
        <v>1652.0000000000082</v>
      </c>
      <c r="K28" s="2">
        <v>1090.5984999999928</v>
      </c>
      <c r="L28" s="736">
        <v>0.66016858353510077</v>
      </c>
      <c r="M28" s="2">
        <v>1090.5984999999928</v>
      </c>
      <c r="N28">
        <v>15</v>
      </c>
      <c r="O28"/>
      <c r="P28" s="736">
        <v>7.0006601403741747E-3</v>
      </c>
      <c r="Q28" s="736">
        <v>8.3000000000000001E-3</v>
      </c>
      <c r="R28" s="2">
        <v>19.68</v>
      </c>
      <c r="T28" s="48"/>
      <c r="V28" s="4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T30" s="48"/>
      <c r="V30" s="48"/>
    </row>
    <row r="31" spans="1:41" ht="21.95" customHeight="1" x14ac:dyDescent="0.25">
      <c r="A31" s="51"/>
      <c r="B31" s="51"/>
      <c r="C31" s="51"/>
      <c r="D31" s="788"/>
      <c r="E31" s="22" t="s">
        <v>211</v>
      </c>
      <c r="F31" s="78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1192</v>
      </c>
      <c r="P31" s="736">
        <v>2.3987034035656402E-2</v>
      </c>
      <c r="Q31" s="736">
        <v>-1.52E-2</v>
      </c>
      <c r="R31" s="2">
        <v>15.425000000000001</v>
      </c>
      <c r="T31" s="48"/>
      <c r="U31" s="48"/>
    </row>
    <row r="32" spans="1:41" ht="21.95" customHeight="1" x14ac:dyDescent="0.25">
      <c r="A32" s="51"/>
      <c r="B32" s="152"/>
      <c r="C32" s="325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V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U35" s="48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</row>
    <row r="37" spans="1:41" ht="21.95" customHeight="1" x14ac:dyDescent="0.25">
      <c r="A37" s="51"/>
      <c r="B37" s="51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1212</v>
      </c>
      <c r="P37" s="736">
        <v>0</v>
      </c>
      <c r="Q37" s="736">
        <v>1.5800000000000002E-2</v>
      </c>
      <c r="R37" s="2">
        <v>30.15625</v>
      </c>
      <c r="T37" s="48"/>
      <c r="U37" s="48"/>
    </row>
    <row r="38" spans="1:41" ht="21.95" customHeight="1" x14ac:dyDescent="0.25">
      <c r="A38" s="50"/>
      <c r="B38" s="50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U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78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T39" s="48"/>
      <c r="V39" s="48"/>
    </row>
    <row r="40" spans="1:41" ht="21.95" customHeight="1" x14ac:dyDescent="0.25">
      <c r="A40" s="50"/>
      <c r="B40" s="50"/>
      <c r="C40" s="50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U40" s="48"/>
      <c r="X40" s="2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V41" s="48"/>
      <c r="X41" s="48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T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T43" s="48"/>
      <c r="U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U44" s="48"/>
      <c r="X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U46" s="48"/>
      <c r="V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T47" s="48"/>
      <c r="U47" s="48"/>
    </row>
    <row r="48" spans="1:41" ht="21.95" customHeight="1" x14ac:dyDescent="0.25">
      <c r="A48" s="50"/>
      <c r="B48" s="50"/>
      <c r="C48" s="51"/>
      <c r="D48" s="788"/>
      <c r="E48" s="22" t="s">
        <v>674</v>
      </c>
      <c r="F48" s="2">
        <v>285.8</v>
      </c>
      <c r="G48" s="78">
        <v>285.8</v>
      </c>
      <c r="H48">
        <v>0</v>
      </c>
      <c r="I48" s="2">
        <v>0</v>
      </c>
      <c r="J48" s="2">
        <v>0</v>
      </c>
      <c r="K48" s="2">
        <v>4854.3499999999767</v>
      </c>
      <c r="L48" s="736">
        <v>0</v>
      </c>
      <c r="M48" s="2">
        <v>5079.1199999999772</v>
      </c>
      <c r="N48">
        <v>0</v>
      </c>
      <c r="O48" t="s">
        <v>1139</v>
      </c>
      <c r="P48" s="736">
        <v>0</v>
      </c>
      <c r="Q48" s="736">
        <v>3.6799999999999999E-2</v>
      </c>
      <c r="R48" s="2">
        <v>29.187091503267975</v>
      </c>
      <c r="S48" s="866">
        <v>43324</v>
      </c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W49" s="48"/>
      <c r="Y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78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U50" s="48"/>
    </row>
    <row r="51" spans="1:41" ht="21.95" customHeight="1" x14ac:dyDescent="0.25">
      <c r="A51" s="51"/>
      <c r="B51" s="50"/>
      <c r="C51" s="51"/>
      <c r="D51" s="788"/>
      <c r="E51" s="22" t="s">
        <v>14</v>
      </c>
      <c r="F51" s="2">
        <v>63.429900000000004</v>
      </c>
      <c r="G51" s="78">
        <v>63.429900000000004</v>
      </c>
      <c r="H51">
        <v>0</v>
      </c>
      <c r="I51" s="2">
        <v>0</v>
      </c>
      <c r="J51" s="2">
        <v>0</v>
      </c>
      <c r="K51" s="2">
        <v>1261.6800000000003</v>
      </c>
      <c r="L51" s="736">
        <v>0</v>
      </c>
      <c r="M51" s="2">
        <v>1261.6800000000003</v>
      </c>
      <c r="N51">
        <v>0</v>
      </c>
      <c r="O51" t="s">
        <v>1210</v>
      </c>
      <c r="P51" s="736">
        <v>4.414321952265414E-2</v>
      </c>
      <c r="Q51" s="736">
        <v>6.6600000000000006E-2</v>
      </c>
      <c r="R51" s="2">
        <v>15.917164366373902</v>
      </c>
      <c r="S51" s="866">
        <v>43319</v>
      </c>
      <c r="T51" s="48"/>
    </row>
    <row r="52" spans="1:41" ht="21.95" customHeight="1" x14ac:dyDescent="0.25">
      <c r="A52" s="51"/>
      <c r="B52" s="51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U52" s="48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T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</row>
    <row r="56" spans="1:41" ht="21.95" customHeight="1" x14ac:dyDescent="0.25">
      <c r="A56" s="50"/>
      <c r="B56" s="51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</row>
    <row r="58" spans="1:41" ht="21.95" customHeight="1" x14ac:dyDescent="0.25">
      <c r="A58" s="51"/>
      <c r="B58" s="51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V58" s="48"/>
      <c r="W58" s="48"/>
    </row>
    <row r="59" spans="1:41" ht="21.95" customHeight="1" x14ac:dyDescent="0.25">
      <c r="A59" s="152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152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W61" s="48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T62" s="48"/>
      <c r="U62" s="48"/>
      <c r="V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U63" s="48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  <c r="V64" s="48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1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</row>
    <row r="69" spans="1:41" ht="21.95" customHeight="1" x14ac:dyDescent="0.25">
      <c r="A69" s="50"/>
      <c r="B69" s="50"/>
      <c r="C69" s="50"/>
      <c r="D69" s="788"/>
      <c r="E69" s="22" t="s">
        <v>175</v>
      </c>
      <c r="F69" s="78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U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  <c r="V70" s="48"/>
      <c r="W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 s="2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  <c r="V71" s="48"/>
      <c r="W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1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U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1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W79" s="48"/>
      <c r="X79"/>
      <c r="Y79" s="2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V80" s="48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W81" s="48"/>
    </row>
    <row r="82" spans="1:41" ht="21.95" customHeight="1" x14ac:dyDescent="0.25">
      <c r="A82" s="51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7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6" priority="577">
      <formula>$H2=0</formula>
    </cfRule>
  </conditionalFormatting>
  <conditionalFormatting sqref="K105:K200">
    <cfRule type="expression" dxfId="2925" priority="578">
      <formula>$J105=0</formula>
    </cfRule>
  </conditionalFormatting>
  <conditionalFormatting sqref="K105:K458">
    <cfRule type="expression" dxfId="2924" priority="619">
      <formula>$J105&lt;0</formula>
    </cfRule>
  </conditionalFormatting>
  <conditionalFormatting sqref="E59">
    <cfRule type="expression" dxfId="2923" priority="548">
      <formula>$H59=0</formula>
    </cfRule>
  </conditionalFormatting>
  <conditionalFormatting sqref="E5">
    <cfRule type="expression" dxfId="2922" priority="526">
      <formula>$H5=0</formula>
    </cfRule>
  </conditionalFormatting>
  <conditionalFormatting sqref="E60">
    <cfRule type="expression" dxfId="2921" priority="504">
      <formula>$H60=0</formula>
    </cfRule>
  </conditionalFormatting>
  <conditionalFormatting sqref="E62">
    <cfRule type="expression" dxfId="2920" priority="493">
      <formula>$H62=0</formula>
    </cfRule>
  </conditionalFormatting>
  <conditionalFormatting sqref="E61">
    <cfRule type="expression" dxfId="2919" priority="482">
      <formula>$H61=0</formula>
    </cfRule>
  </conditionalFormatting>
  <conditionalFormatting sqref="E8">
    <cfRule type="expression" dxfId="2918" priority="467">
      <formula>$H8=0</formula>
    </cfRule>
  </conditionalFormatting>
  <conditionalFormatting sqref="E63">
    <cfRule type="expression" dxfId="2917" priority="457">
      <formula>$H63=0</formula>
    </cfRule>
  </conditionalFormatting>
  <conditionalFormatting sqref="E20">
    <cfRule type="expression" dxfId="2916" priority="447">
      <formula>$H20=0</formula>
    </cfRule>
  </conditionalFormatting>
  <conditionalFormatting sqref="E64">
    <cfRule type="expression" dxfId="2915" priority="438">
      <formula>$H64=0</formula>
    </cfRule>
  </conditionalFormatting>
  <conditionalFormatting sqref="E65">
    <cfRule type="expression" dxfId="2914" priority="431">
      <formula>$H65=0</formula>
    </cfRule>
  </conditionalFormatting>
  <conditionalFormatting sqref="E11">
    <cfRule type="expression" dxfId="2913" priority="422">
      <formula>$H11=0</formula>
    </cfRule>
  </conditionalFormatting>
  <conditionalFormatting sqref="E9">
    <cfRule type="expression" dxfId="2912" priority="415">
      <formula>$H9=0</formula>
    </cfRule>
  </conditionalFormatting>
  <conditionalFormatting sqref="E66">
    <cfRule type="expression" dxfId="2911" priority="406">
      <formula>$H66=0</formula>
    </cfRule>
  </conditionalFormatting>
  <conditionalFormatting sqref="E10">
    <cfRule type="expression" dxfId="2910" priority="397">
      <formula>$H10=0</formula>
    </cfRule>
  </conditionalFormatting>
  <conditionalFormatting sqref="E26:E28 E30 E45:E49 E36:E43">
    <cfRule type="expression" dxfId="2909" priority="393">
      <formula>$H26=0</formula>
    </cfRule>
  </conditionalFormatting>
  <conditionalFormatting sqref="E29">
    <cfRule type="expression" dxfId="2908" priority="392">
      <formula>$H29=0</formula>
    </cfRule>
  </conditionalFormatting>
  <conditionalFormatting sqref="E31">
    <cfRule type="expression" dxfId="2907" priority="391">
      <formula>$H31=0</formula>
    </cfRule>
  </conditionalFormatting>
  <conditionalFormatting sqref="E32">
    <cfRule type="expression" dxfId="2906" priority="390">
      <formula>$H32=0</formula>
    </cfRule>
  </conditionalFormatting>
  <conditionalFormatting sqref="E44">
    <cfRule type="expression" dxfId="2905" priority="389">
      <formula>$H44=0</formula>
    </cfRule>
  </conditionalFormatting>
  <conditionalFormatting sqref="E35">
    <cfRule type="expression" dxfId="2904" priority="388">
      <formula>$H35=0</formula>
    </cfRule>
  </conditionalFormatting>
  <conditionalFormatting sqref="E33">
    <cfRule type="expression" dxfId="2903" priority="387">
      <formula>$H33=0</formula>
    </cfRule>
  </conditionalFormatting>
  <conditionalFormatting sqref="E34">
    <cfRule type="expression" dxfId="2902" priority="386">
      <formula>$H34=0</formula>
    </cfRule>
  </conditionalFormatting>
  <conditionalFormatting sqref="E67">
    <cfRule type="expression" dxfId="2901" priority="382">
      <formula>$H67=0</formula>
    </cfRule>
  </conditionalFormatting>
  <conditionalFormatting sqref="E69:E70">
    <cfRule type="expression" dxfId="2900" priority="375">
      <formula>$H69=0</formula>
    </cfRule>
  </conditionalFormatting>
  <conditionalFormatting sqref="E68">
    <cfRule type="expression" dxfId="2899" priority="368">
      <formula>$H68=0</formula>
    </cfRule>
  </conditionalFormatting>
  <conditionalFormatting sqref="E69:E70">
    <cfRule type="expression" dxfId="2898" priority="360">
      <formula>$H69=0</formula>
    </cfRule>
  </conditionalFormatting>
  <conditionalFormatting sqref="E71">
    <cfRule type="expression" dxfId="2897" priority="353">
      <formula>$H71=0</formula>
    </cfRule>
  </conditionalFormatting>
  <conditionalFormatting sqref="E72">
    <cfRule type="expression" dxfId="2896" priority="330">
      <formula>$H72=0</formula>
    </cfRule>
  </conditionalFormatting>
  <conditionalFormatting sqref="E72">
    <cfRule type="expression" dxfId="2895" priority="322">
      <formula>$H72=0</formula>
    </cfRule>
  </conditionalFormatting>
  <conditionalFormatting sqref="E74">
    <cfRule type="expression" dxfId="2894" priority="315">
      <formula>$H74=0</formula>
    </cfRule>
  </conditionalFormatting>
  <conditionalFormatting sqref="E73">
    <cfRule type="expression" dxfId="2893" priority="308">
      <formula>$H73=0</formula>
    </cfRule>
  </conditionalFormatting>
  <conditionalFormatting sqref="E75">
    <cfRule type="expression" dxfId="2892" priority="291">
      <formula>$H75=0</formula>
    </cfRule>
  </conditionalFormatting>
  <conditionalFormatting sqref="E7">
    <cfRule type="expression" dxfId="2891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90" priority="267">
      <formula>$H76=0</formula>
    </cfRule>
  </conditionalFormatting>
  <conditionalFormatting sqref="E77">
    <cfRule type="expression" dxfId="2889" priority="254">
      <formula>$H77=0</formula>
    </cfRule>
  </conditionalFormatting>
  <conditionalFormatting sqref="E78">
    <cfRule type="expression" dxfId="2888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7" priority="228">
      <formula>$H79=0</formula>
    </cfRule>
  </conditionalFormatting>
  <conditionalFormatting sqref="E80">
    <cfRule type="expression" dxfId="2886" priority="218">
      <formula>$H80=0</formula>
    </cfRule>
  </conditionalFormatting>
  <conditionalFormatting sqref="E81">
    <cfRule type="expression" dxfId="2885" priority="208">
      <formula>$H81=0</formula>
    </cfRule>
  </conditionalFormatting>
  <conditionalFormatting sqref="E82">
    <cfRule type="expression" dxfId="2884" priority="198">
      <formula>$H82=0</formula>
    </cfRule>
  </conditionalFormatting>
  <conditionalFormatting sqref="E83">
    <cfRule type="expression" dxfId="2883" priority="188">
      <formula>$H83=0</formula>
    </cfRule>
  </conditionalFormatting>
  <conditionalFormatting sqref="E84">
    <cfRule type="expression" dxfId="2882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81" priority="167">
      <formula>$H85=0</formula>
    </cfRule>
  </conditionalFormatting>
  <conditionalFormatting sqref="R105:R1048576">
    <cfRule type="expression" dxfId="2880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9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8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7" priority="132">
      <formula>K3&gt;0</formula>
    </cfRule>
    <cfRule type="expression" dxfId="2876" priority="133">
      <formula>K3&lt;0</formula>
    </cfRule>
  </conditionalFormatting>
  <conditionalFormatting sqref="K2 K4 K6 K8 K10 K12 K14 K16 K18 K20 K22 K24 K26 K28 K30">
    <cfRule type="expression" dxfId="2875" priority="130">
      <formula>K2&gt;0</formula>
    </cfRule>
    <cfRule type="expression" dxfId="2874" priority="131">
      <formula>K2&lt;0</formula>
    </cfRule>
  </conditionalFormatting>
  <conditionalFormatting sqref="K23 K25 K27 K29">
    <cfRule type="expression" dxfId="2873" priority="128">
      <formula>K23&gt;0</formula>
    </cfRule>
    <cfRule type="expression" dxfId="2872" priority="129">
      <formula>K23&lt;0</formula>
    </cfRule>
  </conditionalFormatting>
  <conditionalFormatting sqref="K31 K33 K40 K35 K42 K37:K38">
    <cfRule type="expression" dxfId="2871" priority="126">
      <formula>K31&gt;0</formula>
    </cfRule>
    <cfRule type="expression" dxfId="2870" priority="127">
      <formula>K31&lt;0</formula>
    </cfRule>
  </conditionalFormatting>
  <conditionalFormatting sqref="K32 K39 K34 K41 K36 K43">
    <cfRule type="expression" dxfId="2869" priority="124">
      <formula>K32&gt;0</formula>
    </cfRule>
    <cfRule type="expression" dxfId="2868" priority="125">
      <formula>K32&lt;0</formula>
    </cfRule>
  </conditionalFormatting>
  <conditionalFormatting sqref="K45 K47 K49 K51 K53">
    <cfRule type="expression" dxfId="2867" priority="122">
      <formula>K45&gt;0</formula>
    </cfRule>
    <cfRule type="expression" dxfId="2866" priority="123">
      <formula>K45&lt;0</formula>
    </cfRule>
  </conditionalFormatting>
  <conditionalFormatting sqref="K46 K48 K50 K52">
    <cfRule type="expression" dxfId="2865" priority="120">
      <formula>K46&gt;0</formula>
    </cfRule>
    <cfRule type="expression" dxfId="2864" priority="121">
      <formula>K46&lt;0</formula>
    </cfRule>
  </conditionalFormatting>
  <conditionalFormatting sqref="K54 K56 K58 K60">
    <cfRule type="expression" dxfId="2863" priority="118">
      <formula>K54&gt;0</formula>
    </cfRule>
    <cfRule type="expression" dxfId="2862" priority="119">
      <formula>K54&lt;0</formula>
    </cfRule>
  </conditionalFormatting>
  <conditionalFormatting sqref="K55 K57 K59">
    <cfRule type="expression" dxfId="2861" priority="116">
      <formula>K55&gt;0</formula>
    </cfRule>
    <cfRule type="expression" dxfId="2860" priority="117">
      <formula>K55&lt;0</formula>
    </cfRule>
  </conditionalFormatting>
  <conditionalFormatting sqref="K68 K70 K72 K74">
    <cfRule type="expression" dxfId="2859" priority="114">
      <formula>K68&gt;0</formula>
    </cfRule>
    <cfRule type="expression" dxfId="2858" priority="115">
      <formula>K68&lt;0</formula>
    </cfRule>
  </conditionalFormatting>
  <conditionalFormatting sqref="K69 K71 K73">
    <cfRule type="expression" dxfId="2857" priority="112">
      <formula>K69&gt;0</formula>
    </cfRule>
    <cfRule type="expression" dxfId="2856" priority="113">
      <formula>K69&lt;0</formula>
    </cfRule>
  </conditionalFormatting>
  <conditionalFormatting sqref="K75 K77 K79 K81 K83">
    <cfRule type="expression" dxfId="2855" priority="110">
      <formula>K75&gt;0</formula>
    </cfRule>
    <cfRule type="expression" dxfId="2854" priority="111">
      <formula>K75&lt;0</formula>
    </cfRule>
  </conditionalFormatting>
  <conditionalFormatting sqref="K76 K78 K80 K82">
    <cfRule type="expression" dxfId="2853" priority="108">
      <formula>K76&gt;0</formula>
    </cfRule>
    <cfRule type="expression" dxfId="2852" priority="109">
      <formula>K76&lt;0</formula>
    </cfRule>
  </conditionalFormatting>
  <conditionalFormatting sqref="K82 K84 K88 K90">
    <cfRule type="expression" dxfId="2851" priority="106">
      <formula>K82&gt;0</formula>
    </cfRule>
    <cfRule type="expression" dxfId="2850" priority="107">
      <formula>K82&lt;0</formula>
    </cfRule>
  </conditionalFormatting>
  <conditionalFormatting sqref="K83 K85 K89">
    <cfRule type="expression" dxfId="2849" priority="104">
      <formula>K83&gt;0</formula>
    </cfRule>
    <cfRule type="expression" dxfId="2848" priority="105">
      <formula>K83&lt;0</formula>
    </cfRule>
  </conditionalFormatting>
  <conditionalFormatting sqref="M105:M200">
    <cfRule type="expression" dxfId="2847" priority="102">
      <formula>$J105=0</formula>
    </cfRule>
  </conditionalFormatting>
  <conditionalFormatting sqref="M105:M458">
    <cfRule type="expression" dxfId="2846" priority="103">
      <formula>$J105&lt;0</formula>
    </cfRule>
  </conditionalFormatting>
  <conditionalFormatting sqref="M3 M5 M7 M9 M11 M13 M15 M17 M19 M21">
    <cfRule type="expression" dxfId="2845" priority="100">
      <formula>M3&gt;0</formula>
    </cfRule>
    <cfRule type="expression" dxfId="2844" priority="101">
      <formula>M3&lt;0</formula>
    </cfRule>
  </conditionalFormatting>
  <conditionalFormatting sqref="M2 M4 M6 M8 M10 M12 M14 M16 M18 M20 M22 M24 M26 M28 M30">
    <cfRule type="expression" dxfId="2843" priority="98">
      <formula>M2&gt;0</formula>
    </cfRule>
    <cfRule type="expression" dxfId="2842" priority="99">
      <formula>M2&lt;0</formula>
    </cfRule>
  </conditionalFormatting>
  <conditionalFormatting sqref="M23 M25 M27 M29">
    <cfRule type="expression" dxfId="2841" priority="96">
      <formula>M23&gt;0</formula>
    </cfRule>
    <cfRule type="expression" dxfId="2840" priority="97">
      <formula>M23&lt;0</formula>
    </cfRule>
  </conditionalFormatting>
  <conditionalFormatting sqref="M31 M33 M40 M35 M42 M37:M38">
    <cfRule type="expression" dxfId="2839" priority="94">
      <formula>M31&gt;0</formula>
    </cfRule>
    <cfRule type="expression" dxfId="2838" priority="95">
      <formula>M31&lt;0</formula>
    </cfRule>
  </conditionalFormatting>
  <conditionalFormatting sqref="M32 M39 M34 M41 M36 M43">
    <cfRule type="expression" dxfId="2837" priority="92">
      <formula>M32&gt;0</formula>
    </cfRule>
    <cfRule type="expression" dxfId="2836" priority="93">
      <formula>M32&lt;0</formula>
    </cfRule>
  </conditionalFormatting>
  <conditionalFormatting sqref="M45 M47 M49 M51 M53">
    <cfRule type="expression" dxfId="2835" priority="90">
      <formula>M45&gt;0</formula>
    </cfRule>
    <cfRule type="expression" dxfId="2834" priority="91">
      <formula>M45&lt;0</formula>
    </cfRule>
  </conditionalFormatting>
  <conditionalFormatting sqref="M46 M48 M50 M52">
    <cfRule type="expression" dxfId="2833" priority="88">
      <formula>M46&gt;0</formula>
    </cfRule>
    <cfRule type="expression" dxfId="2832" priority="89">
      <formula>M46&lt;0</formula>
    </cfRule>
  </conditionalFormatting>
  <conditionalFormatting sqref="M54 M56 M58 M60">
    <cfRule type="expression" dxfId="2831" priority="86">
      <formula>M54&gt;0</formula>
    </cfRule>
    <cfRule type="expression" dxfId="2830" priority="87">
      <formula>M54&lt;0</formula>
    </cfRule>
  </conditionalFormatting>
  <conditionalFormatting sqref="M55 M57 M59 M61">
    <cfRule type="expression" dxfId="2829" priority="84">
      <formula>M55&gt;0</formula>
    </cfRule>
    <cfRule type="expression" dxfId="2828" priority="85">
      <formula>M55&lt;0</formula>
    </cfRule>
  </conditionalFormatting>
  <conditionalFormatting sqref="M68 M70 M72 M74">
    <cfRule type="expression" dxfId="2827" priority="82">
      <formula>M68&gt;0</formula>
    </cfRule>
    <cfRule type="expression" dxfId="2826" priority="83">
      <formula>M68&lt;0</formula>
    </cfRule>
  </conditionalFormatting>
  <conditionalFormatting sqref="M67 M69 M71 M73">
    <cfRule type="expression" dxfId="2825" priority="80">
      <formula>M67&gt;0</formula>
    </cfRule>
    <cfRule type="expression" dxfId="2824" priority="81">
      <formula>M67&lt;0</formula>
    </cfRule>
  </conditionalFormatting>
  <conditionalFormatting sqref="M75 M77 M79 M81 M83">
    <cfRule type="expression" dxfId="2823" priority="78">
      <formula>M75&gt;0</formula>
    </cfRule>
    <cfRule type="expression" dxfId="2822" priority="79">
      <formula>M75&lt;0</formula>
    </cfRule>
  </conditionalFormatting>
  <conditionalFormatting sqref="M76 M78 M80 M82">
    <cfRule type="expression" dxfId="2821" priority="76">
      <formula>M76&gt;0</formula>
    </cfRule>
    <cfRule type="expression" dxfId="2820" priority="77">
      <formula>M76&lt;0</formula>
    </cfRule>
  </conditionalFormatting>
  <conditionalFormatting sqref="M82 M84 M88 M90">
    <cfRule type="expression" dxfId="2819" priority="74">
      <formula>M82&gt;0</formula>
    </cfRule>
    <cfRule type="expression" dxfId="2818" priority="75">
      <formula>M82&lt;0</formula>
    </cfRule>
  </conditionalFormatting>
  <conditionalFormatting sqref="M83 M85 M89">
    <cfRule type="expression" dxfId="2817" priority="72">
      <formula>M83&gt;0</formula>
    </cfRule>
    <cfRule type="expression" dxfId="2816" priority="73">
      <formula>M83&lt;0</formula>
    </cfRule>
  </conditionalFormatting>
  <conditionalFormatting sqref="L105:L200">
    <cfRule type="expression" dxfId="2815" priority="70">
      <formula>$J105=0</formula>
    </cfRule>
  </conditionalFormatting>
  <conditionalFormatting sqref="L105:L458">
    <cfRule type="expression" dxfId="2814" priority="71">
      <formula>$J105&lt;0</formula>
    </cfRule>
  </conditionalFormatting>
  <conditionalFormatting sqref="L3 L5 L7 L9 L11 L13 L15 L17 L19 L21">
    <cfRule type="expression" dxfId="2813" priority="68">
      <formula>L3&gt;0</formula>
    </cfRule>
    <cfRule type="expression" dxfId="2812" priority="69">
      <formula>L3&lt;0</formula>
    </cfRule>
  </conditionalFormatting>
  <conditionalFormatting sqref="L2 L4 L6 L8 L10 L12 L14 L16 L18 L20 L22 L24 L26 L28 L30">
    <cfRule type="expression" dxfId="2811" priority="66">
      <formula>L2&gt;0</formula>
    </cfRule>
    <cfRule type="expression" dxfId="2810" priority="67">
      <formula>L2&lt;0</formula>
    </cfRule>
  </conditionalFormatting>
  <conditionalFormatting sqref="L23 L25 L27 L29">
    <cfRule type="expression" dxfId="2809" priority="64">
      <formula>L23&gt;0</formula>
    </cfRule>
    <cfRule type="expression" dxfId="2808" priority="65">
      <formula>L23&lt;0</formula>
    </cfRule>
  </conditionalFormatting>
  <conditionalFormatting sqref="L31 L33 L40 L35 L42 L37:L38">
    <cfRule type="expression" dxfId="2807" priority="62">
      <formula>L31&gt;0</formula>
    </cfRule>
    <cfRule type="expression" dxfId="2806" priority="63">
      <formula>L31&lt;0</formula>
    </cfRule>
  </conditionalFormatting>
  <conditionalFormatting sqref="L32 L39 L34 L41 L36 L43">
    <cfRule type="expression" dxfId="2805" priority="60">
      <formula>L32&gt;0</formula>
    </cfRule>
    <cfRule type="expression" dxfId="2804" priority="61">
      <formula>L32&lt;0</formula>
    </cfRule>
  </conditionalFormatting>
  <conditionalFormatting sqref="L45 L47 L49 L51 L53">
    <cfRule type="expression" dxfId="2803" priority="58">
      <formula>L45&gt;0</formula>
    </cfRule>
    <cfRule type="expression" dxfId="2802" priority="59">
      <formula>L45&lt;0</formula>
    </cfRule>
  </conditionalFormatting>
  <conditionalFormatting sqref="L46 L48 L50 L52">
    <cfRule type="expression" dxfId="2801" priority="56">
      <formula>L46&gt;0</formula>
    </cfRule>
    <cfRule type="expression" dxfId="2800" priority="57">
      <formula>L46&lt;0</formula>
    </cfRule>
  </conditionalFormatting>
  <conditionalFormatting sqref="L54 L56 L58 L60 L62">
    <cfRule type="expression" dxfId="2799" priority="54">
      <formula>L54&gt;0</formula>
    </cfRule>
    <cfRule type="expression" dxfId="2798" priority="55">
      <formula>L54&lt;0</formula>
    </cfRule>
  </conditionalFormatting>
  <conditionalFormatting sqref="L55 L57 L59 L61">
    <cfRule type="expression" dxfId="2797" priority="52">
      <formula>L55&gt;0</formula>
    </cfRule>
    <cfRule type="expression" dxfId="2796" priority="53">
      <formula>L55&lt;0</formula>
    </cfRule>
  </conditionalFormatting>
  <conditionalFormatting sqref="L66 L68 L70 L72 L74">
    <cfRule type="expression" dxfId="2795" priority="50">
      <formula>L66&gt;0</formula>
    </cfRule>
    <cfRule type="expression" dxfId="2794" priority="51">
      <formula>L66&lt;0</formula>
    </cfRule>
  </conditionalFormatting>
  <conditionalFormatting sqref="L58:L79">
    <cfRule type="expression" dxfId="2793" priority="48">
      <formula>L58&gt;0</formula>
    </cfRule>
    <cfRule type="expression" dxfId="2792" priority="49">
      <formula>L58&lt;0</formula>
    </cfRule>
  </conditionalFormatting>
  <conditionalFormatting sqref="L75 L77 L79 L81 L83">
    <cfRule type="expression" dxfId="2791" priority="46">
      <formula>L75&gt;0</formula>
    </cfRule>
    <cfRule type="expression" dxfId="2790" priority="47">
      <formula>L75&lt;0</formula>
    </cfRule>
  </conditionalFormatting>
  <conditionalFormatting sqref="L76 L78 L80 L82">
    <cfRule type="expression" dxfId="2789" priority="44">
      <formula>L76&gt;0</formula>
    </cfRule>
    <cfRule type="expression" dxfId="2788" priority="45">
      <formula>L76&lt;0</formula>
    </cfRule>
  </conditionalFormatting>
  <conditionalFormatting sqref="L82 L84 L88 L90">
    <cfRule type="expression" dxfId="2787" priority="42">
      <formula>L82&gt;0</formula>
    </cfRule>
    <cfRule type="expression" dxfId="2786" priority="43">
      <formula>L82&lt;0</formula>
    </cfRule>
  </conditionalFormatting>
  <conditionalFormatting sqref="L83 L85 L89">
    <cfRule type="expression" dxfId="2785" priority="40">
      <formula>L83&gt;0</formula>
    </cfRule>
    <cfRule type="expression" dxfId="2784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83" priority="37">
      <formula>M44&gt;0</formula>
    </cfRule>
    <cfRule type="expression" dxfId="2782" priority="38">
      <formula>M44&lt;0</formula>
    </cfRule>
  </conditionalFormatting>
  <conditionalFormatting sqref="M62:M66">
    <cfRule type="expression" dxfId="2781" priority="35">
      <formula>M62&gt;0</formula>
    </cfRule>
    <cfRule type="expression" dxfId="2780" priority="36">
      <formula>M62&lt;0</formula>
    </cfRule>
  </conditionalFormatting>
  <conditionalFormatting sqref="E86">
    <cfRule type="expression" dxfId="2779" priority="34">
      <formula>$H86=0</formula>
    </cfRule>
  </conditionalFormatting>
  <conditionalFormatting sqref="K86">
    <cfRule type="expression" dxfId="2778" priority="32">
      <formula>K86&gt;0</formula>
    </cfRule>
    <cfRule type="expression" dxfId="2777" priority="33">
      <formula>K86&lt;0</formula>
    </cfRule>
  </conditionalFormatting>
  <conditionalFormatting sqref="M86">
    <cfRule type="expression" dxfId="2776" priority="30">
      <formula>M86&gt;0</formula>
    </cfRule>
    <cfRule type="expression" dxfId="2775" priority="31">
      <formula>M86&lt;0</formula>
    </cfRule>
  </conditionalFormatting>
  <conditionalFormatting sqref="L86">
    <cfRule type="expression" dxfId="2774" priority="28">
      <formula>L86&gt;0</formula>
    </cfRule>
    <cfRule type="expression" dxfId="2773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72" priority="22">
      <formula>K61&gt;0</formula>
    </cfRule>
    <cfRule type="expression" dxfId="2771" priority="23">
      <formula>K61&lt;0</formula>
    </cfRule>
  </conditionalFormatting>
  <conditionalFormatting sqref="K44">
    <cfRule type="expression" dxfId="2770" priority="20">
      <formula>K44&gt;0</formula>
    </cfRule>
    <cfRule type="expression" dxfId="2769" priority="21">
      <formula>K44&lt;0</formula>
    </cfRule>
  </conditionalFormatting>
  <conditionalFormatting sqref="E87">
    <cfRule type="expression" dxfId="2768" priority="19">
      <formula>$H87=0</formula>
    </cfRule>
  </conditionalFormatting>
  <conditionalFormatting sqref="K87">
    <cfRule type="expression" dxfId="2767" priority="17">
      <formula>K87&gt;0</formula>
    </cfRule>
    <cfRule type="expression" dxfId="2766" priority="18">
      <formula>K87&lt;0</formula>
    </cfRule>
  </conditionalFormatting>
  <conditionalFormatting sqref="M87">
    <cfRule type="expression" dxfId="2765" priority="15">
      <formula>M87&gt;0</formula>
    </cfRule>
    <cfRule type="expression" dxfId="2764" priority="16">
      <formula>M87&lt;0</formula>
    </cfRule>
  </conditionalFormatting>
  <conditionalFormatting sqref="L87">
    <cfRule type="expression" dxfId="2763" priority="13">
      <formula>L87&gt;0</formula>
    </cfRule>
    <cfRule type="expression" dxfId="2762" priority="14">
      <formula>L87&lt;0</formula>
    </cfRule>
  </conditionalFormatting>
  <conditionalFormatting sqref="E88">
    <cfRule type="expression" dxfId="2761" priority="9">
      <formula>$H88=0</formula>
    </cfRule>
  </conditionalFormatting>
  <conditionalFormatting sqref="E89">
    <cfRule type="expression" dxfId="2760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15" location="ABC!A1" display="ABC"/>
    <hyperlink ref="E11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25" location="CVS!A1" display="CVS"/>
    <hyperlink ref="E44" location="ADBE!A1" display="ADBE"/>
    <hyperlink ref="E2" location="MRO!A1" display="MRO"/>
    <hyperlink ref="E21" location="GE!A1" display="GE"/>
    <hyperlink ref="E7" location="XRAY!A1" display="XRAY"/>
    <hyperlink ref="E45" location="XLP!A1" display="XLP"/>
    <hyperlink ref="E10" location="KR!A1" display="KR"/>
    <hyperlink ref="E46" location="F!A1" display="F"/>
    <hyperlink ref="E47" location="JNJ!A1" display="JNJ"/>
    <hyperlink ref="E48" location="ULTA!A1" display="ULTA"/>
    <hyperlink ref="E13" location="FRC!A1" display="FRC"/>
    <hyperlink ref="E49" location="AAP!A1" display="AAP"/>
    <hyperlink ref="E26" location="CMCSA!A1" display="CMCSA"/>
    <hyperlink ref="E50" location="XEC!A1" display="XEC"/>
    <hyperlink ref="E20" location="WRK!A1" display="WRK"/>
    <hyperlink ref="E51" location="MO!A1" display="MO"/>
    <hyperlink ref="E4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8" location="QQQ!A1" display="QQQ"/>
    <hyperlink ref="E12" location="WBA!A1" display="WBA"/>
    <hyperlink ref="E56" location="AZO!A1" display="AZO"/>
    <hyperlink ref="E18" location="FL!A1" display="FL"/>
    <hyperlink ref="E9" location="MLM!A1" display="MLM"/>
    <hyperlink ref="E5" location="KHC!A1" display="KHC"/>
    <hyperlink ref="E57" location="KBWY!A1" display="KBWY"/>
    <hyperlink ref="E27" location="AYI!A1" display="AYI"/>
    <hyperlink ref="E58" location="DIA!A1" display="DIA"/>
    <hyperlink ref="E23" location="ICE!A1" display="ICE"/>
    <hyperlink ref="E59" location="NKE!A1" display="NKE"/>
    <hyperlink ref="E14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7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4"/>
  <sheetViews>
    <sheetView zoomScaleNormal="100" workbookViewId="0">
      <pane ySplit="1" topLeftCell="A708" activePane="bottomLeft" state="frozen"/>
      <selection pane="bottomLeft" activeCell="Q739" sqref="Q73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118074.91999999998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:L734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:P734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  <row r="732" spans="1:26" ht="20.100000000000001" customHeight="1" x14ac:dyDescent="0.25">
      <c r="A732" s="160">
        <f t="shared" ref="A732" si="671">B732-$B$2</f>
        <v>1124</v>
      </c>
      <c r="B732" s="169">
        <v>43357</v>
      </c>
      <c r="C732" s="211">
        <v>2904.98</v>
      </c>
      <c r="D732" s="168">
        <f t="shared" ref="D732" si="672">(C732-C731)/C731</f>
        <v>2.7546501938591341E-4</v>
      </c>
      <c r="E732" s="205">
        <f t="shared" ref="E732" si="673">(C732-$C$2)/$C$2</f>
        <v>0.38171838435341793</v>
      </c>
      <c r="F732" s="215">
        <v>8010.04</v>
      </c>
      <c r="G732" s="168">
        <f t="shared" ref="G732:G734" si="674">(F732-F731)/F731</f>
        <v>-4.579651622032832E-4</v>
      </c>
      <c r="H732" s="199">
        <f t="shared" ref="H732" si="675">(F732-F$2)/F$2</f>
        <v>0.57315631321562543</v>
      </c>
      <c r="I732" s="822">
        <v>415230.06</v>
      </c>
      <c r="J732" s="170">
        <v>300000</v>
      </c>
      <c r="K732" s="170">
        <f t="shared" ref="K732:K734" si="676">I732-I731-J732+J731</f>
        <v>-59.85999999998603</v>
      </c>
      <c r="L732" s="168">
        <f t="shared" si="661"/>
        <v>-1.4414026711745382E-4</v>
      </c>
      <c r="M732" s="178">
        <f t="shared" ref="M732" si="677">I732-J732</f>
        <v>115230.06</v>
      </c>
      <c r="N732" s="180">
        <f t="shared" ref="N732" si="678">M732/J732</f>
        <v>0.3841002</v>
      </c>
      <c r="O732" s="179">
        <f t="shared" ref="O732" si="679">N732/(A732/365.25)</f>
        <v>0.12481547869217081</v>
      </c>
      <c r="P732" s="178" t="b">
        <f t="shared" si="665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ref="S732" si="680">I732-R732</f>
        <v>115298.45000000001</v>
      </c>
      <c r="T732" s="170">
        <v>-32423</v>
      </c>
      <c r="U732" s="170">
        <f t="shared" ref="U732" si="681">M732-T732</f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ref="X732" si="682">E732/(A732/365.25)/V732</f>
        <v>0.90607726212530504</v>
      </c>
      <c r="Y732" s="171">
        <f t="shared" ref="Y732" si="683">O732/W732</f>
        <v>0.47804166184511987</v>
      </c>
      <c r="Z732" s="784">
        <f t="shared" ref="Z732" si="684">-(E732-N732)</f>
        <v>2.381815646582075E-3</v>
      </c>
    </row>
    <row r="733" spans="1:26" ht="20.100000000000001" customHeight="1" x14ac:dyDescent="0.25">
      <c r="A733" s="160">
        <f t="shared" ref="A733" si="685">B733-$B$2</f>
        <v>1127</v>
      </c>
      <c r="B733" s="169">
        <v>43360</v>
      </c>
      <c r="C733" s="211">
        <v>2888.8</v>
      </c>
      <c r="D733" s="168">
        <f t="shared" ref="D733:D734" si="686">(C733-C732)/C732</f>
        <v>-5.5697457469586148E-3</v>
      </c>
      <c r="E733" s="205">
        <f t="shared" ref="E733" si="687">(C733-$C$2)/$C$2</f>
        <v>0.37402256425867092</v>
      </c>
      <c r="F733" s="215">
        <v>7895.79</v>
      </c>
      <c r="G733" s="168">
        <f t="shared" si="674"/>
        <v>-1.4263349496382041E-2</v>
      </c>
      <c r="H733" s="199">
        <f t="shared" ref="H733" si="688">(F733-F$2)/F$2</f>
        <v>0.55071783490779114</v>
      </c>
      <c r="I733" s="822">
        <v>416438.79</v>
      </c>
      <c r="J733" s="170">
        <v>300000</v>
      </c>
      <c r="K733" s="170">
        <f t="shared" si="676"/>
        <v>1208.7299999999814</v>
      </c>
      <c r="L733" s="168">
        <f t="shared" si="661"/>
        <v>2.9109886697508878E-3</v>
      </c>
      <c r="M733" s="178">
        <f t="shared" ref="M733" si="689">I733-J733</f>
        <v>116438.78999999998</v>
      </c>
      <c r="N733" s="180">
        <f t="shared" ref="N733" si="690">M733/J733</f>
        <v>0.38812929999999995</v>
      </c>
      <c r="O733" s="179">
        <f t="shared" ref="O733" si="691">N733/(A733/365.25)</f>
        <v>0.12578902114019519</v>
      </c>
      <c r="P733" s="178" t="b">
        <f t="shared" si="665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ref="S733" si="692">I733-R733</f>
        <v>121208.25</v>
      </c>
      <c r="T733" s="170">
        <v>-32591</v>
      </c>
      <c r="U733" s="170">
        <f t="shared" ref="U733" si="693">M733-T733</f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ref="X733" si="694">E733/(A733/365.25)/V733</f>
        <v>0.88575512470974904</v>
      </c>
      <c r="Y733" s="171">
        <f t="shared" ref="Y733" si="695">O733/W733</f>
        <v>0.48209453956215503</v>
      </c>
      <c r="Z733" s="784">
        <f t="shared" ref="Z733" si="696">-(E733-N733)</f>
        <v>1.4106735741329035E-2</v>
      </c>
    </row>
    <row r="734" spans="1:26" ht="20.100000000000001" customHeight="1" x14ac:dyDescent="0.25">
      <c r="A734" s="160">
        <f t="shared" ref="A734" si="697">B734-$B$2</f>
        <v>1128</v>
      </c>
      <c r="B734" s="169">
        <v>43361</v>
      </c>
      <c r="C734" s="211">
        <v>2904.31</v>
      </c>
      <c r="D734" s="168">
        <f t="shared" si="686"/>
        <v>5.3690113541954316E-3</v>
      </c>
      <c r="E734" s="205">
        <f t="shared" ref="E734" si="698">(C734-$C$2)/$C$2</f>
        <v>0.38139970700709647</v>
      </c>
      <c r="F734" s="215">
        <v>7956.1</v>
      </c>
      <c r="G734" s="168">
        <f t="shared" si="674"/>
        <v>7.6382477244202798E-3</v>
      </c>
      <c r="H734" s="199">
        <f t="shared" ref="H734" si="699">(F734-F$2)/F$2</f>
        <v>0.56256260188149354</v>
      </c>
      <c r="I734" s="822">
        <v>418074.92</v>
      </c>
      <c r="J734" s="170">
        <v>300000</v>
      </c>
      <c r="K734" s="170">
        <f t="shared" si="676"/>
        <v>1636.1300000000047</v>
      </c>
      <c r="L734" s="168">
        <f t="shared" si="661"/>
        <v>3.9288607096375546E-3</v>
      </c>
      <c r="M734" s="178">
        <f t="shared" ref="M734" si="700">I734-J734</f>
        <v>118074.91999999998</v>
      </c>
      <c r="N734" s="180">
        <f t="shared" ref="N734" si="701">M734/J734</f>
        <v>0.39358306666666659</v>
      </c>
      <c r="O734" s="179">
        <f t="shared" ref="O734" si="702">N734/(A734/365.25)</f>
        <v>0.12744345310283686</v>
      </c>
      <c r="P734" s="178" t="b">
        <f t="shared" si="665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ref="S734" si="703">I734-R734</f>
        <v>129970.57999999996</v>
      </c>
      <c r="T734" s="170">
        <v>-32639</v>
      </c>
      <c r="U734" s="170">
        <f t="shared" ref="U734" si="704">M734-T734</f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ref="X734" si="705">E734/(A734/365.25)/V734</f>
        <v>0.90284347811805543</v>
      </c>
      <c r="Y734" s="171">
        <f t="shared" ref="Y734" si="706">O734/W734</f>
        <v>0.48875661945700627</v>
      </c>
      <c r="Z734" s="784">
        <f t="shared" ref="Z734" si="707">-(E734-N734)</f>
        <v>1.2183359659570125E-2</v>
      </c>
    </row>
  </sheetData>
  <conditionalFormatting sqref="L73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0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0.05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119236.10256666815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118074.93256666821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118074.91999999998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1.2566668228828348E-2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9" priority="7">
      <formula>#REF!&gt;0</formula>
    </cfRule>
    <cfRule type="expression" dxfId="27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8" t="s">
        <v>78</v>
      </c>
      <c r="P42" s="86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7" priority="58">
      <formula>F19&gt;0</formula>
    </cfRule>
    <cfRule type="expression" dxfId="27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5" priority="47">
      <formula>H25&gt;0</formula>
    </cfRule>
    <cfRule type="expression" dxfId="2754" priority="48">
      <formula>H25&lt;0</formula>
    </cfRule>
  </conditionalFormatting>
  <conditionalFormatting sqref="M39">
    <cfRule type="expression" dxfId="2753" priority="45">
      <formula>M39&gt;0</formula>
    </cfRule>
    <cfRule type="expression" dxfId="2752" priority="46">
      <formula>M39&lt;0</formula>
    </cfRule>
  </conditionalFormatting>
  <conditionalFormatting sqref="F61:F67">
    <cfRule type="expression" dxfId="2751" priority="43">
      <formula>F61&gt;0</formula>
    </cfRule>
    <cfRule type="expression" dxfId="2750" priority="44">
      <formula>F61&lt;0</formula>
    </cfRule>
  </conditionalFormatting>
  <conditionalFormatting sqref="H61:H67">
    <cfRule type="expression" dxfId="2749" priority="41">
      <formula>H61&gt;0</formula>
    </cfRule>
    <cfRule type="expression" dxfId="2748" priority="42">
      <formula>H61&lt;0</formula>
    </cfRule>
  </conditionalFormatting>
  <conditionalFormatting sqref="F21:F24">
    <cfRule type="expression" dxfId="2747" priority="39">
      <formula>F21&gt;0</formula>
    </cfRule>
    <cfRule type="expression" dxfId="2746" priority="40">
      <formula>F21&lt;0</formula>
    </cfRule>
  </conditionalFormatting>
  <conditionalFormatting sqref="H21:H24">
    <cfRule type="expression" dxfId="2745" priority="37">
      <formula>H21&gt;0</formula>
    </cfRule>
    <cfRule type="expression" dxfId="2744" priority="38">
      <formula>H21&lt;0</formula>
    </cfRule>
  </conditionalFormatting>
  <conditionalFormatting sqref="I25:I28">
    <cfRule type="expression" dxfId="2743" priority="31">
      <formula>I25&gt;0</formula>
    </cfRule>
    <cfRule type="expression" dxfId="2742" priority="32">
      <formula>I25&lt;0</formula>
    </cfRule>
  </conditionalFormatting>
  <conditionalFormatting sqref="I21:I24">
    <cfRule type="expression" dxfId="2741" priority="29">
      <formula>I21&gt;0</formula>
    </cfRule>
    <cfRule type="expression" dxfId="2740" priority="30">
      <formula>I21&lt;0</formula>
    </cfRule>
  </conditionalFormatting>
  <conditionalFormatting sqref="H29">
    <cfRule type="expression" dxfId="2739" priority="27">
      <formula>H29&gt;0</formula>
    </cfRule>
    <cfRule type="expression" dxfId="2738" priority="28">
      <formula>H29&lt;0</formula>
    </cfRule>
  </conditionalFormatting>
  <conditionalFormatting sqref="H30">
    <cfRule type="expression" dxfId="2737" priority="25">
      <formula>H30&gt;0</formula>
    </cfRule>
    <cfRule type="expression" dxfId="2736" priority="26">
      <formula>H30&lt;0</formula>
    </cfRule>
  </conditionalFormatting>
  <conditionalFormatting sqref="H31">
    <cfRule type="expression" dxfId="2735" priority="23">
      <formula>H31&gt;0</formula>
    </cfRule>
    <cfRule type="expression" dxfId="2734" priority="24">
      <formula>H31&lt;0</formula>
    </cfRule>
  </conditionalFormatting>
  <conditionalFormatting sqref="Q7">
    <cfRule type="expression" dxfId="2733" priority="21">
      <formula>Q7&gt;0</formula>
    </cfRule>
    <cfRule type="expression" dxfId="2732" priority="22">
      <formula>Q7&lt;0</formula>
    </cfRule>
  </conditionalFormatting>
  <conditionalFormatting sqref="Q8">
    <cfRule type="expression" dxfId="2731" priority="19">
      <formula>Q8&gt;0</formula>
    </cfRule>
    <cfRule type="expression" dxfId="2730" priority="20">
      <formula>Q8&lt;0</formula>
    </cfRule>
  </conditionalFormatting>
  <conditionalFormatting sqref="F73:F82">
    <cfRule type="expression" dxfId="2729" priority="17">
      <formula>F73&gt;0</formula>
    </cfRule>
    <cfRule type="expression" dxfId="2728" priority="18">
      <formula>F73&lt;0</formula>
    </cfRule>
  </conditionalFormatting>
  <conditionalFormatting sqref="H73:H76">
    <cfRule type="expression" dxfId="2727" priority="15">
      <formula>H73&gt;0</formula>
    </cfRule>
    <cfRule type="expression" dxfId="2726" priority="16">
      <formula>H73&lt;0</formula>
    </cfRule>
  </conditionalFormatting>
  <conditionalFormatting sqref="F69:F72">
    <cfRule type="expression" dxfId="2725" priority="13">
      <formula>F69&gt;0</formula>
    </cfRule>
    <cfRule type="expression" dxfId="2724" priority="14">
      <formula>F69&lt;0</formula>
    </cfRule>
  </conditionalFormatting>
  <conditionalFormatting sqref="H69:H72">
    <cfRule type="expression" dxfId="2723" priority="11">
      <formula>H69&gt;0</formula>
    </cfRule>
    <cfRule type="expression" dxfId="2722" priority="12">
      <formula>H69&lt;0</formula>
    </cfRule>
  </conditionalFormatting>
  <conditionalFormatting sqref="I73:I76">
    <cfRule type="expression" dxfId="2721" priority="9">
      <formula>I73&gt;0</formula>
    </cfRule>
    <cfRule type="expression" dxfId="2720" priority="10">
      <formula>I73&lt;0</formula>
    </cfRule>
  </conditionalFormatting>
  <conditionalFormatting sqref="I69:I72">
    <cfRule type="expression" dxfId="2719" priority="7">
      <formula>I69&gt;0</formula>
    </cfRule>
    <cfRule type="expression" dxfId="2718" priority="8">
      <formula>I69&lt;0</formula>
    </cfRule>
  </conditionalFormatting>
  <conditionalFormatting sqref="H77">
    <cfRule type="expression" dxfId="2717" priority="5">
      <formula>H77&gt;0</formula>
    </cfRule>
    <cfRule type="expression" dxfId="2716" priority="6">
      <formula>H77&lt;0</formula>
    </cfRule>
  </conditionalFormatting>
  <conditionalFormatting sqref="H78">
    <cfRule type="expression" dxfId="2715" priority="3">
      <formula>H78&gt;0</formula>
    </cfRule>
    <cfRule type="expression" dxfId="2714" priority="4">
      <formula>H78&lt;0</formula>
    </cfRule>
  </conditionalFormatting>
  <conditionalFormatting sqref="H79">
    <cfRule type="expression" dxfId="2713" priority="1">
      <formula>H79&gt;0</formula>
    </cfRule>
    <cfRule type="expression" dxfId="27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8" t="s">
        <v>78</v>
      </c>
      <c r="P42" s="8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11" priority="29">
      <formula>N19&gt;0</formula>
    </cfRule>
    <cfRule type="expression" dxfId="271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9" priority="23">
      <formula>F22&gt;0</formula>
    </cfRule>
    <cfRule type="expression" dxfId="2708" priority="24">
      <formula>F22&lt;0</formula>
    </cfRule>
  </conditionalFormatting>
  <conditionalFormatting sqref="H22:H31">
    <cfRule type="expression" dxfId="2707" priority="21">
      <formula>H22&gt;0</formula>
    </cfRule>
    <cfRule type="expression" dxfId="2706" priority="22">
      <formula>H22&lt;0</formula>
    </cfRule>
  </conditionalFormatting>
  <conditionalFormatting sqref="I21:J31">
    <cfRule type="expression" dxfId="2705" priority="19">
      <formula>I21&gt;0</formula>
    </cfRule>
    <cfRule type="expression" dxfId="2704" priority="20">
      <formula>I21&lt;0</formula>
    </cfRule>
  </conditionalFormatting>
  <conditionalFormatting sqref="Q8">
    <cfRule type="expression" dxfId="2703" priority="11">
      <formula>Q8&gt;0</formula>
    </cfRule>
    <cfRule type="expression" dxfId="2702" priority="12">
      <formula>Q8&lt;0</formula>
    </cfRule>
  </conditionalFormatting>
  <conditionalFormatting sqref="Q7">
    <cfRule type="expression" dxfId="2701" priority="13">
      <formula>Q7&gt;0</formula>
    </cfRule>
    <cfRule type="expression" dxfId="2700" priority="14">
      <formula>Q7&lt;0</formula>
    </cfRule>
  </conditionalFormatting>
  <conditionalFormatting sqref="F56:F66">
    <cfRule type="expression" dxfId="2699" priority="9">
      <formula>F56&gt;0</formula>
    </cfRule>
    <cfRule type="expression" dxfId="2698" priority="10">
      <formula>F56&lt;0</formula>
    </cfRule>
  </conditionalFormatting>
  <conditionalFormatting sqref="H56:H66">
    <cfRule type="expression" dxfId="2697" priority="7">
      <formula>H56&gt;0</formula>
    </cfRule>
    <cfRule type="expression" dxfId="2696" priority="8">
      <formula>H56&lt;0</formula>
    </cfRule>
  </conditionalFormatting>
  <conditionalFormatting sqref="I56:I66">
    <cfRule type="expression" dxfId="2695" priority="5">
      <formula>I56&gt;0</formula>
    </cfRule>
    <cfRule type="expression" dxfId="2694" priority="6">
      <formula>I56&lt;0</formula>
    </cfRule>
  </conditionalFormatting>
  <conditionalFormatting sqref="F21">
    <cfRule type="expression" dxfId="2693" priority="3">
      <formula>F21&gt;0</formula>
    </cfRule>
    <cfRule type="expression" dxfId="2692" priority="4">
      <formula>F21&lt;0</formula>
    </cfRule>
  </conditionalFormatting>
  <conditionalFormatting sqref="H21">
    <cfRule type="expression" dxfId="2691" priority="1">
      <formula>H21&gt;0</formula>
    </cfRule>
    <cfRule type="expression" dxfId="269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9" priority="64">
      <formula>N23&gt;0</formula>
    </cfRule>
    <cfRule type="expression" dxfId="268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7" priority="58">
      <formula>F79&gt;0</formula>
    </cfRule>
    <cfRule type="expression" dxfId="2686" priority="59">
      <formula>F79&lt;0</formula>
    </cfRule>
  </conditionalFormatting>
  <conditionalFormatting sqref="H79:H97 H101:H118">
    <cfRule type="expression" dxfId="2685" priority="56">
      <formula>H79&gt;0</formula>
    </cfRule>
    <cfRule type="expression" dxfId="2684" priority="57">
      <formula>H79&lt;0</formula>
    </cfRule>
  </conditionalFormatting>
  <conditionalFormatting sqref="I75:I97 I100:I118">
    <cfRule type="expression" dxfId="2683" priority="54">
      <formula>I75&gt;0</formula>
    </cfRule>
    <cfRule type="expression" dxfId="2682" priority="55">
      <formula>I75&lt;0</formula>
    </cfRule>
  </conditionalFormatting>
  <conditionalFormatting sqref="Q7">
    <cfRule type="expression" dxfId="2681" priority="52">
      <formula>Q7&gt;0</formula>
    </cfRule>
    <cfRule type="expression" dxfId="2680" priority="53">
      <formula>Q7&lt;0</formula>
    </cfRule>
  </conditionalFormatting>
  <conditionalFormatting sqref="Q8">
    <cfRule type="expression" dxfId="2679" priority="50">
      <formula>Q8&gt;0</formula>
    </cfRule>
    <cfRule type="expression" dxfId="2678" priority="51">
      <formula>Q8&lt;0</formula>
    </cfRule>
  </conditionalFormatting>
  <conditionalFormatting sqref="F75:F78">
    <cfRule type="expression" dxfId="2677" priority="48">
      <formula>F75&gt;0</formula>
    </cfRule>
    <cfRule type="expression" dxfId="2676" priority="49">
      <formula>F75&lt;0</formula>
    </cfRule>
  </conditionalFormatting>
  <conditionalFormatting sqref="H75:H78">
    <cfRule type="expression" dxfId="2675" priority="46">
      <formula>H75&gt;0</formula>
    </cfRule>
    <cfRule type="expression" dxfId="2674" priority="47">
      <formula>H75&lt;0</formula>
    </cfRule>
  </conditionalFormatting>
  <conditionalFormatting sqref="F100:F114">
    <cfRule type="expression" dxfId="2673" priority="40">
      <formula>F100&gt;0</formula>
    </cfRule>
    <cfRule type="expression" dxfId="2672" priority="41">
      <formula>F100&lt;0</formula>
    </cfRule>
  </conditionalFormatting>
  <conditionalFormatting sqref="H100:H114">
    <cfRule type="expression" dxfId="2671" priority="38">
      <formula>H100&gt;0</formula>
    </cfRule>
    <cfRule type="expression" dxfId="2670" priority="39">
      <formula>H100&lt;0</formula>
    </cfRule>
  </conditionalFormatting>
  <conditionalFormatting sqref="F29:F67">
    <cfRule type="expression" dxfId="2669" priority="36">
      <formula>F29&gt;0</formula>
    </cfRule>
    <cfRule type="expression" dxfId="2668" priority="37">
      <formula>F29&lt;0</formula>
    </cfRule>
  </conditionalFormatting>
  <conditionalFormatting sqref="H29:H63">
    <cfRule type="expression" dxfId="2667" priority="34">
      <formula>H29&gt;0</formula>
    </cfRule>
    <cfRule type="expression" dxfId="2666" priority="35">
      <formula>H29&lt;0</formula>
    </cfRule>
  </conditionalFormatting>
  <conditionalFormatting sqref="J38:J68">
    <cfRule type="expression" dxfId="2665" priority="32">
      <formula>J38&gt;0</formula>
    </cfRule>
    <cfRule type="expression" dxfId="2664" priority="33">
      <formula>J38&lt;0</formula>
    </cfRule>
  </conditionalFormatting>
  <conditionalFormatting sqref="J43">
    <cfRule type="expression" dxfId="2663" priority="30">
      <formula>J43&gt;0</formula>
    </cfRule>
    <cfRule type="expression" dxfId="2662" priority="31">
      <formula>J43&lt;0</formula>
    </cfRule>
  </conditionalFormatting>
  <conditionalFormatting sqref="Q9">
    <cfRule type="expression" dxfId="2661" priority="24">
      <formula>Q9&gt;0</formula>
    </cfRule>
    <cfRule type="expression" dxfId="2660" priority="25">
      <formula>Q9&lt;0</formula>
    </cfRule>
  </conditionalFormatting>
  <conditionalFormatting sqref="R4">
    <cfRule type="expression" dxfId="2659" priority="26">
      <formula>R4&gt;0</formula>
    </cfRule>
    <cfRule type="expression" dxfId="265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7" priority="21">
      <formula>F120&gt;0</formula>
    </cfRule>
    <cfRule type="expression" dxfId="2656" priority="22">
      <formula>F120&lt;0</formula>
    </cfRule>
  </conditionalFormatting>
  <conditionalFormatting sqref="H120:H160">
    <cfRule type="expression" dxfId="2655" priority="19">
      <formula>H120&gt;0</formula>
    </cfRule>
    <cfRule type="expression" dxfId="2654" priority="20">
      <formula>H120&lt;0</formula>
    </cfRule>
  </conditionalFormatting>
  <conditionalFormatting sqref="J129:J160">
    <cfRule type="expression" dxfId="2653" priority="17">
      <formula>J129&gt;0</formula>
    </cfRule>
    <cfRule type="expression" dxfId="2652" priority="18">
      <formula>J129&lt;0</formula>
    </cfRule>
  </conditionalFormatting>
  <conditionalFormatting sqref="J134">
    <cfRule type="expression" dxfId="2651" priority="15">
      <formula>J134&gt;0</formula>
    </cfRule>
    <cfRule type="expression" dxfId="2650" priority="16">
      <formula>J134&lt;0</formula>
    </cfRule>
  </conditionalFormatting>
  <conditionalFormatting sqref="J31:J40">
    <cfRule type="expression" dxfId="2649" priority="13">
      <formula>J31&gt;0</formula>
    </cfRule>
    <cfRule type="expression" dxfId="2648" priority="14">
      <formula>J31&lt;0</formula>
    </cfRule>
  </conditionalFormatting>
  <conditionalFormatting sqref="J36:J37">
    <cfRule type="expression" dxfId="2647" priority="11">
      <formula>J36&gt;0</formula>
    </cfRule>
    <cfRule type="expression" dxfId="2646" priority="12">
      <formula>J36&lt;0</formula>
    </cfRule>
  </conditionalFormatting>
  <conditionalFormatting sqref="Q10">
    <cfRule type="expression" dxfId="2645" priority="9">
      <formula>Q10&gt;0</formula>
    </cfRule>
    <cfRule type="expression" dxfId="2644" priority="10">
      <formula>Q10&lt;0</formula>
    </cfRule>
  </conditionalFormatting>
  <conditionalFormatting sqref="K38:K55 K57:K68">
    <cfRule type="expression" dxfId="2643" priority="7">
      <formula>K38&gt;0</formula>
    </cfRule>
    <cfRule type="expression" dxfId="2642" priority="8">
      <formula>K38&lt;0</formula>
    </cfRule>
  </conditionalFormatting>
  <conditionalFormatting sqref="K43">
    <cfRule type="expression" dxfId="2641" priority="5">
      <formula>K43&gt;0</formula>
    </cfRule>
    <cfRule type="expression" dxfId="2640" priority="6">
      <formula>K43&lt;0</formula>
    </cfRule>
  </conditionalFormatting>
  <conditionalFormatting sqref="K31:K40">
    <cfRule type="expression" dxfId="2639" priority="3">
      <formula>K31&gt;0</formula>
    </cfRule>
    <cfRule type="expression" dxfId="2638" priority="4">
      <formula>K31&lt;0</formula>
    </cfRule>
  </conditionalFormatting>
  <conditionalFormatting sqref="K36:K37">
    <cfRule type="expression" dxfId="2637" priority="1">
      <formula>K36&gt;0</formula>
    </cfRule>
    <cfRule type="expression" dxfId="263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1301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87.33</v>
      </c>
      <c r="R4" s="495">
        <v>6.6E-3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8733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6.3184806428049675E-2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1.7405244474979962E-2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13.456086286594761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96.063000000000002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95.189700000000002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94.316400000000002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93.443100000000001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92.569800000000001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91.6965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90.8232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89.9499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89.076599999999999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ref="F32" si="7">C32*(E32-D32)</f>
        <v>370.00000000000028</v>
      </c>
      <c r="G32" s="39">
        <f t="shared" ref="G32" si="8">D32*C32</f>
        <v>8214</v>
      </c>
      <c r="H32" s="222">
        <f t="shared" ref="H32" si="9"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88.203299999999999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87.33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86.456699999999998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85.583399999999997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84.710099999999997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83.836799999999997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82.963499999999996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82.090199999999996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81.21690000000001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80.343599999999995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79.470299999999995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78.596999999999994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5" priority="31">
      <formula>F47&gt;0</formula>
    </cfRule>
    <cfRule type="expression" dxfId="2634" priority="32">
      <formula>F47&lt;0</formula>
    </cfRule>
  </conditionalFormatting>
  <conditionalFormatting sqref="Q7">
    <cfRule type="expression" dxfId="2633" priority="29">
      <formula>Q7&gt;0</formula>
    </cfRule>
    <cfRule type="expression" dxfId="2632" priority="30">
      <formula>Q7&lt;0</formula>
    </cfRule>
  </conditionalFormatting>
  <conditionalFormatting sqref="Q8">
    <cfRule type="expression" dxfId="2631" priority="27">
      <formula>Q8&gt;0</formula>
    </cfRule>
    <cfRule type="expression" dxfId="2630" priority="28">
      <formula>Q8&lt;0</formula>
    </cfRule>
  </conditionalFormatting>
  <conditionalFormatting sqref="F33:F46">
    <cfRule type="expression" dxfId="2629" priority="25">
      <formula>F33&gt;0</formula>
    </cfRule>
    <cfRule type="expression" dxfId="2628" priority="26">
      <formula>F33&lt;0</formula>
    </cfRule>
  </conditionalFormatting>
  <conditionalFormatting sqref="H33:H46">
    <cfRule type="expression" dxfId="2627" priority="23">
      <formula>H33&gt;0</formula>
    </cfRule>
    <cfRule type="expression" dxfId="2626" priority="24">
      <formula>H33&lt;0</formula>
    </cfRule>
  </conditionalFormatting>
  <conditionalFormatting sqref="Q10">
    <cfRule type="expression" dxfId="2625" priority="21">
      <formula>Q10&gt;0</formula>
    </cfRule>
    <cfRule type="expression" dxfId="2624" priority="22">
      <formula>Q10&lt;0</formula>
    </cfRule>
  </conditionalFormatting>
  <conditionalFormatting sqref="J25:J38">
    <cfRule type="expression" dxfId="2623" priority="19">
      <formula>J25&gt;0</formula>
    </cfRule>
    <cfRule type="expression" dxfId="2622" priority="20">
      <formula>J25&lt;0</formula>
    </cfRule>
  </conditionalFormatting>
  <conditionalFormatting sqref="K38">
    <cfRule type="expression" dxfId="2621" priority="17">
      <formula>K38&gt;0</formula>
    </cfRule>
    <cfRule type="expression" dxfId="2620" priority="18">
      <formula>K38&lt;0</formula>
    </cfRule>
  </conditionalFormatting>
  <conditionalFormatting sqref="L25:L38">
    <cfRule type="expression" dxfId="2619" priority="15">
      <formula>L25&gt;0</formula>
    </cfRule>
    <cfRule type="expression" dxfId="2618" priority="16">
      <formula>L25&lt;0</formula>
    </cfRule>
  </conditionalFormatting>
  <conditionalFormatting sqref="F89:F110">
    <cfRule type="expression" dxfId="2617" priority="13">
      <formula>F89&gt;0</formula>
    </cfRule>
    <cfRule type="expression" dxfId="2616" priority="14">
      <formula>F89&lt;0</formula>
    </cfRule>
  </conditionalFormatting>
  <conditionalFormatting sqref="H89:H110">
    <cfRule type="expression" dxfId="2615" priority="11">
      <formula>H89&gt;0</formula>
    </cfRule>
    <cfRule type="expression" dxfId="2614" priority="12">
      <formula>H89&lt;0</formula>
    </cfRule>
  </conditionalFormatting>
  <conditionalFormatting sqref="J89:J102">
    <cfRule type="expression" dxfId="2613" priority="9">
      <formula>J89&gt;0</formula>
    </cfRule>
    <cfRule type="expression" dxfId="2612" priority="10">
      <formula>J89&lt;0</formula>
    </cfRule>
  </conditionalFormatting>
  <conditionalFormatting sqref="K89:K102">
    <cfRule type="expression" dxfId="2611" priority="7">
      <formula>K89&gt;0</formula>
    </cfRule>
    <cfRule type="expression" dxfId="2610" priority="8">
      <formula>K89&lt;0</formula>
    </cfRule>
  </conditionalFormatting>
  <conditionalFormatting sqref="L89:L102">
    <cfRule type="expression" dxfId="2609" priority="5">
      <formula>L89&gt;0</formula>
    </cfRule>
    <cfRule type="expression" dxfId="2608" priority="6">
      <formula>L89&lt;0</formula>
    </cfRule>
  </conditionalFormatting>
  <conditionalFormatting sqref="F25:F32">
    <cfRule type="expression" dxfId="2607" priority="3">
      <formula>F25&gt;0</formula>
    </cfRule>
    <cfRule type="expression" dxfId="2606" priority="4">
      <formula>F25&lt;0</formula>
    </cfRule>
  </conditionalFormatting>
  <conditionalFormatting sqref="H25:H32">
    <cfRule type="expression" dxfId="2605" priority="1">
      <formula>H25&gt;0</formula>
    </cfRule>
    <cfRule type="expression" dxfId="26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2672.4101000000001</v>
      </c>
      <c r="R4" s="495">
        <v>1.9599999999999999E-2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10689.6404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-298.35959999999977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-298.35959999999977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-2.7153221696396047E-2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13.775309793814433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2939.6511100000002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2912.9270090000005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2886.2029080000002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2859.4788070000004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2832.7547060000002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2806.0306050000004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2779.3065040000001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2752.5824030000003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2725.8583020000001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2699.1342010000003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2672.4101000000001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2645.6859989999998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2618.961898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2592.2377969999998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2565.513696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2538.7895949999997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2512.0654939999999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2485.3413930000002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2458.6172920000004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2431.8931910000001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2405.1690900000003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3" priority="31">
      <formula>F47&gt;0</formula>
    </cfRule>
    <cfRule type="expression" dxfId="2602" priority="32">
      <formula>F47&lt;0</formula>
    </cfRule>
  </conditionalFormatting>
  <conditionalFormatting sqref="Q7">
    <cfRule type="expression" dxfId="2601" priority="29">
      <formula>Q7&gt;0</formula>
    </cfRule>
    <cfRule type="expression" dxfId="2600" priority="30">
      <formula>Q7&lt;0</formula>
    </cfRule>
  </conditionalFormatting>
  <conditionalFormatting sqref="Q8">
    <cfRule type="expression" dxfId="2599" priority="27">
      <formula>Q8&gt;0</formula>
    </cfRule>
    <cfRule type="expression" dxfId="2598" priority="28">
      <formula>Q8&lt;0</formula>
    </cfRule>
  </conditionalFormatting>
  <conditionalFormatting sqref="F31:F46">
    <cfRule type="expression" dxfId="2597" priority="25">
      <formula>F31&gt;0</formula>
    </cfRule>
    <cfRule type="expression" dxfId="2596" priority="26">
      <formula>F31&lt;0</formula>
    </cfRule>
  </conditionalFormatting>
  <conditionalFormatting sqref="H31:H46">
    <cfRule type="expression" dxfId="2595" priority="23">
      <formula>H31&gt;0</formula>
    </cfRule>
    <cfRule type="expression" dxfId="2594" priority="24">
      <formula>H31&lt;0</formula>
    </cfRule>
  </conditionalFormatting>
  <conditionalFormatting sqref="Q10">
    <cfRule type="expression" dxfId="2593" priority="21">
      <formula>Q10&gt;0</formula>
    </cfRule>
    <cfRule type="expression" dxfId="2592" priority="22">
      <formula>Q10&lt;0</formula>
    </cfRule>
  </conditionalFormatting>
  <conditionalFormatting sqref="J25:J38">
    <cfRule type="expression" dxfId="2591" priority="19">
      <formula>J25&gt;0</formula>
    </cfRule>
    <cfRule type="expression" dxfId="2590" priority="20">
      <formula>J25&lt;0</formula>
    </cfRule>
  </conditionalFormatting>
  <conditionalFormatting sqref="K38">
    <cfRule type="expression" dxfId="2589" priority="17">
      <formula>K38&gt;0</formula>
    </cfRule>
    <cfRule type="expression" dxfId="2588" priority="18">
      <formula>K38&lt;0</formula>
    </cfRule>
  </conditionalFormatting>
  <conditionalFormatting sqref="L25:L38">
    <cfRule type="expression" dxfId="2587" priority="15">
      <formula>L25&gt;0</formula>
    </cfRule>
    <cfRule type="expression" dxfId="2586" priority="16">
      <formula>L25&lt;0</formula>
    </cfRule>
  </conditionalFormatting>
  <conditionalFormatting sqref="F89:F110">
    <cfRule type="expression" dxfId="2585" priority="13">
      <formula>F89&gt;0</formula>
    </cfRule>
    <cfRule type="expression" dxfId="2584" priority="14">
      <formula>F89&lt;0</formula>
    </cfRule>
  </conditionalFormatting>
  <conditionalFormatting sqref="H89:H110">
    <cfRule type="expression" dxfId="2583" priority="11">
      <formula>H89&gt;0</formula>
    </cfRule>
    <cfRule type="expression" dxfId="2582" priority="12">
      <formula>H89&lt;0</formula>
    </cfRule>
  </conditionalFormatting>
  <conditionalFormatting sqref="J89:J102">
    <cfRule type="expression" dxfId="2581" priority="9">
      <formula>J89&gt;0</formula>
    </cfRule>
    <cfRule type="expression" dxfId="2580" priority="10">
      <formula>J89&lt;0</formula>
    </cfRule>
  </conditionalFormatting>
  <conditionalFormatting sqref="K89:K102">
    <cfRule type="expression" dxfId="2579" priority="7">
      <formula>K89&gt;0</formula>
    </cfRule>
    <cfRule type="expression" dxfId="2578" priority="8">
      <formula>K89&lt;0</formula>
    </cfRule>
  </conditionalFormatting>
  <conditionalFormatting sqref="L89:L102">
    <cfRule type="expression" dxfId="2577" priority="5">
      <formula>L89&gt;0</formula>
    </cfRule>
    <cfRule type="expression" dxfId="2576" priority="6">
      <formula>L89&lt;0</formula>
    </cfRule>
  </conditionalFormatting>
  <conditionalFormatting sqref="F25:F30">
    <cfRule type="expression" dxfId="2575" priority="3">
      <formula>F25&gt;0</formula>
    </cfRule>
    <cfRule type="expression" dxfId="2574" priority="4">
      <formula>F25&lt;0</formula>
    </cfRule>
  </conditionalFormatting>
  <conditionalFormatting sqref="H25:H30">
    <cfRule type="expression" dxfId="2573" priority="1">
      <formula>H25&gt;0</formula>
    </cfRule>
    <cfRule type="expression" dxfId="25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8" t="s">
        <v>78</v>
      </c>
      <c r="P42" s="86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71" priority="35">
      <formula>N19&gt;0</formula>
    </cfRule>
    <cfRule type="expression" dxfId="25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9" priority="21">
      <formula>F25&gt;0</formula>
    </cfRule>
    <cfRule type="expression" dxfId="2568" priority="22">
      <formula>F25&lt;0</formula>
    </cfRule>
  </conditionalFormatting>
  <conditionalFormatting sqref="H25:H47">
    <cfRule type="expression" dxfId="2567" priority="19">
      <formula>H25&gt;0</formula>
    </cfRule>
    <cfRule type="expression" dxfId="2566" priority="20">
      <formula>H25&lt;0</formula>
    </cfRule>
  </conditionalFormatting>
  <conditionalFormatting sqref="I25:I27">
    <cfRule type="expression" dxfId="2565" priority="15">
      <formula>I25&gt;0</formula>
    </cfRule>
    <cfRule type="expression" dxfId="2564" priority="16">
      <formula>I25&lt;0</formula>
    </cfRule>
  </conditionalFormatting>
  <conditionalFormatting sqref="Q7">
    <cfRule type="expression" dxfId="2563" priority="5">
      <formula>Q7&gt;0</formula>
    </cfRule>
    <cfRule type="expression" dxfId="2562" priority="6">
      <formula>Q7&lt;0</formula>
    </cfRule>
  </conditionalFormatting>
  <conditionalFormatting sqref="Q8">
    <cfRule type="expression" dxfId="2561" priority="3">
      <formula>Q8&gt;0</formula>
    </cfRule>
    <cfRule type="expression" dxfId="25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9" priority="9">
      <formula>F36&gt;0</formula>
    </cfRule>
    <cfRule type="expression" dxfId="2558" priority="10">
      <formula>F36&lt;0</formula>
    </cfRule>
  </conditionalFormatting>
  <conditionalFormatting sqref="F25:F35">
    <cfRule type="expression" dxfId="2557" priority="7">
      <formula>F25&gt;0</formula>
    </cfRule>
    <cfRule type="expression" dxfId="2556" priority="8">
      <formula>F25&lt;0</formula>
    </cfRule>
  </conditionalFormatting>
  <conditionalFormatting sqref="H25:H35">
    <cfRule type="expression" dxfId="2555" priority="5">
      <formula>H25&gt;0</formula>
    </cfRule>
    <cfRule type="expression" dxfId="2554" priority="6">
      <formula>H25&lt;0</formula>
    </cfRule>
  </conditionalFormatting>
  <conditionalFormatting sqref="Q7">
    <cfRule type="expression" dxfId="2553" priority="3">
      <formula>Q7&gt;0</formula>
    </cfRule>
    <cfRule type="expression" dxfId="2552" priority="4">
      <formula>Q7&lt;0</formula>
    </cfRule>
  </conditionalFormatting>
  <conditionalFormatting sqref="Q8">
    <cfRule type="expression" dxfId="2551" priority="1">
      <formula>Q8&gt;0</formula>
    </cfRule>
    <cfRule type="expression" dxfId="25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8" t="s">
        <v>78</v>
      </c>
      <c r="P40" s="86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9" priority="37">
      <formula>F25&gt;0</formula>
    </cfRule>
    <cfRule type="expression" dxfId="2548" priority="38">
      <formula>F25&lt;0</formula>
    </cfRule>
  </conditionalFormatting>
  <conditionalFormatting sqref="Q7">
    <cfRule type="expression" dxfId="2547" priority="35">
      <formula>Q7&gt;0</formula>
    </cfRule>
    <cfRule type="expression" dxfId="2546" priority="36">
      <formula>Q7&lt;0</formula>
    </cfRule>
  </conditionalFormatting>
  <conditionalFormatting sqref="Q8">
    <cfRule type="expression" dxfId="2545" priority="33">
      <formula>Q8&gt;0</formula>
    </cfRule>
    <cfRule type="expression" dxfId="2544" priority="34">
      <formula>Q8&lt;0</formula>
    </cfRule>
  </conditionalFormatting>
  <conditionalFormatting sqref="F44:F46">
    <cfRule type="expression" dxfId="2543" priority="31">
      <formula>F44&gt;0</formula>
    </cfRule>
    <cfRule type="expression" dxfId="2542" priority="32">
      <formula>F44&lt;0</formula>
    </cfRule>
  </conditionalFormatting>
  <conditionalFormatting sqref="H44:H46">
    <cfRule type="expression" dxfId="2541" priority="29">
      <formula>H44&gt;0</formula>
    </cfRule>
    <cfRule type="expression" dxfId="2540" priority="30">
      <formula>H44&lt;0</formula>
    </cfRule>
  </conditionalFormatting>
  <conditionalFormatting sqref="F89:F110">
    <cfRule type="expression" dxfId="2539" priority="27">
      <formula>F89&gt;0</formula>
    </cfRule>
    <cfRule type="expression" dxfId="2538" priority="28">
      <formula>F89&lt;0</formula>
    </cfRule>
  </conditionalFormatting>
  <conditionalFormatting sqref="H89:H110">
    <cfRule type="expression" dxfId="2537" priority="25">
      <formula>H89&gt;0</formula>
    </cfRule>
    <cfRule type="expression" dxfId="2536" priority="26">
      <formula>H89&lt;0</formula>
    </cfRule>
  </conditionalFormatting>
  <conditionalFormatting sqref="Q10">
    <cfRule type="expression" dxfId="2535" priority="23">
      <formula>Q10&gt;0</formula>
    </cfRule>
    <cfRule type="expression" dxfId="2534" priority="24">
      <formula>Q10&lt;0</formula>
    </cfRule>
  </conditionalFormatting>
  <conditionalFormatting sqref="J25:J38">
    <cfRule type="expression" dxfId="2533" priority="21">
      <formula>J25&gt;0</formula>
    </cfRule>
    <cfRule type="expression" dxfId="2532" priority="22">
      <formula>J25&lt;0</formula>
    </cfRule>
  </conditionalFormatting>
  <conditionalFormatting sqref="K25:K38">
    <cfRule type="expression" dxfId="2531" priority="19">
      <formula>K25&gt;0</formula>
    </cfRule>
    <cfRule type="expression" dxfId="2530" priority="20">
      <formula>K25&lt;0</formula>
    </cfRule>
  </conditionalFormatting>
  <conditionalFormatting sqref="L25:L38">
    <cfRule type="expression" dxfId="2529" priority="17">
      <formula>L25&gt;0</formula>
    </cfRule>
    <cfRule type="expression" dxfId="2528" priority="18">
      <formula>L25&lt;0</formula>
    </cfRule>
  </conditionalFormatting>
  <conditionalFormatting sqref="J40">
    <cfRule type="expression" dxfId="2527" priority="15">
      <formula>J40&gt;0</formula>
    </cfRule>
    <cfRule type="expression" dxfId="2526" priority="16">
      <formula>J40&lt;0</formula>
    </cfRule>
  </conditionalFormatting>
  <conditionalFormatting sqref="L39">
    <cfRule type="expression" dxfId="2525" priority="11">
      <formula>L39&gt;0</formula>
    </cfRule>
    <cfRule type="expression" dxfId="2524" priority="12">
      <formula>L39&lt;0</formula>
    </cfRule>
  </conditionalFormatting>
  <conditionalFormatting sqref="F39">
    <cfRule type="expression" dxfId="2523" priority="9">
      <formula>F39&gt;0</formula>
    </cfRule>
    <cfRule type="expression" dxfId="2522" priority="10">
      <formula>F39&lt;0</formula>
    </cfRule>
  </conditionalFormatting>
  <conditionalFormatting sqref="H39">
    <cfRule type="expression" dxfId="2521" priority="7">
      <formula>H39&gt;0</formula>
    </cfRule>
    <cfRule type="expression" dxfId="2520" priority="8">
      <formula>H39&lt;0</formula>
    </cfRule>
  </conditionalFormatting>
  <conditionalFormatting sqref="J41">
    <cfRule type="expression" dxfId="2519" priority="5">
      <formula>J41&gt;0</formula>
    </cfRule>
    <cfRule type="expression" dxfId="2518" priority="6">
      <formula>J41&lt;0</formula>
    </cfRule>
  </conditionalFormatting>
  <conditionalFormatting sqref="J43">
    <cfRule type="expression" dxfId="2517" priority="3">
      <formula>J43&gt;0</formula>
    </cfRule>
    <cfRule type="expression" dxfId="2516" priority="4">
      <formula>J43&lt;0</formula>
    </cfRule>
  </conditionalFormatting>
  <conditionalFormatting sqref="J44">
    <cfRule type="expression" dxfId="2515" priority="1">
      <formula>J44&gt;0</formula>
    </cfRule>
    <cfRule type="expression" dxfId="25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13" priority="31">
      <formula>F29&gt;0</formula>
    </cfRule>
    <cfRule type="expression" dxfId="2512" priority="32">
      <formula>F29&lt;0</formula>
    </cfRule>
  </conditionalFormatting>
  <conditionalFormatting sqref="F29 F31:F35">
    <cfRule type="expression" dxfId="2511" priority="33">
      <formula>F29&gt;0</formula>
    </cfRule>
    <cfRule type="expression" dxfId="2510" priority="34">
      <formula>F29&lt;0</formula>
    </cfRule>
  </conditionalFormatting>
  <conditionalFormatting sqref="H29 H31:H35">
    <cfRule type="expression" dxfId="2509" priority="29">
      <formula>H29&gt;0</formula>
    </cfRule>
    <cfRule type="expression" dxfId="2508" priority="30">
      <formula>H29&lt;0</formula>
    </cfRule>
  </conditionalFormatting>
  <conditionalFormatting sqref="F21:F28">
    <cfRule type="expression" dxfId="2507" priority="27">
      <formula>F21&gt;0</formula>
    </cfRule>
    <cfRule type="expression" dxfId="2506" priority="28">
      <formula>F21&lt;0</formula>
    </cfRule>
  </conditionalFormatting>
  <conditionalFormatting sqref="H21:H28">
    <cfRule type="expression" dxfId="2505" priority="25">
      <formula>H21&gt;0</formula>
    </cfRule>
    <cfRule type="expression" dxfId="2504" priority="26">
      <formula>H21&lt;0</formula>
    </cfRule>
  </conditionalFormatting>
  <conditionalFormatting sqref="Q8">
    <cfRule type="expression" dxfId="2503" priority="21">
      <formula>Q8&gt;0</formula>
    </cfRule>
    <cfRule type="expression" dxfId="2502" priority="22">
      <formula>Q8&lt;0</formula>
    </cfRule>
  </conditionalFormatting>
  <conditionalFormatting sqref="Q7">
    <cfRule type="expression" dxfId="2501" priority="23">
      <formula>Q7&gt;0</formula>
    </cfRule>
    <cfRule type="expression" dxfId="2500" priority="24">
      <formula>Q7&lt;0</formula>
    </cfRule>
  </conditionalFormatting>
  <conditionalFormatting sqref="F30">
    <cfRule type="expression" dxfId="2499" priority="19">
      <formula>F30&gt;0</formula>
    </cfRule>
    <cfRule type="expression" dxfId="2498" priority="20">
      <formula>F30&lt;0</formula>
    </cfRule>
  </conditionalFormatting>
  <conditionalFormatting sqref="H30">
    <cfRule type="expression" dxfId="2497" priority="17">
      <formula>H30&gt;0</formula>
    </cfRule>
    <cfRule type="expression" dxfId="2496" priority="18">
      <formula>H30&lt;0</formula>
    </cfRule>
  </conditionalFormatting>
  <conditionalFormatting sqref="F68 F70:F74">
    <cfRule type="expression" dxfId="2495" priority="13">
      <formula>F68&gt;0</formula>
    </cfRule>
    <cfRule type="expression" dxfId="2494" priority="14">
      <formula>F68&lt;0</formula>
    </cfRule>
  </conditionalFormatting>
  <conditionalFormatting sqref="F68 F70:F74">
    <cfRule type="expression" dxfId="2493" priority="15">
      <formula>F68&gt;0</formula>
    </cfRule>
    <cfRule type="expression" dxfId="2492" priority="16">
      <formula>F68&lt;0</formula>
    </cfRule>
  </conditionalFormatting>
  <conditionalFormatting sqref="H68 H70:H74">
    <cfRule type="expression" dxfId="2491" priority="11">
      <formula>H68&gt;0</formula>
    </cfRule>
    <cfRule type="expression" dxfId="2490" priority="12">
      <formula>H68&lt;0</formula>
    </cfRule>
  </conditionalFormatting>
  <conditionalFormatting sqref="F60:F67">
    <cfRule type="expression" dxfId="2489" priority="9">
      <formula>F60&gt;0</formula>
    </cfRule>
    <cfRule type="expression" dxfId="2488" priority="10">
      <formula>F60&lt;0</formula>
    </cfRule>
  </conditionalFormatting>
  <conditionalFormatting sqref="H60:H67">
    <cfRule type="expression" dxfId="2487" priority="7">
      <formula>H60&gt;0</formula>
    </cfRule>
    <cfRule type="expression" dxfId="2486" priority="8">
      <formula>H60&lt;0</formula>
    </cfRule>
  </conditionalFormatting>
  <conditionalFormatting sqref="F69">
    <cfRule type="expression" dxfId="2485" priority="5">
      <formula>F69&gt;0</formula>
    </cfRule>
    <cfRule type="expression" dxfId="2484" priority="6">
      <formula>F69&lt;0</formula>
    </cfRule>
  </conditionalFormatting>
  <conditionalFormatting sqref="H69">
    <cfRule type="expression" dxfId="2483" priority="3">
      <formula>H69&gt;0</formula>
    </cfRule>
    <cfRule type="expression" dxfId="2482" priority="4">
      <formula>H69&lt;0</formula>
    </cfRule>
  </conditionalFormatting>
  <conditionalFormatting sqref="Q10">
    <cfRule type="expression" dxfId="2481" priority="1">
      <formula>Q10&gt;0</formula>
    </cfRule>
    <cfRule type="expression" dxfId="24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8" t="s">
        <v>78</v>
      </c>
      <c r="P40" s="8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9" priority="11">
      <formula>F33&gt;0</formula>
    </cfRule>
    <cfRule type="expression" dxfId="2478" priority="12">
      <formula>F33&lt;0</formula>
    </cfRule>
  </conditionalFormatting>
  <conditionalFormatting sqref="Q7">
    <cfRule type="expression" dxfId="2477" priority="9">
      <formula>Q7&gt;0</formula>
    </cfRule>
    <cfRule type="expression" dxfId="2476" priority="10">
      <formula>Q7&lt;0</formula>
    </cfRule>
  </conditionalFormatting>
  <conditionalFormatting sqref="Q8">
    <cfRule type="expression" dxfId="2475" priority="7">
      <formula>Q8&gt;0</formula>
    </cfRule>
    <cfRule type="expression" dxfId="2474" priority="8">
      <formula>Q8&lt;0</formula>
    </cfRule>
  </conditionalFormatting>
  <conditionalFormatting sqref="F25:F32">
    <cfRule type="expression" dxfId="2473" priority="5">
      <formula>F25&gt;0</formula>
    </cfRule>
    <cfRule type="expression" dxfId="2472" priority="6">
      <formula>F25&lt;0</formula>
    </cfRule>
  </conditionalFormatting>
  <conditionalFormatting sqref="H25:H32">
    <cfRule type="expression" dxfId="2471" priority="3">
      <formula>H25&gt;0</formula>
    </cfRule>
    <cfRule type="expression" dxfId="2470" priority="4">
      <formula>H25&lt;0</formula>
    </cfRule>
  </conditionalFormatting>
  <conditionalFormatting sqref="Q10">
    <cfRule type="expression" dxfId="2469" priority="1">
      <formula>Q10&gt;0</formula>
    </cfRule>
    <cfRule type="expression" dxfId="24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8" t="s">
        <v>78</v>
      </c>
      <c r="P15" s="86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7" priority="75">
      <formula>F32&gt;0</formula>
    </cfRule>
    <cfRule type="expression" dxfId="2466" priority="76">
      <formula>F32&lt;0</formula>
    </cfRule>
  </conditionalFormatting>
  <conditionalFormatting sqref="Q7">
    <cfRule type="expression" dxfId="2465" priority="73">
      <formula>Q7&gt;0</formula>
    </cfRule>
    <cfRule type="expression" dxfId="2464" priority="74">
      <formula>Q7&lt;0</formula>
    </cfRule>
  </conditionalFormatting>
  <conditionalFormatting sqref="Q8">
    <cfRule type="expression" dxfId="2463" priority="71">
      <formula>Q8&gt;0</formula>
    </cfRule>
    <cfRule type="expression" dxfId="24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61" priority="63">
      <formula>M58&gt;0</formula>
    </cfRule>
    <cfRule type="expression" dxfId="2460" priority="64">
      <formula>M58&lt;0</formula>
    </cfRule>
  </conditionalFormatting>
  <conditionalFormatting sqref="Q10">
    <cfRule type="expression" dxfId="2459" priority="61">
      <formula>Q10&gt;0</formula>
    </cfRule>
    <cfRule type="expression" dxfId="2458" priority="62">
      <formula>Q10&lt;0</formula>
    </cfRule>
  </conditionalFormatting>
  <conditionalFormatting sqref="F29:F31">
    <cfRule type="expression" dxfId="2457" priority="59">
      <formula>F29&gt;0</formula>
    </cfRule>
    <cfRule type="expression" dxfId="2456" priority="60">
      <formula>F29&lt;0</formula>
    </cfRule>
  </conditionalFormatting>
  <conditionalFormatting sqref="H29:H31">
    <cfRule type="expression" dxfId="2455" priority="57">
      <formula>H29&gt;0</formula>
    </cfRule>
    <cfRule type="expression" dxfId="2454" priority="58">
      <formula>H29&lt;0</formula>
    </cfRule>
  </conditionalFormatting>
  <conditionalFormatting sqref="F83:F94">
    <cfRule type="expression" dxfId="2453" priority="55">
      <formula>F83&gt;0</formula>
    </cfRule>
    <cfRule type="expression" dxfId="2452" priority="56">
      <formula>F83&lt;0</formula>
    </cfRule>
  </conditionalFormatting>
  <conditionalFormatting sqref="H83:H94">
    <cfRule type="expression" dxfId="2451" priority="53">
      <formula>H83&gt;0</formula>
    </cfRule>
    <cfRule type="expression" dxfId="2450" priority="54">
      <formula>H83&lt;0</formula>
    </cfRule>
  </conditionalFormatting>
  <conditionalFormatting sqref="J41">
    <cfRule type="expression" dxfId="2449" priority="51">
      <formula>J41&gt;0</formula>
    </cfRule>
    <cfRule type="expression" dxfId="2448" priority="52">
      <formula>J41&lt;0</formula>
    </cfRule>
  </conditionalFormatting>
  <conditionalFormatting sqref="J39:J47">
    <cfRule type="expression" dxfId="2447" priority="49">
      <formula>J39&gt;0</formula>
    </cfRule>
    <cfRule type="expression" dxfId="2446" priority="50">
      <formula>J39&lt;0</formula>
    </cfRule>
  </conditionalFormatting>
  <conditionalFormatting sqref="F48:F51 H48:H51">
    <cfRule type="expression" dxfId="2445" priority="47">
      <formula>F48&gt;0</formula>
    </cfRule>
    <cfRule type="expression" dxfId="2444" priority="48">
      <formula>F48&lt;0</formula>
    </cfRule>
  </conditionalFormatting>
  <conditionalFormatting sqref="J48:J57">
    <cfRule type="expression" dxfId="2443" priority="45">
      <formula>J48&gt;0</formula>
    </cfRule>
    <cfRule type="expression" dxfId="2442" priority="46">
      <formula>J48&lt;0</formula>
    </cfRule>
  </conditionalFormatting>
  <conditionalFormatting sqref="K45:K52">
    <cfRule type="expression" dxfId="2441" priority="43">
      <formula>K45&gt;0</formula>
    </cfRule>
    <cfRule type="expression" dxfId="2440" priority="44">
      <formula>K45&lt;0</formula>
    </cfRule>
  </conditionalFormatting>
  <conditionalFormatting sqref="K45:K52">
    <cfRule type="expression" dxfId="2439" priority="41">
      <formula>K45&gt;0</formula>
    </cfRule>
    <cfRule type="expression" dxfId="2438" priority="42">
      <formula>K45&lt;0</formula>
    </cfRule>
  </conditionalFormatting>
  <conditionalFormatting sqref="F102:F118 H102:H118 H120:H128 F120:F128">
    <cfRule type="expression" dxfId="2437" priority="37">
      <formula>F102&gt;0</formula>
    </cfRule>
    <cfRule type="expression" dxfId="2436" priority="38">
      <formula>F102&lt;0</formula>
    </cfRule>
  </conditionalFormatting>
  <conditionalFormatting sqref="F96:F101">
    <cfRule type="expression" dxfId="2435" priority="35">
      <formula>F96&gt;0</formula>
    </cfRule>
    <cfRule type="expression" dxfId="2434" priority="36">
      <formula>F96&lt;0</formula>
    </cfRule>
  </conditionalFormatting>
  <conditionalFormatting sqref="H96:H101">
    <cfRule type="expression" dxfId="2433" priority="33">
      <formula>H96&gt;0</formula>
    </cfRule>
    <cfRule type="expression" dxfId="2432" priority="34">
      <formula>H96&lt;0</formula>
    </cfRule>
  </conditionalFormatting>
  <conditionalFormatting sqref="J112">
    <cfRule type="expression" dxfId="2431" priority="31">
      <formula>J112&gt;0</formula>
    </cfRule>
    <cfRule type="expression" dxfId="2430" priority="32">
      <formula>J112&lt;0</formula>
    </cfRule>
  </conditionalFormatting>
  <conditionalFormatting sqref="J110:J118 J120">
    <cfRule type="expression" dxfId="2429" priority="29">
      <formula>J110&gt;0</formula>
    </cfRule>
    <cfRule type="expression" dxfId="2428" priority="30">
      <formula>J110&lt;0</formula>
    </cfRule>
  </conditionalFormatting>
  <conditionalFormatting sqref="F119 H119">
    <cfRule type="expression" dxfId="2427" priority="27">
      <formula>F119&gt;0</formula>
    </cfRule>
    <cfRule type="expression" dxfId="2426" priority="28">
      <formula>F119&lt;0</formula>
    </cfRule>
  </conditionalFormatting>
  <conditionalFormatting sqref="J119">
    <cfRule type="expression" dxfId="2425" priority="25">
      <formula>J119&gt;0</formula>
    </cfRule>
    <cfRule type="expression" dxfId="2424" priority="26">
      <formula>J119&lt;0</formula>
    </cfRule>
  </conditionalFormatting>
  <conditionalFormatting sqref="K112:K123">
    <cfRule type="expression" dxfId="2423" priority="23">
      <formula>K112&gt;0</formula>
    </cfRule>
    <cfRule type="expression" dxfId="2422" priority="24">
      <formula>K112&lt;0</formula>
    </cfRule>
  </conditionalFormatting>
  <conditionalFormatting sqref="K110:K123">
    <cfRule type="expression" dxfId="2421" priority="21">
      <formula>K110&gt;0</formula>
    </cfRule>
    <cfRule type="expression" dxfId="2420" priority="22">
      <formula>K110&lt;0</formula>
    </cfRule>
  </conditionalFormatting>
  <conditionalFormatting sqref="J121">
    <cfRule type="expression" dxfId="2419" priority="19">
      <formula>J121&gt;0</formula>
    </cfRule>
    <cfRule type="expression" dxfId="2418" priority="20">
      <formula>J121&lt;0</formula>
    </cfRule>
  </conditionalFormatting>
  <conditionalFormatting sqref="F25:F28">
    <cfRule type="expression" dxfId="2417" priority="17">
      <formula>F25&gt;0</formula>
    </cfRule>
    <cfRule type="expression" dxfId="2416" priority="18">
      <formula>F25&lt;0</formula>
    </cfRule>
  </conditionalFormatting>
  <conditionalFormatting sqref="H25:H28">
    <cfRule type="expression" dxfId="2415" priority="15">
      <formula>H25&gt;0</formula>
    </cfRule>
    <cfRule type="expression" dxfId="2414" priority="16">
      <formula>H25&lt;0</formula>
    </cfRule>
  </conditionalFormatting>
  <conditionalFormatting sqref="J27:J29">
    <cfRule type="expression" dxfId="2413" priority="13">
      <formula>J27&gt;0</formula>
    </cfRule>
    <cfRule type="expression" dxfId="2412" priority="14">
      <formula>J27&lt;0</formula>
    </cfRule>
  </conditionalFormatting>
  <conditionalFormatting sqref="J30:J31">
    <cfRule type="expression" dxfId="2411" priority="11">
      <formula>J30&gt;0</formula>
    </cfRule>
    <cfRule type="expression" dxfId="2410" priority="12">
      <formula>J30&lt;0</formula>
    </cfRule>
  </conditionalFormatting>
  <conditionalFormatting sqref="J33">
    <cfRule type="expression" dxfId="2409" priority="9">
      <formula>J33&gt;0</formula>
    </cfRule>
    <cfRule type="expression" dxfId="2408" priority="10">
      <formula>J33&lt;0</formula>
    </cfRule>
  </conditionalFormatting>
  <conditionalFormatting sqref="J34">
    <cfRule type="expression" dxfId="2407" priority="7">
      <formula>J34&gt;0</formula>
    </cfRule>
    <cfRule type="expression" dxfId="2406" priority="8">
      <formula>J34&lt;0</formula>
    </cfRule>
  </conditionalFormatting>
  <conditionalFormatting sqref="J35:J43">
    <cfRule type="expression" dxfId="2405" priority="5">
      <formula>J35&gt;0</formula>
    </cfRule>
    <cfRule type="expression" dxfId="24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03" priority="1">
      <formula>Q9&gt;0</formula>
    </cfRule>
    <cfRule type="expression" dxfId="24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8" t="s">
        <v>78</v>
      </c>
      <c r="P40" s="86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01" priority="15">
      <formula>F39&gt;0</formula>
    </cfRule>
    <cfRule type="expression" dxfId="2400" priority="16">
      <formula>F39&lt;0</formula>
    </cfRule>
  </conditionalFormatting>
  <conditionalFormatting sqref="Q7">
    <cfRule type="expression" dxfId="2399" priority="13">
      <formula>Q7&gt;0</formula>
    </cfRule>
    <cfRule type="expression" dxfId="2398" priority="14">
      <formula>Q7&lt;0</formula>
    </cfRule>
  </conditionalFormatting>
  <conditionalFormatting sqref="Q8">
    <cfRule type="expression" dxfId="2397" priority="11">
      <formula>Q8&gt;0</formula>
    </cfRule>
    <cfRule type="expression" dxfId="2396" priority="12">
      <formula>Q8&lt;0</formula>
    </cfRule>
  </conditionalFormatting>
  <conditionalFormatting sqref="F25:F38">
    <cfRule type="expression" dxfId="2395" priority="9">
      <formula>F25&gt;0</formula>
    </cfRule>
    <cfRule type="expression" dxfId="2394" priority="10">
      <formula>F25&lt;0</formula>
    </cfRule>
  </conditionalFormatting>
  <conditionalFormatting sqref="H25:H38">
    <cfRule type="expression" dxfId="2393" priority="7">
      <formula>H25&gt;0</formula>
    </cfRule>
    <cfRule type="expression" dxfId="2392" priority="8">
      <formula>H25&lt;0</formula>
    </cfRule>
  </conditionalFormatting>
  <conditionalFormatting sqref="M55">
    <cfRule type="expression" dxfId="2391" priority="3">
      <formula>M55&gt;0</formula>
    </cfRule>
    <cfRule type="expression" dxfId="2390" priority="4">
      <formula>M55&lt;0</formula>
    </cfRule>
  </conditionalFormatting>
  <conditionalFormatting sqref="Q10">
    <cfRule type="expression" dxfId="2389" priority="1">
      <formula>Q10&gt;0</formula>
    </cfRule>
    <cfRule type="expression" dxfId="2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8" t="s">
        <v>78</v>
      </c>
      <c r="P40" s="86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7" priority="27">
      <formula>F27&gt;0</formula>
    </cfRule>
    <cfRule type="expression" dxfId="2386" priority="28">
      <formula>F27&lt;0</formula>
    </cfRule>
  </conditionalFormatting>
  <conditionalFormatting sqref="Q8">
    <cfRule type="expression" dxfId="2385" priority="15">
      <formula>Q8&gt;0</formula>
    </cfRule>
    <cfRule type="expression" dxfId="2384" priority="16">
      <formula>Q8&lt;0</formula>
    </cfRule>
  </conditionalFormatting>
  <conditionalFormatting sqref="Q7">
    <cfRule type="expression" dxfId="2383" priority="17">
      <formula>Q7&gt;0</formula>
    </cfRule>
    <cfRule type="expression" dxfId="2382" priority="18">
      <formula>Q7&lt;0</formula>
    </cfRule>
  </conditionalFormatting>
  <conditionalFormatting sqref="F37:F38">
    <cfRule type="expression" dxfId="2381" priority="13">
      <formula>F37&gt;0</formula>
    </cfRule>
    <cfRule type="expression" dxfId="2380" priority="14">
      <formula>F37&lt;0</formula>
    </cfRule>
  </conditionalFormatting>
  <conditionalFormatting sqref="H37:H38">
    <cfRule type="expression" dxfId="2379" priority="11">
      <formula>H37&gt;0</formula>
    </cfRule>
    <cfRule type="expression" dxfId="2378" priority="12">
      <formula>H37&lt;0</formula>
    </cfRule>
  </conditionalFormatting>
  <conditionalFormatting sqref="F23:F26 H23:H26">
    <cfRule type="expression" dxfId="2377" priority="9">
      <formula>F23&gt;0</formula>
    </cfRule>
    <cfRule type="expression" dxfId="2376" priority="10">
      <formula>F23&lt;0</formula>
    </cfRule>
  </conditionalFormatting>
  <conditionalFormatting sqref="Q10">
    <cfRule type="expression" dxfId="2375" priority="3">
      <formula>Q10&gt;0</formula>
    </cfRule>
    <cfRule type="expression" dxfId="2374" priority="4">
      <formula>Q10&lt;0</formula>
    </cfRule>
  </conditionalFormatting>
  <conditionalFormatting sqref="F22 H22">
    <cfRule type="expression" dxfId="2373" priority="1">
      <formula>F22&gt;0</formula>
    </cfRule>
    <cfRule type="expression" dxfId="2372" priority="2">
      <formula>F22&lt;0</formula>
    </cfRule>
  </conditionalFormatting>
  <conditionalFormatting sqref="M41">
    <cfRule type="expression" dxfId="2371" priority="5">
      <formula>M41&gt;0</formula>
    </cfRule>
    <cfRule type="expression" dxfId="2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9" priority="29">
      <formula>F25&gt;0</formula>
    </cfRule>
    <cfRule type="expression" dxfId="2368" priority="30">
      <formula>F25&lt;0</formula>
    </cfRule>
  </conditionalFormatting>
  <conditionalFormatting sqref="Q7">
    <cfRule type="expression" dxfId="2367" priority="27">
      <formula>Q7&gt;0</formula>
    </cfRule>
    <cfRule type="expression" dxfId="2366" priority="28">
      <formula>Q7&lt;0</formula>
    </cfRule>
  </conditionalFormatting>
  <conditionalFormatting sqref="Q8">
    <cfRule type="expression" dxfId="2365" priority="25">
      <formula>Q8&gt;0</formula>
    </cfRule>
    <cfRule type="expression" dxfId="2364" priority="26">
      <formula>Q8&lt;0</formula>
    </cfRule>
  </conditionalFormatting>
  <conditionalFormatting sqref="Q10">
    <cfRule type="expression" dxfId="2363" priority="13">
      <formula>Q10&gt;0</formula>
    </cfRule>
    <cfRule type="expression" dxfId="2362" priority="14">
      <formula>Q10&lt;0</formula>
    </cfRule>
  </conditionalFormatting>
  <conditionalFormatting sqref="M46">
    <cfRule type="expression" dxfId="2361" priority="11">
      <formula>M46&gt;0</formula>
    </cfRule>
    <cfRule type="expression" dxfId="2360" priority="12">
      <formula>M46&lt;0</formula>
    </cfRule>
  </conditionalFormatting>
  <conditionalFormatting sqref="F80:F88 H80:H88">
    <cfRule type="expression" dxfId="2359" priority="9">
      <formula>F80&gt;0</formula>
    </cfRule>
    <cfRule type="expression" dxfId="2358" priority="10">
      <formula>F80&lt;0</formula>
    </cfRule>
  </conditionalFormatting>
  <conditionalFormatting sqref="F75:F79">
    <cfRule type="expression" dxfId="2357" priority="7">
      <formula>F75&gt;0</formula>
    </cfRule>
    <cfRule type="expression" dxfId="2356" priority="8">
      <formula>F75&lt;0</formula>
    </cfRule>
  </conditionalFormatting>
  <conditionalFormatting sqref="H75:H79">
    <cfRule type="expression" dxfId="2355" priority="5">
      <formula>H75&gt;0</formula>
    </cfRule>
    <cfRule type="expression" dxfId="2354" priority="6">
      <formula>H75&lt;0</formula>
    </cfRule>
  </conditionalFormatting>
  <conditionalFormatting sqref="F71:F74">
    <cfRule type="expression" dxfId="2353" priority="3">
      <formula>F71&gt;0</formula>
    </cfRule>
    <cfRule type="expression" dxfId="2352" priority="4">
      <formula>F71&lt;0</formula>
    </cfRule>
  </conditionalFormatting>
  <conditionalFormatting sqref="H71:H74">
    <cfRule type="expression" dxfId="2351" priority="1">
      <formula>H71&gt;0</formula>
    </cfRule>
    <cfRule type="expression" dxfId="2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9" priority="21">
      <formula>F47&gt;0</formula>
    </cfRule>
    <cfRule type="expression" dxfId="2348" priority="22">
      <formula>F47&lt;0</formula>
    </cfRule>
  </conditionalFormatting>
  <conditionalFormatting sqref="Q7">
    <cfRule type="expression" dxfId="2347" priority="19">
      <formula>Q7&gt;0</formula>
    </cfRule>
    <cfRule type="expression" dxfId="2346" priority="20">
      <formula>Q7&lt;0</formula>
    </cfRule>
  </conditionalFormatting>
  <conditionalFormatting sqref="Q8">
    <cfRule type="expression" dxfId="2345" priority="17">
      <formula>Q8&gt;0</formula>
    </cfRule>
    <cfRule type="expression" dxfId="2344" priority="18">
      <formula>Q8&lt;0</formula>
    </cfRule>
  </conditionalFormatting>
  <conditionalFormatting sqref="F25:F46">
    <cfRule type="expression" dxfId="2343" priority="15">
      <formula>F25&gt;0</formula>
    </cfRule>
    <cfRule type="expression" dxfId="2342" priority="16">
      <formula>F25&lt;0</formula>
    </cfRule>
  </conditionalFormatting>
  <conditionalFormatting sqref="H25:H46">
    <cfRule type="expression" dxfId="2341" priority="13">
      <formula>H25&gt;0</formula>
    </cfRule>
    <cfRule type="expression" dxfId="2340" priority="14">
      <formula>H25&lt;0</formula>
    </cfRule>
  </conditionalFormatting>
  <conditionalFormatting sqref="F89:F110">
    <cfRule type="expression" dxfId="2339" priority="11">
      <formula>F89&gt;0</formula>
    </cfRule>
    <cfRule type="expression" dxfId="2338" priority="12">
      <formula>F89&lt;0</formula>
    </cfRule>
  </conditionalFormatting>
  <conditionalFormatting sqref="H89:H110">
    <cfRule type="expression" dxfId="2337" priority="9">
      <formula>H89&gt;0</formula>
    </cfRule>
    <cfRule type="expression" dxfId="2336" priority="10">
      <formula>H89&lt;0</formula>
    </cfRule>
  </conditionalFormatting>
  <conditionalFormatting sqref="Q10">
    <cfRule type="expression" dxfId="2335" priority="7">
      <formula>Q10&gt;0</formula>
    </cfRule>
    <cfRule type="expression" dxfId="2334" priority="8">
      <formula>Q10&lt;0</formula>
    </cfRule>
  </conditionalFormatting>
  <conditionalFormatting sqref="J25:J38">
    <cfRule type="expression" dxfId="2333" priority="5">
      <formula>J25&gt;0</formula>
    </cfRule>
    <cfRule type="expression" dxfId="2332" priority="6">
      <formula>J25&lt;0</formula>
    </cfRule>
  </conditionalFormatting>
  <conditionalFormatting sqref="K25:K38">
    <cfRule type="expression" dxfId="2331" priority="3">
      <formula>K25&gt;0</formula>
    </cfRule>
    <cfRule type="expression" dxfId="2330" priority="4">
      <formula>K25&lt;0</formula>
    </cfRule>
  </conditionalFormatting>
  <conditionalFormatting sqref="L25:L38">
    <cfRule type="expression" dxfId="2329" priority="1">
      <formula>L25&gt;0</formula>
    </cfRule>
    <cfRule type="expression" dxfId="2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7" priority="23">
      <formula>F34&gt;0</formula>
    </cfRule>
    <cfRule type="expression" dxfId="2326" priority="24">
      <formula>F34&lt;0</formula>
    </cfRule>
  </conditionalFormatting>
  <conditionalFormatting sqref="Q7">
    <cfRule type="expression" dxfId="2325" priority="21">
      <formula>Q7&gt;0</formula>
    </cfRule>
    <cfRule type="expression" dxfId="2324" priority="22">
      <formula>Q7&lt;0</formula>
    </cfRule>
  </conditionalFormatting>
  <conditionalFormatting sqref="Q8">
    <cfRule type="expression" dxfId="2323" priority="19">
      <formula>Q8&gt;0</formula>
    </cfRule>
    <cfRule type="expression" dxfId="2322" priority="20">
      <formula>Q8&lt;0</formula>
    </cfRule>
  </conditionalFormatting>
  <conditionalFormatting sqref="F25:F33">
    <cfRule type="expression" dxfId="2321" priority="17">
      <formula>F25&gt;0</formula>
    </cfRule>
    <cfRule type="expression" dxfId="2320" priority="18">
      <formula>F25&lt;0</formula>
    </cfRule>
  </conditionalFormatting>
  <conditionalFormatting sqref="H25:H33">
    <cfRule type="expression" dxfId="2319" priority="15">
      <formula>H25&gt;0</formula>
    </cfRule>
    <cfRule type="expression" dxfId="2318" priority="16">
      <formula>H25&lt;0</formula>
    </cfRule>
  </conditionalFormatting>
  <conditionalFormatting sqref="M46">
    <cfRule type="expression" dxfId="2317" priority="13">
      <formula>M46&gt;0</formula>
    </cfRule>
    <cfRule type="expression" dxfId="2316" priority="14">
      <formula>M46&lt;0</formula>
    </cfRule>
  </conditionalFormatting>
  <conditionalFormatting sqref="F79:F87 H79:H87">
    <cfRule type="expression" dxfId="2315" priority="11">
      <formula>F79&gt;0</formula>
    </cfRule>
    <cfRule type="expression" dxfId="2314" priority="12">
      <formula>F79&lt;0</formula>
    </cfRule>
  </conditionalFormatting>
  <conditionalFormatting sqref="F70:F78">
    <cfRule type="expression" dxfId="2313" priority="9">
      <formula>F70&gt;0</formula>
    </cfRule>
    <cfRule type="expression" dxfId="2312" priority="10">
      <formula>F70&lt;0</formula>
    </cfRule>
  </conditionalFormatting>
  <conditionalFormatting sqref="H70:H78">
    <cfRule type="expression" dxfId="2311" priority="7">
      <formula>H70&gt;0</formula>
    </cfRule>
    <cfRule type="expression" dxfId="2310" priority="8">
      <formula>H70&lt;0</formula>
    </cfRule>
  </conditionalFormatting>
  <conditionalFormatting sqref="J27:K27 J30:K30 J33:K33 J36:K36 J39:K39 J42:K42">
    <cfRule type="expression" dxfId="2309" priority="5">
      <formula>J27&gt;0</formula>
    </cfRule>
    <cfRule type="expression" dxfId="2308" priority="6">
      <formula>J27&lt;0</formula>
    </cfRule>
  </conditionalFormatting>
  <conditionalFormatting sqref="J28:K29 J31:K32 J34:K35 J37:K38 J40:K41">
    <cfRule type="expression" dxfId="2307" priority="3">
      <formula>J28&gt;0</formula>
    </cfRule>
    <cfRule type="expression" dxfId="2306" priority="4">
      <formula>J28&lt;0</formula>
    </cfRule>
  </conditionalFormatting>
  <conditionalFormatting sqref="L27:L42">
    <cfRule type="expression" dxfId="2305" priority="1">
      <formula>L27&gt;0</formula>
    </cfRule>
    <cfRule type="expression" dxfId="2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03" priority="9">
      <formula>F57&gt;0</formula>
    </cfRule>
    <cfRule type="expression" dxfId="2302" priority="10">
      <formula>F57&lt;0</formula>
    </cfRule>
  </conditionalFormatting>
  <conditionalFormatting sqref="Q7">
    <cfRule type="expression" dxfId="2301" priority="7">
      <formula>Q7&gt;0</formula>
    </cfRule>
    <cfRule type="expression" dxfId="2300" priority="8">
      <formula>Q7&lt;0</formula>
    </cfRule>
  </conditionalFormatting>
  <conditionalFormatting sqref="Q8">
    <cfRule type="expression" dxfId="2299" priority="5">
      <formula>Q8&gt;0</formula>
    </cfRule>
    <cfRule type="expression" dxfId="2298" priority="6">
      <formula>Q8&lt;0</formula>
    </cfRule>
  </conditionalFormatting>
  <conditionalFormatting sqref="F25:F56">
    <cfRule type="expression" dxfId="2297" priority="3">
      <formula>F25&gt;0</formula>
    </cfRule>
    <cfRule type="expression" dxfId="2296" priority="4">
      <formula>F25&lt;0</formula>
    </cfRule>
  </conditionalFormatting>
  <conditionalFormatting sqref="H25:H56">
    <cfRule type="expression" dxfId="2295" priority="1">
      <formula>H25&gt;0</formula>
    </cfRule>
    <cfRule type="expression" dxfId="2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50.779899999999998</v>
      </c>
      <c r="R4" s="495">
        <v>8.5000000000000006E-3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15233.97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135.89999999999964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135.89999999999964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9.0011504781736772E-3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3.4659382944826594E-2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68" t="s">
        <v>78</v>
      </c>
      <c r="P40" s="86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55.857890000000005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4">O42*$Q$4</f>
        <v>55.350090999999999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4"/>
        <v>54.842292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4"/>
        <v>54.334493000000002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4"/>
        <v>53.826694000000003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4"/>
        <v>53.318894999999998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4"/>
        <v>52.811095999999999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4"/>
        <v>52.303297000000001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4"/>
        <v>51.795498000000002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4"/>
        <v>51.287698999999996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4"/>
        <v>50.779899999999998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4"/>
        <v>50.272100999999999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4"/>
        <v>49.764301999999994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4"/>
        <v>49.256502999999995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4"/>
        <v>48.748703999999996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4"/>
        <v>48.240904999999998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4"/>
        <v>47.733105999999992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4"/>
        <v>47.225307000000001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4"/>
        <v>46.717508000000002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4"/>
        <v>46.209708999999997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4"/>
        <v>45.701909999999998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3" priority="35">
      <formula>F47&gt;0</formula>
    </cfRule>
    <cfRule type="expression" dxfId="2292" priority="36">
      <formula>F47&lt;0</formula>
    </cfRule>
  </conditionalFormatting>
  <conditionalFormatting sqref="Q7">
    <cfRule type="expression" dxfId="2291" priority="33">
      <formula>Q7&gt;0</formula>
    </cfRule>
    <cfRule type="expression" dxfId="2290" priority="34">
      <formula>Q7&lt;0</formula>
    </cfRule>
  </conditionalFormatting>
  <conditionalFormatting sqref="Q8">
    <cfRule type="expression" dxfId="2289" priority="31">
      <formula>Q8&gt;0</formula>
    </cfRule>
    <cfRule type="expression" dxfId="2288" priority="32">
      <formula>Q8&lt;0</formula>
    </cfRule>
  </conditionalFormatting>
  <conditionalFormatting sqref="F30:F46">
    <cfRule type="expression" dxfId="2287" priority="29">
      <formula>F30&gt;0</formula>
    </cfRule>
    <cfRule type="expression" dxfId="2286" priority="30">
      <formula>F30&lt;0</formula>
    </cfRule>
  </conditionalFormatting>
  <conditionalFormatting sqref="H30:H46">
    <cfRule type="expression" dxfId="2285" priority="27">
      <formula>H30&gt;0</formula>
    </cfRule>
    <cfRule type="expression" dxfId="2284" priority="28">
      <formula>H30&lt;0</formula>
    </cfRule>
  </conditionalFormatting>
  <conditionalFormatting sqref="Q10">
    <cfRule type="expression" dxfId="2283" priority="25">
      <formula>Q10&gt;0</formula>
    </cfRule>
    <cfRule type="expression" dxfId="2282" priority="26">
      <formula>Q10&lt;0</formula>
    </cfRule>
  </conditionalFormatting>
  <conditionalFormatting sqref="J27:J35">
    <cfRule type="expression" dxfId="2281" priority="23">
      <formula>J27&gt;0</formula>
    </cfRule>
    <cfRule type="expression" dxfId="2280" priority="24">
      <formula>J27&lt;0</formula>
    </cfRule>
  </conditionalFormatting>
  <conditionalFormatting sqref="K27:K38">
    <cfRule type="expression" dxfId="2279" priority="21">
      <formula>K27&gt;0</formula>
    </cfRule>
    <cfRule type="expression" dxfId="2278" priority="22">
      <formula>K27&lt;0</formula>
    </cfRule>
  </conditionalFormatting>
  <conditionalFormatting sqref="L27:L38">
    <cfRule type="expression" dxfId="2277" priority="19">
      <formula>L27&gt;0</formula>
    </cfRule>
    <cfRule type="expression" dxfId="2276" priority="20">
      <formula>L27&lt;0</formula>
    </cfRule>
  </conditionalFormatting>
  <conditionalFormatting sqref="F89:F110">
    <cfRule type="expression" dxfId="2275" priority="17">
      <formula>F89&gt;0</formula>
    </cfRule>
    <cfRule type="expression" dxfId="2274" priority="18">
      <formula>F89&lt;0</formula>
    </cfRule>
  </conditionalFormatting>
  <conditionalFormatting sqref="H89:H110">
    <cfRule type="expression" dxfId="2273" priority="15">
      <formula>H89&gt;0</formula>
    </cfRule>
    <cfRule type="expression" dxfId="2272" priority="16">
      <formula>H89&lt;0</formula>
    </cfRule>
  </conditionalFormatting>
  <conditionalFormatting sqref="J89:J102">
    <cfRule type="expression" dxfId="2271" priority="13">
      <formula>J89&gt;0</formula>
    </cfRule>
    <cfRule type="expression" dxfId="2270" priority="14">
      <formula>J89&lt;0</formula>
    </cfRule>
  </conditionalFormatting>
  <conditionalFormatting sqref="K89:K102">
    <cfRule type="expression" dxfId="2269" priority="11">
      <formula>K89&gt;0</formula>
    </cfRule>
    <cfRule type="expression" dxfId="2268" priority="12">
      <formula>K89&lt;0</formula>
    </cfRule>
  </conditionalFormatting>
  <conditionalFormatting sqref="L89:L102">
    <cfRule type="expression" dxfId="2267" priority="9">
      <formula>L89&gt;0</formula>
    </cfRule>
    <cfRule type="expression" dxfId="2266" priority="10">
      <formula>L89&lt;0</formula>
    </cfRule>
  </conditionalFormatting>
  <conditionalFormatting sqref="F29">
    <cfRule type="expression" dxfId="2265" priority="7">
      <formula>F29&gt;0</formula>
    </cfRule>
    <cfRule type="expression" dxfId="2264" priority="8">
      <formula>F29&lt;0</formula>
    </cfRule>
  </conditionalFormatting>
  <conditionalFormatting sqref="H29">
    <cfRule type="expression" dxfId="2263" priority="5">
      <formula>H29&gt;0</formula>
    </cfRule>
    <cfRule type="expression" dxfId="2262" priority="6">
      <formula>H29&lt;0</formula>
    </cfRule>
  </conditionalFormatting>
  <conditionalFormatting sqref="F25:F28 H25:H28">
    <cfRule type="expression" dxfId="2261" priority="1">
      <formula>F25&gt;0</formula>
    </cfRule>
    <cfRule type="expression" dxfId="226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6" activePane="bottomLeft" state="frozen"/>
      <selection activeCell="A2" sqref="A2"/>
      <selection pane="bottomLeft" activeCell="A38" sqref="A38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37.803000000000026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78.609899999999996</v>
      </c>
      <c r="R4" s="475">
        <v>6.4999999999999997E-3</v>
      </c>
      <c r="T4" s="156" t="s">
        <v>1248</v>
      </c>
      <c r="U4" s="1" t="s">
        <v>1249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3930.4949999999999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1890.1500000000012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2237.5549999999939</v>
      </c>
      <c r="R7" s="29">
        <v>43363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2040.3449999999984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1.0794619474644853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2.5442088083053153E-2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11.270236559139786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86.470889999999997</v>
      </c>
    </row>
    <row r="22" spans="1:16" x14ac:dyDescent="0.25">
      <c r="O22" s="81">
        <v>1.0900000000000001</v>
      </c>
      <c r="P22" s="81">
        <f t="shared" ref="P22:P41" si="0">O22*$Q$4</f>
        <v>85.684791000000004</v>
      </c>
    </row>
    <row r="23" spans="1:16" x14ac:dyDescent="0.25">
      <c r="O23" s="81">
        <v>1.08</v>
      </c>
      <c r="P23" s="81">
        <f t="shared" si="0"/>
        <v>84.898691999999997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84.112593000000004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83.326493999999997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82.540395000000004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81.754295999999997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80.968197000000004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80.182097999999996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79.395999000000003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7" si="8">$Q$10+F31</f>
        <v>1530.210499999997</v>
      </c>
      <c r="L31" s="39"/>
      <c r="O31" s="81">
        <v>1</v>
      </c>
      <c r="P31" s="81">
        <f t="shared" si="0"/>
        <v>78.609899999999996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7" si="9">C32*(E32-D32)</f>
        <v>1405.0005000000019</v>
      </c>
      <c r="G32" s="39">
        <f t="shared" ref="G32:G37" si="10">D32*C32</f>
        <v>9646.9994999999999</v>
      </c>
      <c r="H32" s="222">
        <f t="shared" ref="H32:H37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77.823800999999989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77.037701999999996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76.251602999999989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75.465503999999996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4">
        <f t="shared" si="8"/>
        <v>1842.1099999999954</v>
      </c>
      <c r="L36" s="39">
        <v>10.72</v>
      </c>
      <c r="O36" s="81">
        <v>0.95</v>
      </c>
      <c r="P36" s="81">
        <f t="shared" si="0"/>
        <v>74.679404999999988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9"/>
        <v>2040.3500000000001</v>
      </c>
      <c r="G37" s="39">
        <f t="shared" si="10"/>
        <v>1890.1499999999999</v>
      </c>
      <c r="H37" s="222">
        <f t="shared" si="11"/>
        <v>1.0794645927571886</v>
      </c>
      <c r="I37" s="39"/>
      <c r="J37" s="39"/>
      <c r="K37" s="864">
        <f t="shared" si="8"/>
        <v>2237.5599999999959</v>
      </c>
      <c r="L37" s="39">
        <v>11.27</v>
      </c>
      <c r="O37" s="81">
        <v>0.94</v>
      </c>
      <c r="P37" s="81">
        <f t="shared" si="0"/>
        <v>73.893305999999995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73.107207000000002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72.321107999999995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71.535009000000002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70.748909999999995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9" priority="21">
      <formula>F57&gt;0</formula>
    </cfRule>
    <cfRule type="expression" dxfId="2258" priority="22">
      <formula>F57&lt;0</formula>
    </cfRule>
  </conditionalFormatting>
  <conditionalFormatting sqref="Q7">
    <cfRule type="expression" dxfId="2257" priority="19">
      <formula>Q7&gt;0</formula>
    </cfRule>
    <cfRule type="expression" dxfId="2256" priority="20">
      <formula>Q7&lt;0</formula>
    </cfRule>
  </conditionalFormatting>
  <conditionalFormatting sqref="Q8">
    <cfRule type="expression" dxfId="2255" priority="17">
      <formula>Q8&gt;0</formula>
    </cfRule>
    <cfRule type="expression" dxfId="2254" priority="18">
      <formula>Q8&lt;0</formula>
    </cfRule>
  </conditionalFormatting>
  <conditionalFormatting sqref="M58">
    <cfRule type="expression" dxfId="2253" priority="11">
      <formula>M58&gt;0</formula>
    </cfRule>
    <cfRule type="expression" dxfId="2252" priority="12">
      <formula>M58&lt;0</formula>
    </cfRule>
  </conditionalFormatting>
  <conditionalFormatting sqref="F84:F115">
    <cfRule type="expression" dxfId="2251" priority="9">
      <formula>F84&gt;0</formula>
    </cfRule>
    <cfRule type="expression" dxfId="2250" priority="10">
      <formula>F84&lt;0</formula>
    </cfRule>
  </conditionalFormatting>
  <conditionalFormatting sqref="H84:H115">
    <cfRule type="expression" dxfId="2249" priority="7">
      <formula>H84&gt;0</formula>
    </cfRule>
    <cfRule type="expression" dxfId="2248" priority="8">
      <formula>H84&lt;0</formula>
    </cfRule>
  </conditionalFormatting>
  <conditionalFormatting sqref="F25:F56 H25:H56">
    <cfRule type="expression" dxfId="2247" priority="5">
      <formula>F25&gt;0</formula>
    </cfRule>
    <cfRule type="expression" dxfId="2246" priority="6">
      <formula>F25&lt;0</formula>
    </cfRule>
  </conditionalFormatting>
  <conditionalFormatting sqref="J28:J30 K25:K30 J31:K38">
    <cfRule type="expression" dxfId="2245" priority="1">
      <formula>J25&gt;0</formula>
    </cfRule>
    <cfRule type="expression" dxfId="2244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3" priority="21">
      <formula>F47&gt;0</formula>
    </cfRule>
    <cfRule type="expression" dxfId="2242" priority="22">
      <formula>F47&lt;0</formula>
    </cfRule>
  </conditionalFormatting>
  <conditionalFormatting sqref="Q7">
    <cfRule type="expression" dxfId="2241" priority="19">
      <formula>Q7&gt;0</formula>
    </cfRule>
    <cfRule type="expression" dxfId="2240" priority="20">
      <formula>Q7&lt;0</formula>
    </cfRule>
  </conditionalFormatting>
  <conditionalFormatting sqref="Q8">
    <cfRule type="expression" dxfId="2239" priority="17">
      <formula>Q8&gt;0</formula>
    </cfRule>
    <cfRule type="expression" dxfId="2238" priority="18">
      <formula>Q8&lt;0</formula>
    </cfRule>
  </conditionalFormatting>
  <conditionalFormatting sqref="F25:F46">
    <cfRule type="expression" dxfId="2237" priority="15">
      <formula>F25&gt;0</formula>
    </cfRule>
    <cfRule type="expression" dxfId="2236" priority="16">
      <formula>F25&lt;0</formula>
    </cfRule>
  </conditionalFormatting>
  <conditionalFormatting sqref="H25:H46">
    <cfRule type="expression" dxfId="2235" priority="13">
      <formula>H25&gt;0</formula>
    </cfRule>
    <cfRule type="expression" dxfId="2234" priority="14">
      <formula>H25&lt;0</formula>
    </cfRule>
  </conditionalFormatting>
  <conditionalFormatting sqref="F89:F110">
    <cfRule type="expression" dxfId="2233" priority="11">
      <formula>F89&gt;0</formula>
    </cfRule>
    <cfRule type="expression" dxfId="2232" priority="12">
      <formula>F89&lt;0</formula>
    </cfRule>
  </conditionalFormatting>
  <conditionalFormatting sqref="H89:H110">
    <cfRule type="expression" dxfId="2231" priority="9">
      <formula>H89&gt;0</formula>
    </cfRule>
    <cfRule type="expression" dxfId="2230" priority="10">
      <formula>H89&lt;0</formula>
    </cfRule>
  </conditionalFormatting>
  <conditionalFormatting sqref="Q10">
    <cfRule type="expression" dxfId="2229" priority="7">
      <formula>Q10&gt;0</formula>
    </cfRule>
    <cfRule type="expression" dxfId="2228" priority="8">
      <formula>Q10&lt;0</formula>
    </cfRule>
  </conditionalFormatting>
  <conditionalFormatting sqref="J25:J38">
    <cfRule type="expression" dxfId="2227" priority="5">
      <formula>J25&gt;0</formula>
    </cfRule>
    <cfRule type="expression" dxfId="2226" priority="6">
      <formula>J25&lt;0</formula>
    </cfRule>
  </conditionalFormatting>
  <conditionalFormatting sqref="K25:K38">
    <cfRule type="expression" dxfId="2225" priority="3">
      <formula>K25&gt;0</formula>
    </cfRule>
    <cfRule type="expression" dxfId="2224" priority="4">
      <formula>K25&lt;0</formula>
    </cfRule>
  </conditionalFormatting>
  <conditionalFormatting sqref="L25:L38">
    <cfRule type="expression" dxfId="2223" priority="1">
      <formula>L25&gt;0</formula>
    </cfRule>
    <cfRule type="expression" dxfId="222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 activeCell="Q283" sqref="Q28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6.5776600000000327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</v>
      </c>
      <c r="R4" s="475">
        <v>3.0200000000000001E-2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43000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13155.320000000065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44460.251000001561</v>
      </c>
      <c r="R7">
        <v>1600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29844.679999999935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2.2686396073983595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9.3023255813953487E-3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34.126984126984127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8" t="s">
        <v>78</v>
      </c>
      <c r="P23" s="86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26.23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26.015000000000001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25.584999999999997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25.369999999999997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25.154999999999998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24.939999999999998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24.724999999999998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24.509999999999998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24.294999999999998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24.080000000000002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23.865000000000002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23.650000000000002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23.435000000000002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23.220000000000002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23.005000000000003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22.790000000000003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22.574999999999999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22.145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21.715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21.285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20.855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20.425000000000001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20.209999999999997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19.995000000000001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19.565000000000001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19.350000000000001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19.135000000000002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18.920000000000002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18.704999999999998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18.489999999999998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18.274999999999999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9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6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1291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1290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0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0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7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70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6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A96" s="869" t="s">
        <v>1300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6"/>
        <v>20.68</v>
      </c>
      <c r="G96" s="29"/>
    </row>
    <row r="97" spans="1:13" x14ac:dyDescent="0.25">
      <c r="A97" s="869"/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A98" s="869"/>
      <c r="B98" s="735">
        <v>43347</v>
      </c>
      <c r="C98" s="7">
        <v>199</v>
      </c>
      <c r="D98" s="77">
        <v>21.18</v>
      </c>
      <c r="E98" s="43">
        <v>0</v>
      </c>
      <c r="F98" s="43">
        <f t="shared" si="7"/>
        <v>4214.82</v>
      </c>
      <c r="G98" s="29"/>
    </row>
    <row r="99" spans="1:13" x14ac:dyDescent="0.25">
      <c r="A99" s="869"/>
      <c r="B99" s="735">
        <v>43349</v>
      </c>
      <c r="C99" s="7">
        <v>100</v>
      </c>
      <c r="D99" s="77">
        <v>20.48</v>
      </c>
      <c r="E99" s="43">
        <v>0</v>
      </c>
      <c r="F99" s="43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27600</v>
      </c>
      <c r="I104" s="79"/>
      <c r="J104" s="18"/>
      <c r="K104" s="18">
        <f>SUM(K2:K103)</f>
        <v>473292.97999999992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2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4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4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3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ref="F286:F287" si="78">C286*(E286-D286)</f>
        <v>28454.679999999997</v>
      </c>
      <c r="G286" s="39">
        <f t="shared" ref="G286:G287" si="79">D286*C286</f>
        <v>19569.32</v>
      </c>
      <c r="H286" s="222">
        <f t="shared" ref="H286:H287" si="80">(E286-D286)/D286</f>
        <v>1.4540454139438672</v>
      </c>
      <c r="I286" s="39"/>
      <c r="J286" s="39"/>
      <c r="K286" s="39">
        <f t="shared" ref="K286:K287" si="81">F286+$Q$10</f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78"/>
        <v>29844.6</v>
      </c>
      <c r="G287" s="39">
        <f t="shared" si="79"/>
        <v>13155.4</v>
      </c>
      <c r="H287" s="222">
        <f t="shared" si="80"/>
        <v>2.2686197303008648</v>
      </c>
      <c r="I287" s="39"/>
      <c r="J287" s="39"/>
      <c r="K287" s="39">
        <f t="shared" si="81"/>
        <v>44460.171000001625</v>
      </c>
      <c r="L287" s="39">
        <v>69.63</v>
      </c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82">IF(C295=0, 0,D295*C295)</f>
        <v>68120</v>
      </c>
      <c r="H295" s="365">
        <f t="shared" ref="H295:H301" si="83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82"/>
        <v>0</v>
      </c>
      <c r="H296" s="365" t="str">
        <f t="shared" si="83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82"/>
        <v>0</v>
      </c>
      <c r="H297" s="365" t="str">
        <f t="shared" si="83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82"/>
        <v>75600</v>
      </c>
      <c r="H298" s="365">
        <f t="shared" si="83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82"/>
        <v>0</v>
      </c>
      <c r="H299" s="365" t="str">
        <f t="shared" si="83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82"/>
        <v>82367.28</v>
      </c>
      <c r="H300" s="365">
        <f t="shared" si="83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82"/>
        <v>0</v>
      </c>
      <c r="H301" s="365" t="str">
        <f t="shared" si="83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4">C303*(E303-D303)</f>
        <v>-29017.579999999998</v>
      </c>
      <c r="G303" s="363">
        <f t="shared" ref="G303:G332" si="85">D303*C303</f>
        <v>91417.900000000009</v>
      </c>
      <c r="H303" s="364">
        <f t="shared" ref="H303:H332" si="86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4"/>
        <v>-31836.35999999999</v>
      </c>
      <c r="G304" s="363">
        <f t="shared" si="85"/>
        <v>101483.62</v>
      </c>
      <c r="H304" s="364">
        <f t="shared" si="86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4"/>
        <v>-34009.06</v>
      </c>
      <c r="G305" s="363">
        <f t="shared" si="85"/>
        <v>109418.42</v>
      </c>
      <c r="H305" s="364">
        <f t="shared" si="86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4"/>
        <v>-34008.920000000006</v>
      </c>
      <c r="G306" s="363">
        <f t="shared" si="85"/>
        <v>101358.28000000001</v>
      </c>
      <c r="H306" s="364">
        <f t="shared" si="86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4"/>
        <v>-39575.879999999997</v>
      </c>
      <c r="G307" s="363">
        <f t="shared" si="85"/>
        <v>108716.71999999999</v>
      </c>
      <c r="H307" s="364">
        <f t="shared" si="86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4"/>
        <v>-38892.919999999991</v>
      </c>
      <c r="G308" s="363">
        <f t="shared" si="85"/>
        <v>110180.68</v>
      </c>
      <c r="H308" s="364">
        <f t="shared" si="86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4"/>
        <v>-39649.22</v>
      </c>
      <c r="G309" s="363">
        <f t="shared" si="85"/>
        <v>101232.94</v>
      </c>
      <c r="H309" s="364">
        <f t="shared" si="86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4"/>
        <v>-41303.94</v>
      </c>
      <c r="G310" s="363">
        <f t="shared" si="85"/>
        <v>94046.46</v>
      </c>
      <c r="H310" s="364">
        <f t="shared" si="86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4"/>
        <v>-42699.159999999996</v>
      </c>
      <c r="G311" s="363">
        <f t="shared" si="85"/>
        <v>101024.04</v>
      </c>
      <c r="H311" s="364">
        <f t="shared" si="86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4"/>
        <v>-47715.600000000006</v>
      </c>
      <c r="G312" s="363">
        <f t="shared" si="85"/>
        <v>107500.44</v>
      </c>
      <c r="H312" s="364">
        <f t="shared" si="86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4"/>
        <v>-46809.119999999995</v>
      </c>
      <c r="G313" s="363">
        <f t="shared" si="85"/>
        <v>113864.21999999999</v>
      </c>
      <c r="H313" s="364">
        <f t="shared" si="86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4"/>
        <v>-47694.16</v>
      </c>
      <c r="G314" s="363">
        <f t="shared" si="85"/>
        <v>126525.44</v>
      </c>
      <c r="H314" s="364">
        <f t="shared" si="86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4"/>
        <v>-48128</v>
      </c>
      <c r="G315" s="363">
        <f t="shared" si="85"/>
        <v>129280</v>
      </c>
      <c r="H315" s="364">
        <f t="shared" si="86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4"/>
        <v>-48155.4</v>
      </c>
      <c r="G316" s="363">
        <f t="shared" si="85"/>
        <v>113708.88</v>
      </c>
      <c r="H316" s="364">
        <f t="shared" si="86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4"/>
        <v>-42239.579999999994</v>
      </c>
      <c r="G317" s="363">
        <f t="shared" si="85"/>
        <v>100564.46</v>
      </c>
      <c r="H317" s="364">
        <f t="shared" si="86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4"/>
        <v>-42072.46</v>
      </c>
      <c r="G318" s="363">
        <f t="shared" si="85"/>
        <v>100397.34000000001</v>
      </c>
      <c r="H318" s="364">
        <f t="shared" si="86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4"/>
        <v>-45543.96</v>
      </c>
      <c r="G319" s="363">
        <f t="shared" si="85"/>
        <v>132958.98000000001</v>
      </c>
      <c r="H319" s="364">
        <f t="shared" si="86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4"/>
        <v>-45906.62000000001</v>
      </c>
      <c r="G320" s="363">
        <f t="shared" si="85"/>
        <v>158980.96</v>
      </c>
      <c r="H320" s="364">
        <f t="shared" si="86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4"/>
        <v>-51777.299999999996</v>
      </c>
      <c r="G321" s="363">
        <f t="shared" si="85"/>
        <v>171590.94</v>
      </c>
      <c r="H321" s="365">
        <f t="shared" si="86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4"/>
        <v>-49664.193999999989</v>
      </c>
      <c r="G322" s="363">
        <f t="shared" si="85"/>
        <v>158920.21399999998</v>
      </c>
      <c r="H322" s="365">
        <f t="shared" si="86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4"/>
        <v>-47987.500000000015</v>
      </c>
      <c r="G323" s="363">
        <f t="shared" si="85"/>
        <v>145958.78</v>
      </c>
      <c r="H323" s="365">
        <f t="shared" si="86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4"/>
        <v>-47702.966000000015</v>
      </c>
      <c r="G324" s="363">
        <f t="shared" si="85"/>
        <v>158434.24600000001</v>
      </c>
      <c r="H324" s="365">
        <f t="shared" si="86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4"/>
        <v>-60971.399999999987</v>
      </c>
      <c r="G325" s="363">
        <f t="shared" si="85"/>
        <v>170139.24</v>
      </c>
      <c r="H325" s="365">
        <f t="shared" si="86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4"/>
        <v>-77656.859999999986</v>
      </c>
      <c r="G326" s="363">
        <f t="shared" si="85"/>
        <v>166354.54</v>
      </c>
      <c r="H326" s="365">
        <f t="shared" si="86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4"/>
        <v>-85359.959999999992</v>
      </c>
      <c r="G327" s="363">
        <f t="shared" si="85"/>
        <v>169945.68</v>
      </c>
      <c r="H327" s="365">
        <f t="shared" si="86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4"/>
        <v>-100883.47199999999</v>
      </c>
      <c r="G328" s="363">
        <f t="shared" si="85"/>
        <v>169887.61199999999</v>
      </c>
      <c r="H328" s="364">
        <f t="shared" si="86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4"/>
        <v>-97651.02</v>
      </c>
      <c r="G329" s="363">
        <f t="shared" si="85"/>
        <v>169848.9</v>
      </c>
      <c r="H329" s="364">
        <f t="shared" si="86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4"/>
        <v>-97231.731999999989</v>
      </c>
      <c r="G330" s="363">
        <f t="shared" si="85"/>
        <v>165974.95199999999</v>
      </c>
      <c r="H330" s="364">
        <f t="shared" si="86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4"/>
        <v>-97234.865999999995</v>
      </c>
      <c r="G331" s="363">
        <f t="shared" si="85"/>
        <v>169723.08599999998</v>
      </c>
      <c r="H331" s="364">
        <f t="shared" si="86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4"/>
        <v>-104373.632</v>
      </c>
      <c r="G332" s="363">
        <f t="shared" si="85"/>
        <v>197776.17199999999</v>
      </c>
      <c r="H332" s="364">
        <f t="shared" si="86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4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4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87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87"/>
        <v>-94166.28</v>
      </c>
      <c r="G336" s="363">
        <f t="shared" ref="G336:G343" si="88">IF(C336=0, 0,D336*C336)</f>
        <v>165387.56</v>
      </c>
      <c r="H336" s="364">
        <f t="shared" ref="H336:H343" si="89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87"/>
        <v>-91969.787999999986</v>
      </c>
      <c r="G337" s="363">
        <f t="shared" si="88"/>
        <v>157393.788</v>
      </c>
      <c r="H337" s="364">
        <f t="shared" si="89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87"/>
        <v>-91154.7</v>
      </c>
      <c r="G338" s="363">
        <f t="shared" si="88"/>
        <v>145246.5</v>
      </c>
      <c r="H338" s="364">
        <f t="shared" si="89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87"/>
        <v>-92238.461999999985</v>
      </c>
      <c r="G339" s="363">
        <f t="shared" si="88"/>
        <v>161141.78199999998</v>
      </c>
      <c r="H339" s="364">
        <f t="shared" si="89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87"/>
        <v>-89571.54800000001</v>
      </c>
      <c r="G340" s="363">
        <f t="shared" si="88"/>
        <v>152607.92800000001</v>
      </c>
      <c r="H340" s="364">
        <f t="shared" si="89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87"/>
        <v>-89550.534</v>
      </c>
      <c r="G341" s="363">
        <f t="shared" si="88"/>
        <v>169006.91400000002</v>
      </c>
      <c r="H341" s="364">
        <f t="shared" si="89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87"/>
        <v>-89678.238000000012</v>
      </c>
      <c r="G342" s="363">
        <f t="shared" si="88"/>
        <v>165029.61800000002</v>
      </c>
      <c r="H342" s="364">
        <f t="shared" si="89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87"/>
        <v>-89511.821999999986</v>
      </c>
      <c r="G343" s="363">
        <f t="shared" si="88"/>
        <v>168968.20199999999</v>
      </c>
      <c r="H343" s="364">
        <f t="shared" si="89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90">C344*(E344-D344)</f>
        <v>-89632.347999999984</v>
      </c>
      <c r="G344" s="363">
        <f t="shared" ref="G344:G355" si="91">IF(C344=0, 0,D344*C344)</f>
        <v>164983.728</v>
      </c>
      <c r="H344" s="364">
        <f t="shared" ref="H344:H395" si="92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90"/>
        <v>-93372.971999999994</v>
      </c>
      <c r="G345" s="363">
        <f t="shared" si="91"/>
        <v>172761.372</v>
      </c>
      <c r="H345" s="364">
        <f t="shared" si="92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90"/>
        <v>-91747.44</v>
      </c>
      <c r="G346" s="363">
        <f t="shared" si="91"/>
        <v>168784.32</v>
      </c>
      <c r="H346" s="364">
        <f t="shared" si="92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90"/>
        <v>-80757.467999999993</v>
      </c>
      <c r="G347" s="363">
        <f t="shared" si="91"/>
        <v>159727.26799999998</v>
      </c>
      <c r="H347" s="365">
        <f t="shared" si="92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90"/>
        <v>-72386.955999999976</v>
      </c>
      <c r="G348" s="363">
        <f t="shared" si="91"/>
        <v>164888.61599999998</v>
      </c>
      <c r="H348" s="365">
        <f t="shared" si="92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90"/>
        <v>-62830.615999999987</v>
      </c>
      <c r="G349" s="363">
        <f t="shared" si="91"/>
        <v>164888.61599999998</v>
      </c>
      <c r="H349" s="365">
        <f t="shared" si="92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90"/>
        <v>-66133.584000000003</v>
      </c>
      <c r="G350" s="363">
        <f t="shared" si="91"/>
        <v>164387.60399999999</v>
      </c>
      <c r="H350" s="365">
        <f t="shared" si="92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90"/>
        <v>-61160.576000000008</v>
      </c>
      <c r="G351" s="363">
        <f t="shared" si="91"/>
        <v>164331.93599999999</v>
      </c>
      <c r="H351" s="365">
        <f t="shared" si="92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90"/>
        <v>-58033.889999999992</v>
      </c>
      <c r="G352" s="363">
        <f t="shared" si="91"/>
        <v>164266.99</v>
      </c>
      <c r="H352" s="365">
        <f t="shared" si="92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90"/>
        <v>-56328.439999999988</v>
      </c>
      <c r="G353" s="363">
        <f t="shared" si="91"/>
        <v>148531.07999999999</v>
      </c>
      <c r="H353" s="365">
        <f t="shared" si="92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90"/>
        <v>-57894.720000000016</v>
      </c>
      <c r="G354" s="363">
        <f t="shared" si="91"/>
        <v>163942.26</v>
      </c>
      <c r="H354" s="364">
        <f t="shared" si="92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90"/>
        <v>-58904.104000000007</v>
      </c>
      <c r="G355" s="363">
        <f t="shared" si="91"/>
        <v>167796.78400000001</v>
      </c>
      <c r="H355" s="364">
        <f t="shared" si="92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93">C356*(E356-D356)</f>
        <v>-69928.587000000014</v>
      </c>
      <c r="G356" s="363">
        <f t="shared" ref="G356:G395" si="94">IF(C356=0, 0,D356*C356)</f>
        <v>206559.20699999999</v>
      </c>
      <c r="H356" s="364">
        <f t="shared" si="92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93"/>
        <v>-66302.234199999992</v>
      </c>
      <c r="G357" s="363">
        <f t="shared" si="94"/>
        <v>185059.5742</v>
      </c>
      <c r="H357" s="364">
        <f t="shared" si="92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93"/>
        <v>-59729.712599999977</v>
      </c>
      <c r="G358" s="363">
        <f t="shared" si="94"/>
        <v>167542.63259999998</v>
      </c>
      <c r="H358" s="364">
        <f t="shared" si="92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93"/>
        <v>-65233.308000000005</v>
      </c>
      <c r="G359" s="363">
        <f t="shared" si="94"/>
        <v>188202.64799999999</v>
      </c>
      <c r="H359" s="364">
        <f t="shared" si="92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93"/>
        <v>-64902.603600000009</v>
      </c>
      <c r="G360" s="363">
        <f t="shared" si="94"/>
        <v>167102.28360000002</v>
      </c>
      <c r="H360" s="364">
        <f t="shared" si="92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93"/>
        <v>-66452.265800000008</v>
      </c>
      <c r="G361" s="363">
        <f t="shared" si="94"/>
        <v>168143.46580000001</v>
      </c>
      <c r="H361" s="364">
        <f t="shared" si="92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93"/>
        <v>-64191.270599999982</v>
      </c>
      <c r="G362" s="363">
        <f t="shared" si="94"/>
        <v>167068.4106</v>
      </c>
      <c r="H362" s="364">
        <f t="shared" si="92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93"/>
        <v>-53072.044600000016</v>
      </c>
      <c r="G363" s="363">
        <f t="shared" si="94"/>
        <v>155298.88460000002</v>
      </c>
      <c r="H363" s="364">
        <f t="shared" si="92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93"/>
        <v>-54016.789200000007</v>
      </c>
      <c r="G364" s="363">
        <f t="shared" si="94"/>
        <v>166959.04920000001</v>
      </c>
      <c r="H364" s="364">
        <f t="shared" si="92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93"/>
        <v>-40694.080000000002</v>
      </c>
      <c r="G365" s="363">
        <f t="shared" si="94"/>
        <v>148852.48000000001</v>
      </c>
      <c r="H365" s="364">
        <f t="shared" si="92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93"/>
        <v>-41622.116400000006</v>
      </c>
      <c r="G366" s="363">
        <f t="shared" si="94"/>
        <v>161235.47640000001</v>
      </c>
      <c r="H366" s="364">
        <f t="shared" si="92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93"/>
        <v>-39713.673000000003</v>
      </c>
      <c r="G367" s="363">
        <f t="shared" si="94"/>
        <v>166592.253</v>
      </c>
      <c r="H367" s="364">
        <f t="shared" si="92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93"/>
        <v>-39679.2474</v>
      </c>
      <c r="G368" s="363">
        <f t="shared" si="94"/>
        <v>160002.82739999998</v>
      </c>
      <c r="H368" s="364">
        <f t="shared" si="92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93"/>
        <v>-40600.177800000019</v>
      </c>
      <c r="G369" s="363">
        <f t="shared" si="94"/>
        <v>166510.9578</v>
      </c>
      <c r="H369" s="364">
        <f t="shared" si="92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93"/>
        <v>-37192.92720000002</v>
      </c>
      <c r="G370" s="363">
        <f t="shared" si="94"/>
        <v>159811.00720000002</v>
      </c>
      <c r="H370" s="364">
        <f t="shared" si="92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93"/>
        <v>-28198.487200000018</v>
      </c>
      <c r="G371" s="363">
        <f t="shared" si="94"/>
        <v>159811.00720000002</v>
      </c>
      <c r="H371" s="364">
        <f t="shared" si="92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93"/>
        <v>-32939.072999999997</v>
      </c>
      <c r="G372" s="363">
        <f t="shared" si="94"/>
        <v>166785.81299999999</v>
      </c>
      <c r="H372" s="364">
        <f t="shared" si="92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93"/>
        <v>-27080.606799999998</v>
      </c>
      <c r="G373" s="363">
        <f t="shared" si="94"/>
        <v>159610.92679999999</v>
      </c>
      <c r="H373" s="365">
        <f t="shared" si="92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93"/>
        <v>-23278.161400000005</v>
      </c>
      <c r="G374" s="363">
        <f t="shared" si="94"/>
        <v>159479.6814</v>
      </c>
      <c r="H374" s="365">
        <f t="shared" si="92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93"/>
        <v>-27860.058600000004</v>
      </c>
      <c r="G375" s="363">
        <f t="shared" si="94"/>
        <v>166739.35860000001</v>
      </c>
      <c r="H375" s="365">
        <f t="shared" si="92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93"/>
        <v>-29897.277600000016</v>
      </c>
      <c r="G376" s="363">
        <f t="shared" si="94"/>
        <v>166260.29760000002</v>
      </c>
      <c r="H376" s="365">
        <f t="shared" si="92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93"/>
        <v>-34709.179199999977</v>
      </c>
      <c r="G377" s="363">
        <f t="shared" si="94"/>
        <v>165846.07919999998</v>
      </c>
      <c r="H377" s="365">
        <f t="shared" si="92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93"/>
        <v>-41926.063800000004</v>
      </c>
      <c r="G378" s="363">
        <f t="shared" si="94"/>
        <v>165707.6838</v>
      </c>
      <c r="H378" s="365">
        <f t="shared" si="92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93"/>
        <v>-48426.330400000006</v>
      </c>
      <c r="G379" s="363">
        <f t="shared" si="94"/>
        <v>190547.59040000002</v>
      </c>
      <c r="H379" s="365">
        <f t="shared" si="92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93"/>
        <v>-48374.515200000002</v>
      </c>
      <c r="G380" s="363">
        <f t="shared" si="94"/>
        <v>165187.97520000002</v>
      </c>
      <c r="H380" s="364">
        <f t="shared" si="92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93"/>
        <v>-54432.172800000015</v>
      </c>
      <c r="G381" s="363">
        <f t="shared" si="94"/>
        <v>176588.49280000001</v>
      </c>
      <c r="H381" s="364">
        <f t="shared" si="92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93"/>
        <v>-49378.123800000016</v>
      </c>
      <c r="G382" s="363">
        <f t="shared" si="94"/>
        <v>164933.44380000001</v>
      </c>
      <c r="H382" s="364">
        <f t="shared" si="92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93"/>
        <v>-45614.280400000011</v>
      </c>
      <c r="G383" s="363">
        <f t="shared" si="94"/>
        <v>177274.02040000001</v>
      </c>
      <c r="H383" s="364">
        <f t="shared" si="92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93"/>
        <v>-45519.5052</v>
      </c>
      <c r="G384" s="363">
        <f t="shared" si="94"/>
        <v>164849.2452</v>
      </c>
      <c r="H384" s="364">
        <f t="shared" si="92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93"/>
        <v>-45770.165399999983</v>
      </c>
      <c r="G385" s="363">
        <f t="shared" si="94"/>
        <v>164809.56539999999</v>
      </c>
      <c r="H385" s="364">
        <f t="shared" si="92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93"/>
        <v>-41109.240599999997</v>
      </c>
      <c r="G386" s="363">
        <f t="shared" si="94"/>
        <v>164794.08059999999</v>
      </c>
      <c r="H386" s="364">
        <f t="shared" si="92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93"/>
        <v>-37211.283199999991</v>
      </c>
      <c r="G387" s="363">
        <f t="shared" si="94"/>
        <v>158269.10319999998</v>
      </c>
      <c r="H387" s="364">
        <f t="shared" si="92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93"/>
        <v>-38770.067999999999</v>
      </c>
      <c r="G388" s="363">
        <f t="shared" si="94"/>
        <v>164777.628</v>
      </c>
      <c r="H388" s="364">
        <f t="shared" si="92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93"/>
        <v>-33653.890400000018</v>
      </c>
      <c r="G389" s="363">
        <f t="shared" si="94"/>
        <v>157924.0104</v>
      </c>
      <c r="H389" s="364">
        <f t="shared" si="92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93"/>
        <v>-37103.516399999986</v>
      </c>
      <c r="G390" s="363">
        <f t="shared" si="94"/>
        <v>164562.77639999997</v>
      </c>
      <c r="H390" s="364">
        <f t="shared" si="92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93"/>
        <v>-39676.8966</v>
      </c>
      <c r="G391" s="363">
        <f t="shared" si="94"/>
        <v>164523.09660000002</v>
      </c>
      <c r="H391" s="364">
        <f t="shared" si="92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93"/>
        <v>-35572.456799999993</v>
      </c>
      <c r="G392" s="363">
        <f t="shared" si="94"/>
        <v>164483.41680000001</v>
      </c>
      <c r="H392" s="364">
        <f t="shared" si="92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93"/>
        <v>-29514.401999999984</v>
      </c>
      <c r="G393" s="363">
        <f t="shared" si="94"/>
        <v>143679.28200000001</v>
      </c>
      <c r="H393" s="364">
        <f t="shared" si="92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93"/>
        <v>-24105.848799999996</v>
      </c>
      <c r="G394" s="363">
        <f t="shared" si="94"/>
        <v>136358.20879999999</v>
      </c>
      <c r="H394" s="364">
        <f t="shared" si="92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93"/>
        <v>-24823.50120000001</v>
      </c>
      <c r="G395" s="363">
        <f t="shared" si="94"/>
        <v>143649.8412</v>
      </c>
      <c r="H395" s="364">
        <f t="shared" si="92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5">C396*(E396-D396)</f>
        <v>-33713.287800000006</v>
      </c>
      <c r="G396" s="363">
        <f t="shared" ref="G396:G404" si="96">IF(C396=0, 0,D396*C396)</f>
        <v>154198.0478</v>
      </c>
      <c r="H396" s="364">
        <f t="shared" ref="H396:H404" si="97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5"/>
        <v>-34191.285600000003</v>
      </c>
      <c r="G397" s="363">
        <f t="shared" si="96"/>
        <v>158702.04560000001</v>
      </c>
      <c r="H397" s="364">
        <f t="shared" si="97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5"/>
        <v>-33706.974000000009</v>
      </c>
      <c r="G398" s="363">
        <f t="shared" si="96"/>
        <v>158217.734</v>
      </c>
      <c r="H398" s="364">
        <f t="shared" si="97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5"/>
        <v>-35317.9254</v>
      </c>
      <c r="G399" s="363">
        <f t="shared" si="96"/>
        <v>163357.86540000001</v>
      </c>
      <c r="H399" s="364">
        <f t="shared" si="97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5"/>
        <v>-36815.103999999985</v>
      </c>
      <c r="G400" s="363">
        <f t="shared" si="96"/>
        <v>157985.78399999999</v>
      </c>
      <c r="H400" s="364">
        <f t="shared" si="97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5"/>
        <v>-40329.610399999998</v>
      </c>
      <c r="G401" s="363">
        <f t="shared" si="96"/>
        <v>157881.87039999999</v>
      </c>
      <c r="H401" s="364">
        <f t="shared" si="97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5"/>
        <v>-35684.1158</v>
      </c>
      <c r="G402" s="363">
        <f t="shared" si="96"/>
        <v>157782.59580000001</v>
      </c>
      <c r="H402" s="364">
        <f t="shared" si="97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5"/>
        <v>-23709.664000000008</v>
      </c>
      <c r="G403" s="363">
        <f t="shared" si="96"/>
        <v>134887.10400000002</v>
      </c>
      <c r="H403" s="365">
        <f t="shared" si="97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5"/>
        <v>-19054.279999999995</v>
      </c>
      <c r="G404" s="363">
        <f t="shared" si="96"/>
        <v>121666.28</v>
      </c>
      <c r="H404" s="365">
        <f t="shared" si="97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8">C405*(E405-D405)</f>
        <v>-21366.37</v>
      </c>
      <c r="G405" s="363">
        <f t="shared" ref="G405:G413" si="99">IF(C405=0, 0,D405*C405)</f>
        <v>129041.37</v>
      </c>
      <c r="H405" s="365">
        <f t="shared" ref="H405:H413" si="100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8"/>
        <v>-17585.480000000014</v>
      </c>
      <c r="G406" s="363">
        <f t="shared" si="99"/>
        <v>121421.48000000001</v>
      </c>
      <c r="H406" s="365">
        <f t="shared" si="100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8"/>
        <v>-23433.255999999998</v>
      </c>
      <c r="G407" s="363">
        <f t="shared" si="99"/>
        <v>134073.236</v>
      </c>
      <c r="H407" s="365">
        <f t="shared" si="100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8"/>
        <v>-21154.320000000003</v>
      </c>
      <c r="G408" s="363">
        <f t="shared" si="99"/>
        <v>138785.16</v>
      </c>
      <c r="H408" s="365">
        <f t="shared" si="100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8"/>
        <v>-29477.467400000005</v>
      </c>
      <c r="G409" s="363">
        <f t="shared" si="99"/>
        <v>152116.9474</v>
      </c>
      <c r="H409" s="365">
        <f t="shared" si="100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8"/>
        <v>-29453.938799999982</v>
      </c>
      <c r="G410" s="363">
        <f t="shared" si="99"/>
        <v>156191.41879999998</v>
      </c>
      <c r="H410" s="364">
        <f t="shared" si="100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8"/>
        <v>-19172.503200000017</v>
      </c>
      <c r="G411" s="363">
        <f t="shared" si="99"/>
        <v>140043.3432</v>
      </c>
      <c r="H411" s="364">
        <f t="shared" si="100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8"/>
        <v>-13448.017</v>
      </c>
      <c r="G412" s="363">
        <f t="shared" si="99"/>
        <v>132303.45699999999</v>
      </c>
      <c r="H412" s="364">
        <f t="shared" si="100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8"/>
        <v>-12142.820000000009</v>
      </c>
      <c r="G413" s="363">
        <f t="shared" si="99"/>
        <v>126387.82</v>
      </c>
      <c r="H413" s="364">
        <f t="shared" si="100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101">C414*(E414-D414)</f>
        <v>-11873.480000000014</v>
      </c>
      <c r="G414" s="363">
        <f t="shared" ref="G414:G435" si="102">IF(C414=0, 0,D414*C414)</f>
        <v>118633.48000000001</v>
      </c>
      <c r="H414" s="364">
        <f t="shared" ref="H414:H435" si="103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101"/>
        <v>-11929.199999999995</v>
      </c>
      <c r="G415" s="363">
        <f t="shared" si="102"/>
        <v>106009.2</v>
      </c>
      <c r="H415" s="364">
        <f t="shared" si="103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101"/>
        <v>-18473.284199999991</v>
      </c>
      <c r="G416" s="363">
        <f t="shared" si="102"/>
        <v>138853.4442</v>
      </c>
      <c r="H416" s="364">
        <f t="shared" si="103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101"/>
        <v>-18423.393999999993</v>
      </c>
      <c r="G417" s="363">
        <f t="shared" si="102"/>
        <v>146163.554</v>
      </c>
      <c r="H417" s="364">
        <f t="shared" si="103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101"/>
        <v>-17342.266799999998</v>
      </c>
      <c r="G418" s="363">
        <f t="shared" si="102"/>
        <v>138703.7868</v>
      </c>
      <c r="H418" s="364">
        <f t="shared" si="103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101"/>
        <v>-17312.610000000008</v>
      </c>
      <c r="G419" s="363">
        <f t="shared" si="102"/>
        <v>146094.13</v>
      </c>
      <c r="H419" s="364">
        <f t="shared" si="103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101"/>
        <v>-16618.370000000006</v>
      </c>
      <c r="G420" s="363">
        <f t="shared" si="102"/>
        <v>146094.13</v>
      </c>
      <c r="H420" s="364">
        <f t="shared" si="103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101"/>
        <v>-18614.310000000012</v>
      </c>
      <c r="G421" s="363">
        <f t="shared" si="102"/>
        <v>146094.13</v>
      </c>
      <c r="H421" s="364">
        <f t="shared" si="103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101"/>
        <v>-10717.330000000011</v>
      </c>
      <c r="G422" s="363">
        <f t="shared" si="102"/>
        <v>146094.13</v>
      </c>
      <c r="H422" s="364">
        <f t="shared" si="103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101"/>
        <v>-13335.061799999996</v>
      </c>
      <c r="G423" s="363">
        <f t="shared" si="102"/>
        <v>146939.08179999999</v>
      </c>
      <c r="H423" s="364">
        <f t="shared" si="103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101"/>
        <v>-14034.101799999982</v>
      </c>
      <c r="G424" s="363">
        <f t="shared" si="102"/>
        <v>146939.08179999999</v>
      </c>
      <c r="H424" s="364">
        <f t="shared" si="103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101"/>
        <v>-18125.222999999994</v>
      </c>
      <c r="G425" s="363">
        <f t="shared" si="102"/>
        <v>152910.723</v>
      </c>
      <c r="H425" s="364">
        <f t="shared" si="103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101"/>
        <v>-17204.112599999997</v>
      </c>
      <c r="G426" s="363">
        <f t="shared" si="102"/>
        <v>152812.03260000001</v>
      </c>
      <c r="H426" s="364">
        <f t="shared" si="103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101"/>
        <v>-21007.348200000015</v>
      </c>
      <c r="G427" s="363">
        <f t="shared" si="102"/>
        <v>152777.3082</v>
      </c>
      <c r="H427" s="364">
        <f t="shared" si="103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101"/>
        <v>-23836.109799999987</v>
      </c>
      <c r="G428" s="363">
        <f t="shared" si="102"/>
        <v>154748.68979999999</v>
      </c>
      <c r="H428" s="364">
        <f t="shared" si="103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101"/>
        <v>-28747.721799999992</v>
      </c>
      <c r="G429" s="363">
        <f t="shared" si="102"/>
        <v>157458.96179999999</v>
      </c>
      <c r="H429" s="364">
        <f t="shared" si="103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101"/>
        <v>-26852.387599999998</v>
      </c>
      <c r="G430" s="363">
        <f t="shared" si="102"/>
        <v>154703.22759999998</v>
      </c>
      <c r="H430" s="364">
        <f t="shared" si="103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101"/>
        <v>-32892.451199999996</v>
      </c>
      <c r="G431" s="363">
        <f t="shared" si="102"/>
        <v>157338.5912</v>
      </c>
      <c r="H431" s="364">
        <f t="shared" si="103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101"/>
        <v>-28045.401999999998</v>
      </c>
      <c r="G432" s="363">
        <f t="shared" si="102"/>
        <v>157325.32200000001</v>
      </c>
      <c r="H432" s="365">
        <f t="shared" si="103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101"/>
        <v>-28056.67200000001</v>
      </c>
      <c r="G433" s="363">
        <f t="shared" si="102"/>
        <v>154608.592</v>
      </c>
      <c r="H433" s="365">
        <f t="shared" si="103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101"/>
        <v>-34756.773799999995</v>
      </c>
      <c r="G434" s="363">
        <f t="shared" si="102"/>
        <v>157212.5338</v>
      </c>
      <c r="H434" s="365">
        <f t="shared" si="103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101"/>
        <v>-34901.771399999991</v>
      </c>
      <c r="G435" s="363">
        <f t="shared" si="102"/>
        <v>159747.97140000001</v>
      </c>
      <c r="H435" s="365">
        <f t="shared" si="103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4">C436*(E436-D436)</f>
        <v>-36344.291399999995</v>
      </c>
      <c r="G436" s="363">
        <f t="shared" ref="G436:G451" si="105">IF(C436=0, 0,D436*C436)</f>
        <v>166350.4914</v>
      </c>
      <c r="H436" s="365">
        <f t="shared" ref="H436:H451" si="106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4"/>
        <v>-29806.304399999986</v>
      </c>
      <c r="G437" s="363">
        <f t="shared" si="105"/>
        <v>159588.28439999997</v>
      </c>
      <c r="H437" s="365">
        <f t="shared" si="106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4"/>
        <v>-27362.67760000001</v>
      </c>
      <c r="G438" s="363">
        <f t="shared" si="105"/>
        <v>154100.15760000001</v>
      </c>
      <c r="H438" s="365">
        <f t="shared" si="106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4"/>
        <v>-25413.691800000004</v>
      </c>
      <c r="G439" s="363">
        <f t="shared" si="105"/>
        <v>152157.7518</v>
      </c>
      <c r="H439" s="364">
        <f t="shared" si="106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4"/>
        <v>-18660.303400000012</v>
      </c>
      <c r="G440" s="363">
        <f t="shared" si="105"/>
        <v>145445.88340000002</v>
      </c>
      <c r="H440" s="364">
        <f t="shared" si="106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4"/>
        <v>-16029.133799999994</v>
      </c>
      <c r="G441" s="363">
        <f t="shared" si="105"/>
        <v>145331.33379999999</v>
      </c>
      <c r="H441" s="364">
        <f t="shared" si="106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4"/>
        <v>-13680.976200000003</v>
      </c>
      <c r="G442" s="363">
        <f t="shared" si="105"/>
        <v>137741.23620000001</v>
      </c>
      <c r="H442" s="364">
        <f t="shared" si="106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4"/>
        <v>-9402.4621999999927</v>
      </c>
      <c r="G443" s="363">
        <f t="shared" si="105"/>
        <v>122097.06219999999</v>
      </c>
      <c r="H443" s="364">
        <f t="shared" si="106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4"/>
        <v>-2780.8000000000065</v>
      </c>
      <c r="G444" s="363">
        <f t="shared" si="105"/>
        <v>94520.8</v>
      </c>
      <c r="H444" s="364">
        <f t="shared" si="106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4"/>
        <v>-2111.0000000000005</v>
      </c>
      <c r="G445" s="363">
        <f t="shared" si="105"/>
        <v>86111</v>
      </c>
      <c r="H445" s="364">
        <f t="shared" si="106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4"/>
        <v>-7950.599999999994</v>
      </c>
      <c r="G446" s="363">
        <f t="shared" si="105"/>
        <v>101790.59999999999</v>
      </c>
      <c r="H446" s="364">
        <f t="shared" si="106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4"/>
        <v>-7870.8499999999922</v>
      </c>
      <c r="G447" s="363">
        <f t="shared" si="105"/>
        <v>109530.84999999999</v>
      </c>
      <c r="H447" s="364">
        <f t="shared" si="106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4"/>
        <v>-2961.0000000000055</v>
      </c>
      <c r="G448" s="363">
        <f t="shared" si="105"/>
        <v>101541</v>
      </c>
      <c r="H448" s="364">
        <f t="shared" si="106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4"/>
        <v>-3051.400000000001</v>
      </c>
      <c r="G449" s="363">
        <f t="shared" si="105"/>
        <v>93416.4</v>
      </c>
      <c r="H449" s="364">
        <f t="shared" si="106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4"/>
        <v>-3026.4999999999986</v>
      </c>
      <c r="G450" s="363">
        <f t="shared" si="105"/>
        <v>85176.5</v>
      </c>
      <c r="H450" s="364">
        <f t="shared" si="106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4"/>
        <v>-4876.1226000000042</v>
      </c>
      <c r="G451" s="363">
        <f t="shared" si="105"/>
        <v>88034.802599999995</v>
      </c>
      <c r="H451" s="364">
        <f t="shared" si="106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07">C454*(E454-D454)</f>
        <v>-5163.5724000000046</v>
      </c>
      <c r="G454" s="363">
        <f t="shared" ref="G454:G459" si="108">IF(C454=0, 0,D454*C454)</f>
        <v>103949.79240000001</v>
      </c>
      <c r="H454" s="364">
        <f t="shared" ref="H454:H459" si="109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07"/>
        <v>-7946.8199999999852</v>
      </c>
      <c r="G455" s="363">
        <f t="shared" si="108"/>
        <v>111789.71999999999</v>
      </c>
      <c r="H455" s="365">
        <f t="shared" si="109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07"/>
        <v>-7946.7637999999934</v>
      </c>
      <c r="G456" s="363">
        <f t="shared" si="108"/>
        <v>119564.66379999999</v>
      </c>
      <c r="H456" s="364">
        <f t="shared" si="109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07"/>
        <v>-11864.04560000001</v>
      </c>
      <c r="G457" s="363">
        <f t="shared" si="108"/>
        <v>127187.60560000001</v>
      </c>
      <c r="H457" s="364">
        <f t="shared" si="109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07"/>
        <v>-11894.083199999997</v>
      </c>
      <c r="G458" s="363">
        <f t="shared" si="108"/>
        <v>134727.64319999999</v>
      </c>
      <c r="H458" s="364">
        <f t="shared" si="109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07"/>
        <v>-7970.5317999999861</v>
      </c>
      <c r="G459" s="363">
        <f t="shared" si="108"/>
        <v>126902.75179999998</v>
      </c>
      <c r="H459" s="364">
        <f t="shared" si="109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10">C465*(E465-D465)</f>
        <v>-5839.4414759999936</v>
      </c>
      <c r="G465" s="363">
        <f t="shared" ref="G465:G471" si="111">IF(C465=0, 0,D465*C465)</f>
        <v>126153.70147599999</v>
      </c>
      <c r="H465" s="364">
        <f t="shared" ref="H465:H471" si="112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10"/>
        <v>-7235.2097400000011</v>
      </c>
      <c r="G466" s="363">
        <f t="shared" si="111"/>
        <v>126013.86974000001</v>
      </c>
      <c r="H466" s="364">
        <f t="shared" si="112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10"/>
        <v>-6801.3106039999893</v>
      </c>
      <c r="G467" s="363">
        <f t="shared" si="111"/>
        <v>125579.970604</v>
      </c>
      <c r="H467" s="364">
        <f t="shared" si="112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10"/>
        <v>-15816.44348</v>
      </c>
      <c r="G468" s="363">
        <f t="shared" si="111"/>
        <v>134522.96348000001</v>
      </c>
      <c r="H468" s="365">
        <f t="shared" si="112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10"/>
        <v>-15980.450220000002</v>
      </c>
      <c r="G469" s="363">
        <f t="shared" si="111"/>
        <v>140422.97021999999</v>
      </c>
      <c r="H469" s="365">
        <f t="shared" si="112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10"/>
        <v>-16022.453030000013</v>
      </c>
      <c r="G470" s="363">
        <f t="shared" si="111"/>
        <v>144766.97303000002</v>
      </c>
      <c r="H470" s="365">
        <f t="shared" si="112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10"/>
        <v>-15995.457559999995</v>
      </c>
      <c r="G471" s="363">
        <f t="shared" si="111"/>
        <v>149041.97756</v>
      </c>
      <c r="H471" s="365">
        <f t="shared" si="112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13">C472*(E472-D472)</f>
        <v>-19058.277097999995</v>
      </c>
      <c r="G472" s="363">
        <f t="shared" ref="G472:G479" si="114">IF(C472=0, 0,D472*C472)</f>
        <v>151845.05709799999</v>
      </c>
      <c r="H472" s="365">
        <f t="shared" ref="H472:H479" si="115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13"/>
        <v>-16640.780505999985</v>
      </c>
      <c r="G473" s="363">
        <f t="shared" si="114"/>
        <v>151797.06050599998</v>
      </c>
      <c r="H473" s="365">
        <f t="shared" si="115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13"/>
        <v>-16830.340505999982</v>
      </c>
      <c r="G474" s="363">
        <f t="shared" si="114"/>
        <v>151797.06050599998</v>
      </c>
      <c r="H474" s="365">
        <f t="shared" si="115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13"/>
        <v>-18246.039857999996</v>
      </c>
      <c r="G475" s="363">
        <f t="shared" si="114"/>
        <v>154609.05985799999</v>
      </c>
      <c r="H475" s="364">
        <f t="shared" si="115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13"/>
        <v>-20423.199632000014</v>
      </c>
      <c r="G476" s="363">
        <f t="shared" si="114"/>
        <v>157431.05963200002</v>
      </c>
      <c r="H476" s="364">
        <f t="shared" si="115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13"/>
        <v>-20451.260000000017</v>
      </c>
      <c r="G477" s="363">
        <f t="shared" si="114"/>
        <v>159151.26</v>
      </c>
      <c r="H477" s="364">
        <f t="shared" si="115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13"/>
        <v>-12770.498441999989</v>
      </c>
      <c r="G478" s="363">
        <f t="shared" si="114"/>
        <v>154553.19844199999</v>
      </c>
      <c r="H478" s="364">
        <f t="shared" si="115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13"/>
        <v>-12774.627693999981</v>
      </c>
      <c r="G479" s="363">
        <f t="shared" si="114"/>
        <v>148697.32769399998</v>
      </c>
      <c r="H479" s="364">
        <f t="shared" si="115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16">C480*(E480-D480)</f>
        <v>-10733.467693999992</v>
      </c>
      <c r="G480" s="363">
        <f t="shared" ref="G480:G491" si="117">IF(C480=0, 0,D480*C480)</f>
        <v>148697.32769399998</v>
      </c>
      <c r="H480" s="364">
        <f t="shared" ref="H480:H491" si="118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16"/>
        <v>-14237.112315999999</v>
      </c>
      <c r="G481" s="363">
        <f t="shared" si="117"/>
        <v>151573.33231600001</v>
      </c>
      <c r="H481" s="364">
        <f t="shared" si="118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16"/>
        <v>-14933.404899999989</v>
      </c>
      <c r="G482" s="363">
        <f t="shared" si="117"/>
        <v>148629.38489999998</v>
      </c>
      <c r="H482" s="364">
        <f t="shared" si="118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16"/>
        <v>-14951.241703999996</v>
      </c>
      <c r="G483" s="363">
        <f t="shared" si="117"/>
        <v>151529.221704</v>
      </c>
      <c r="H483" s="364">
        <f t="shared" si="118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16"/>
        <v>-14945.406348000004</v>
      </c>
      <c r="G484" s="363">
        <f t="shared" si="117"/>
        <v>154405.386348</v>
      </c>
      <c r="H484" s="364">
        <f t="shared" si="118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16"/>
        <v>-18303.73</v>
      </c>
      <c r="G485" s="363">
        <f t="shared" si="117"/>
        <v>158903.73000000001</v>
      </c>
      <c r="H485" s="364">
        <f t="shared" si="118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16"/>
        <v>-7311.0640000000021</v>
      </c>
      <c r="G486" s="363">
        <f t="shared" si="117"/>
        <v>148151.10399999999</v>
      </c>
      <c r="H486" s="364">
        <f t="shared" si="118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16"/>
        <v>-7285.3417480000098</v>
      </c>
      <c r="G487" s="363">
        <f t="shared" si="117"/>
        <v>143571.38174800001</v>
      </c>
      <c r="H487" s="364">
        <f t="shared" si="118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16"/>
        <v>-1007.5158000000105</v>
      </c>
      <c r="G488" s="363">
        <f t="shared" si="117"/>
        <v>138987.71580000001</v>
      </c>
      <c r="H488" s="364">
        <f t="shared" si="118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16"/>
        <v>-1091.5898499999998</v>
      </c>
      <c r="G489" s="363">
        <f t="shared" si="117"/>
        <v>127941.78985</v>
      </c>
      <c r="H489" s="364">
        <f t="shared" si="118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16"/>
        <v>-1074.5375999999919</v>
      </c>
      <c r="G490" s="363">
        <f t="shared" si="117"/>
        <v>124522.1376</v>
      </c>
      <c r="H490" s="364">
        <f t="shared" si="118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16"/>
        <v>-975.11200799999187</v>
      </c>
      <c r="G491" s="363">
        <f t="shared" si="117"/>
        <v>131005.31200799999</v>
      </c>
      <c r="H491" s="364">
        <f t="shared" si="118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9">C493*(E493-D493)</f>
        <v>-320.8720079999913</v>
      </c>
      <c r="G493" s="363">
        <f t="shared" ref="G493:G502" si="120">IF(C493=0, 0,D493*C493)</f>
        <v>131005.31200799999</v>
      </c>
      <c r="H493" s="364">
        <f t="shared" ref="H493:H502" si="121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9"/>
        <v>-3298.169357999996</v>
      </c>
      <c r="G494" s="363">
        <f t="shared" si="120"/>
        <v>138935.309358</v>
      </c>
      <c r="H494" s="364">
        <f t="shared" si="121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9"/>
        <v>-3293.1673579999938</v>
      </c>
      <c r="G495" s="363">
        <f t="shared" si="120"/>
        <v>146745.30735799999</v>
      </c>
      <c r="H495" s="364">
        <f t="shared" si="121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9"/>
        <v>1163.524950000012</v>
      </c>
      <c r="G496" s="363">
        <f t="shared" si="120"/>
        <v>130665.83504999999</v>
      </c>
      <c r="H496" s="364">
        <f t="shared" si="121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9"/>
        <v>1293.5203380000021</v>
      </c>
      <c r="G497" s="363">
        <f t="shared" si="120"/>
        <v>122475.839662</v>
      </c>
      <c r="H497" s="364">
        <f t="shared" si="121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9"/>
        <v>1201.2174379999781</v>
      </c>
      <c r="G498" s="363">
        <f t="shared" si="120"/>
        <v>138341.022562</v>
      </c>
      <c r="H498" s="364">
        <f t="shared" si="121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9"/>
        <v>-3368.3391059999908</v>
      </c>
      <c r="G499" s="363">
        <f t="shared" si="120"/>
        <v>143066.01910599999</v>
      </c>
      <c r="H499" s="364">
        <f t="shared" si="121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9"/>
        <v>-3374.3343760000034</v>
      </c>
      <c r="G500" s="363">
        <f t="shared" si="120"/>
        <v>147740.01437600001</v>
      </c>
      <c r="H500" s="364">
        <f t="shared" si="121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9"/>
        <v>-1890.1133999999961</v>
      </c>
      <c r="G501" s="363">
        <f t="shared" si="120"/>
        <v>154028.27340000001</v>
      </c>
      <c r="H501" s="364">
        <f t="shared" si="121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9"/>
        <v>-17012.580000000009</v>
      </c>
      <c r="G502" s="363">
        <f t="shared" si="120"/>
        <v>159012.58000000002</v>
      </c>
      <c r="H502" s="364">
        <f t="shared" si="121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22">C506*(E506-D506)</f>
        <v>-19935.600000000009</v>
      </c>
      <c r="G506" s="363">
        <f t="shared" ref="G506:G513" si="123">IF(C506=0, 0,D506*C506)</f>
        <v>187335.6</v>
      </c>
      <c r="H506" s="365">
        <f t="shared" ref="H506:H513" si="124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22"/>
        <v>-19900.075000000015</v>
      </c>
      <c r="G507" s="363">
        <f t="shared" si="123"/>
        <v>194275.07500000001</v>
      </c>
      <c r="H507" s="365">
        <f t="shared" si="124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22"/>
        <v>-22705.387499999997</v>
      </c>
      <c r="G508" s="363">
        <f t="shared" si="123"/>
        <v>194205.38750000001</v>
      </c>
      <c r="H508" s="365">
        <f t="shared" si="124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22"/>
        <v>-29391.250000000004</v>
      </c>
      <c r="G509" s="363">
        <f t="shared" si="123"/>
        <v>194141.25</v>
      </c>
      <c r="H509" s="365">
        <f t="shared" si="124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22"/>
        <v>-34359.325000000004</v>
      </c>
      <c r="G510" s="363">
        <f t="shared" si="123"/>
        <v>194109.32500000001</v>
      </c>
      <c r="H510" s="364">
        <f t="shared" si="124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22"/>
        <v>-16630.000000000004</v>
      </c>
      <c r="G511" s="363">
        <f t="shared" si="123"/>
        <v>158130</v>
      </c>
      <c r="H511" s="364">
        <f t="shared" si="124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22"/>
        <v>-21229.999999999996</v>
      </c>
      <c r="G512" s="363">
        <f t="shared" si="123"/>
        <v>171820</v>
      </c>
      <c r="H512" s="364">
        <f t="shared" si="124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22"/>
        <v>6109.9988400000047</v>
      </c>
      <c r="G513" s="363">
        <f t="shared" si="123"/>
        <v>118887.84116000001</v>
      </c>
      <c r="H513" s="364">
        <f t="shared" si="124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5">C514*(E514-D514)</f>
        <v>822.70680000000016</v>
      </c>
      <c r="G514" s="363">
        <f t="shared" ref="G514:G531" si="126">IF(C514=0, 0,D514*C514)</f>
        <v>126917.6532</v>
      </c>
      <c r="H514" s="364">
        <f t="shared" ref="H514:H531" si="127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5"/>
        <v>83.308799999990825</v>
      </c>
      <c r="G515" s="363">
        <f t="shared" si="126"/>
        <v>134772.8112</v>
      </c>
      <c r="H515" s="364">
        <f t="shared" si="127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5"/>
        <v>-4985.4834000000074</v>
      </c>
      <c r="G516" s="363">
        <f t="shared" si="126"/>
        <v>139206.5834</v>
      </c>
      <c r="H516" s="364">
        <f t="shared" si="127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5"/>
        <v>18978.923399999992</v>
      </c>
      <c r="G517" s="363">
        <f t="shared" si="126"/>
        <v>74535.756600000008</v>
      </c>
      <c r="H517" s="364">
        <f t="shared" si="127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5"/>
        <v>18638.087600000006</v>
      </c>
      <c r="G518" s="363">
        <f t="shared" si="126"/>
        <v>65051.332399999999</v>
      </c>
      <c r="H518" s="364">
        <f t="shared" si="127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5"/>
        <v>18627.5</v>
      </c>
      <c r="G519" s="363">
        <f t="shared" si="126"/>
        <v>70822.5</v>
      </c>
      <c r="H519" s="364">
        <f t="shared" si="127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5"/>
        <v>20177.499999999996</v>
      </c>
      <c r="G520" s="363">
        <f t="shared" si="126"/>
        <v>70822.5</v>
      </c>
      <c r="H520" s="364">
        <f t="shared" si="127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5"/>
        <v>21382.430000000011</v>
      </c>
      <c r="G521" s="363">
        <f t="shared" si="126"/>
        <v>70717.569999999992</v>
      </c>
      <c r="H521" s="364">
        <f t="shared" si="127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5"/>
        <v>20612.23</v>
      </c>
      <c r="G522" s="363">
        <f t="shared" si="126"/>
        <v>70637.77</v>
      </c>
      <c r="H522" s="364">
        <f t="shared" si="127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5"/>
        <v>22311.999999999993</v>
      </c>
      <c r="G523" s="363">
        <f t="shared" si="126"/>
        <v>70138</v>
      </c>
      <c r="H523" s="364">
        <f t="shared" si="127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5"/>
        <v>20873</v>
      </c>
      <c r="G524" s="363">
        <f t="shared" si="126"/>
        <v>70127</v>
      </c>
      <c r="H524" s="364">
        <f t="shared" si="127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5"/>
        <v>20073</v>
      </c>
      <c r="G525" s="363">
        <f t="shared" si="126"/>
        <v>70127</v>
      </c>
      <c r="H525" s="364">
        <f t="shared" si="127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5"/>
        <v>17654.651999999998</v>
      </c>
      <c r="G526" s="363">
        <f t="shared" si="126"/>
        <v>87765.347999999998</v>
      </c>
      <c r="H526" s="365">
        <f t="shared" si="127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5"/>
        <v>16484.261999999992</v>
      </c>
      <c r="G527" s="363">
        <f t="shared" si="126"/>
        <v>87375.737999999998</v>
      </c>
      <c r="H527" s="365">
        <f t="shared" si="127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5"/>
        <v>20939.061000000002</v>
      </c>
      <c r="G528" s="363">
        <f t="shared" si="126"/>
        <v>78335.938999999998</v>
      </c>
      <c r="H528" s="365">
        <f t="shared" si="127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5"/>
        <v>20604.060000000005</v>
      </c>
      <c r="G529" s="363">
        <f t="shared" si="126"/>
        <v>87275.94</v>
      </c>
      <c r="H529" s="365">
        <f t="shared" si="127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5"/>
        <v>17593.872000000007</v>
      </c>
      <c r="G530" s="363">
        <f t="shared" si="126"/>
        <v>87166.127999999997</v>
      </c>
      <c r="H530" s="365">
        <f t="shared" si="127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5"/>
        <v>16453.871999999999</v>
      </c>
      <c r="G531" s="363">
        <f t="shared" si="126"/>
        <v>87166.127999999997</v>
      </c>
      <c r="H531" s="365">
        <f t="shared" si="127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8">C532*(E532-D532)</f>
        <v>19333.872000000003</v>
      </c>
      <c r="G532" s="363">
        <f t="shared" ref="G532:G546" si="129">IF(C532=0, 0,D532*C532)</f>
        <v>87166.127999999997</v>
      </c>
      <c r="H532" s="365">
        <f t="shared" ref="H532:H546" si="130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8"/>
        <v>19450.98</v>
      </c>
      <c r="G533" s="363">
        <f t="shared" si="129"/>
        <v>87049.02</v>
      </c>
      <c r="H533" s="365">
        <f t="shared" si="130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8"/>
        <v>17423.978999999996</v>
      </c>
      <c r="G534" s="363">
        <f t="shared" si="129"/>
        <v>88777.021000000008</v>
      </c>
      <c r="H534" s="365">
        <f t="shared" si="130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8"/>
        <v>11978.979600000011</v>
      </c>
      <c r="G535" s="363">
        <f t="shared" si="129"/>
        <v>102078.02039999999</v>
      </c>
      <c r="H535" s="365">
        <f t="shared" si="130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8"/>
        <v>13568.870699999996</v>
      </c>
      <c r="G536" s="363">
        <f t="shared" si="129"/>
        <v>102006.1293</v>
      </c>
      <c r="H536" s="365">
        <f t="shared" si="130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8"/>
        <v>12886.949999999995</v>
      </c>
      <c r="G537" s="363">
        <f t="shared" si="129"/>
        <v>86653.05</v>
      </c>
      <c r="H537" s="365">
        <f t="shared" si="130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8"/>
        <v>13051.947999999999</v>
      </c>
      <c r="G538" s="363">
        <f t="shared" si="129"/>
        <v>103078.052</v>
      </c>
      <c r="H538" s="365">
        <f t="shared" si="130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8"/>
        <v>13089.952800000001</v>
      </c>
      <c r="G539" s="363">
        <f t="shared" si="129"/>
        <v>106358.0472</v>
      </c>
      <c r="H539" s="365">
        <f t="shared" si="130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8"/>
        <v>13075.699000000004</v>
      </c>
      <c r="G540" s="363">
        <f t="shared" si="129"/>
        <v>94759.300999999992</v>
      </c>
      <c r="H540" s="365">
        <f t="shared" si="130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8"/>
        <v>13867.271999999995</v>
      </c>
      <c r="G541" s="363">
        <f>IF(C541=0, 0,D541*C541)</f>
        <v>86212.728000000003</v>
      </c>
      <c r="H541" s="365">
        <f t="shared" si="130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8"/>
        <v>17083.611900000004</v>
      </c>
      <c r="G542" s="363">
        <f t="shared" si="129"/>
        <v>74235.388099999996</v>
      </c>
      <c r="H542" s="365">
        <f t="shared" si="130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8"/>
        <v>13252.614000000001</v>
      </c>
      <c r="G543" s="363">
        <f t="shared" si="129"/>
        <v>85867.385999999999</v>
      </c>
      <c r="H543" s="365">
        <f t="shared" si="130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8"/>
        <v>10351.611600000004</v>
      </c>
      <c r="G544" s="363">
        <f t="shared" si="129"/>
        <v>95446.388400000011</v>
      </c>
      <c r="H544" s="365">
        <f t="shared" si="130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8"/>
        <v>12307.2804</v>
      </c>
      <c r="G545" s="363">
        <f t="shared" si="129"/>
        <v>80602.719600000011</v>
      </c>
      <c r="H545" s="365">
        <f t="shared" si="130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8"/>
        <v>11781.900000000011</v>
      </c>
      <c r="G546" s="363">
        <f t="shared" si="129"/>
        <v>80387.100000000006</v>
      </c>
      <c r="H546" s="365">
        <f t="shared" si="130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31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32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31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32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31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32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31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32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31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32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31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32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31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32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31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32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31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32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31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32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31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32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31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32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31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32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31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32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31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32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31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32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31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32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31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32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31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32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31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32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31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32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31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32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31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32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31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32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31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32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31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32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31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32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31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32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31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31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31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33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31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33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31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33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31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33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31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33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31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33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31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33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31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33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31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33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31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33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31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33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31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33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31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33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31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31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31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4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31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4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31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4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31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4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31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4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31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4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31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4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31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4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31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4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31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4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31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4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31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4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31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4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31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4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31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4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31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4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31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4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31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4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31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4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5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4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5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4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5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4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5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4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5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4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5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4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5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4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5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4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5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4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5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4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5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4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5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4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5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4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5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4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5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4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5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4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5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4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5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4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5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4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5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4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5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4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5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4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5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4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5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4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5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4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5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4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5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4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5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4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5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4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5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4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5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4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5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4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5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4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5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4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5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4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5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4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5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4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5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4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5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4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5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4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5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4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5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5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5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5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5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5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5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5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5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5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5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5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5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5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5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5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5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5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5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5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5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5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5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36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36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36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36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36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36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36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36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36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36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36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36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36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36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36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36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37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36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37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36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37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36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37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36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37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36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37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36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37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36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37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36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37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36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37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36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37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36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37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36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37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36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37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36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37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36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37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36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37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36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37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36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37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36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37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36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37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36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37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36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37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36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37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36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37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36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37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36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37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36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37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36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37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36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37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36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37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36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37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36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37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36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37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36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37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36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37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36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37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36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37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36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37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36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37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36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37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36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37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36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37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36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37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36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37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36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37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36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37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36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37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36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37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8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37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8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37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8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37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8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37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8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37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8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37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8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37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8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37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8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37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8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37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8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37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8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37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8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37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8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37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8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37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37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37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9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37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9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37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9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37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9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37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9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37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9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37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9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37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9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37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9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37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9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37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37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40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37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40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37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40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37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40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37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40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37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40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37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40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37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40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37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40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37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40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40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40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40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40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40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40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40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4">
    <mergeCell ref="O23:P23"/>
    <mergeCell ref="A80:A82"/>
    <mergeCell ref="A87:A90"/>
    <mergeCell ref="A96:A99"/>
  </mergeCells>
  <conditionalFormatting sqref="F302:F320 H302:H320 H455 F455 H526:H550 F526:F550 F127:F216 H127:H216 H269:H273 F269:F273 K109:K279 K289:K292 H289:H292 F289:F292 F283:F286 H283:H286 K284:K286">
    <cfRule type="expression" dxfId="2221" priority="177">
      <formula>F109&gt;0</formula>
    </cfRule>
    <cfRule type="expression" dxfId="2220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19" priority="170">
      <formula>F295&gt;0</formula>
    </cfRule>
    <cfRule type="expression" dxfId="2218" priority="171">
      <formula>F295&lt;0</formula>
    </cfRule>
  </conditionalFormatting>
  <conditionalFormatting sqref="H295:H301">
    <cfRule type="expression" dxfId="2217" priority="166">
      <formula>H295&gt;0</formula>
    </cfRule>
    <cfRule type="expression" dxfId="2216" priority="167">
      <formula>H295&lt;0</formula>
    </cfRule>
  </conditionalFormatting>
  <conditionalFormatting sqref="Q8">
    <cfRule type="expression" dxfId="2215" priority="152">
      <formula>Q8&gt;0</formula>
    </cfRule>
    <cfRule type="expression" dxfId="2214" priority="153">
      <formula>Q8&lt;0</formula>
    </cfRule>
  </conditionalFormatting>
  <conditionalFormatting sqref="Q7">
    <cfRule type="expression" dxfId="2213" priority="154">
      <formula>Q7&gt;0</formula>
    </cfRule>
    <cfRule type="expression" dxfId="2212" priority="155">
      <formula>Q7&lt;0</formula>
    </cfRule>
  </conditionalFormatting>
  <conditionalFormatting sqref="F403:F409">
    <cfRule type="expression" dxfId="2211" priority="126">
      <formula>F403&gt;0</formula>
    </cfRule>
    <cfRule type="expression" dxfId="2210" priority="127">
      <formula>F403&lt;0</formula>
    </cfRule>
  </conditionalFormatting>
  <conditionalFormatting sqref="F328:F346 H328:H346">
    <cfRule type="expression" dxfId="2209" priority="148">
      <formula>F328&gt;0</formula>
    </cfRule>
    <cfRule type="expression" dxfId="2208" priority="149">
      <formula>F328&lt;0</formula>
    </cfRule>
  </conditionalFormatting>
  <conditionalFormatting sqref="F321:F327">
    <cfRule type="expression" dxfId="2207" priority="146">
      <formula>F321&gt;0</formula>
    </cfRule>
    <cfRule type="expression" dxfId="2206" priority="147">
      <formula>F321&lt;0</formula>
    </cfRule>
  </conditionalFormatting>
  <conditionalFormatting sqref="H321:H327">
    <cfRule type="expression" dxfId="2205" priority="144">
      <formula>H321&gt;0</formula>
    </cfRule>
    <cfRule type="expression" dxfId="2204" priority="145">
      <formula>H321&lt;0</formula>
    </cfRule>
  </conditionalFormatting>
  <conditionalFormatting sqref="F354:F372 H354:H372">
    <cfRule type="expression" dxfId="2203" priority="142">
      <formula>F354&gt;0</formula>
    </cfRule>
    <cfRule type="expression" dxfId="2202" priority="143">
      <formula>F354&lt;0</formula>
    </cfRule>
  </conditionalFormatting>
  <conditionalFormatting sqref="F347:F353">
    <cfRule type="expression" dxfId="2201" priority="140">
      <formula>F347&gt;0</formula>
    </cfRule>
    <cfRule type="expression" dxfId="2200" priority="141">
      <formula>F347&lt;0</formula>
    </cfRule>
  </conditionalFormatting>
  <conditionalFormatting sqref="H347:H353">
    <cfRule type="expression" dxfId="2199" priority="138">
      <formula>H347&gt;0</formula>
    </cfRule>
    <cfRule type="expression" dxfId="2198" priority="139">
      <formula>H347&lt;0</formula>
    </cfRule>
  </conditionalFormatting>
  <conditionalFormatting sqref="F380:F397 H380:H397">
    <cfRule type="expression" dxfId="2197" priority="136">
      <formula>F380&gt;0</formula>
    </cfRule>
    <cfRule type="expression" dxfId="2196" priority="137">
      <formula>F380&lt;0</formula>
    </cfRule>
  </conditionalFormatting>
  <conditionalFormatting sqref="F373:F379">
    <cfRule type="expression" dxfId="2195" priority="134">
      <formula>F373&gt;0</formula>
    </cfRule>
    <cfRule type="expression" dxfId="2194" priority="135">
      <formula>F373&lt;0</formula>
    </cfRule>
  </conditionalFormatting>
  <conditionalFormatting sqref="H373:H379">
    <cfRule type="expression" dxfId="2193" priority="132">
      <formula>H373&gt;0</formula>
    </cfRule>
    <cfRule type="expression" dxfId="2192" priority="133">
      <formula>H373&lt;0</formula>
    </cfRule>
  </conditionalFormatting>
  <conditionalFormatting sqref="F398:F402 H398:H402">
    <cfRule type="expression" dxfId="2191" priority="130">
      <formula>F398&gt;0</formula>
    </cfRule>
    <cfRule type="expression" dxfId="2190" priority="131">
      <formula>F398&lt;0</formula>
    </cfRule>
  </conditionalFormatting>
  <conditionalFormatting sqref="F410:F425 H410:H425">
    <cfRule type="expression" dxfId="2189" priority="128">
      <formula>F410&gt;0</formula>
    </cfRule>
    <cfRule type="expression" dxfId="2188" priority="129">
      <formula>F410&lt;0</formula>
    </cfRule>
  </conditionalFormatting>
  <conditionalFormatting sqref="H403:H409">
    <cfRule type="expression" dxfId="2187" priority="124">
      <formula>H403&gt;0</formula>
    </cfRule>
    <cfRule type="expression" dxfId="2186" priority="125">
      <formula>H403&lt;0</formula>
    </cfRule>
  </conditionalFormatting>
  <conditionalFormatting sqref="F426 H426">
    <cfRule type="expression" dxfId="2185" priority="122">
      <formula>F426&gt;0</formula>
    </cfRule>
    <cfRule type="expression" dxfId="2184" priority="123">
      <formula>F426&lt;0</formula>
    </cfRule>
  </conditionalFormatting>
  <conditionalFormatting sqref="F427:F431 H427:H431">
    <cfRule type="expression" dxfId="2183" priority="120">
      <formula>F427&gt;0</formula>
    </cfRule>
    <cfRule type="expression" dxfId="2182" priority="121">
      <formula>F427&lt;0</formula>
    </cfRule>
  </conditionalFormatting>
  <conditionalFormatting sqref="F439:F454 H439:H454">
    <cfRule type="expression" dxfId="2181" priority="118">
      <formula>F439&gt;0</formula>
    </cfRule>
    <cfRule type="expression" dxfId="2180" priority="119">
      <formula>F439&lt;0</formula>
    </cfRule>
  </conditionalFormatting>
  <conditionalFormatting sqref="F432:F438">
    <cfRule type="expression" dxfId="2179" priority="116">
      <formula>F432&gt;0</formula>
    </cfRule>
    <cfRule type="expression" dxfId="2178" priority="117">
      <formula>F432&lt;0</formula>
    </cfRule>
  </conditionalFormatting>
  <conditionalFormatting sqref="H432:H438">
    <cfRule type="expression" dxfId="2177" priority="114">
      <formula>H432&gt;0</formula>
    </cfRule>
    <cfRule type="expression" dxfId="2176" priority="115">
      <formula>H432&lt;0</formula>
    </cfRule>
  </conditionalFormatting>
  <conditionalFormatting sqref="F456:F461 H456:H461">
    <cfRule type="expression" dxfId="2175" priority="112">
      <formula>F456&gt;0</formula>
    </cfRule>
    <cfRule type="expression" dxfId="2174" priority="113">
      <formula>F456&lt;0</formula>
    </cfRule>
  </conditionalFormatting>
  <conditionalFormatting sqref="F462 H462">
    <cfRule type="expression" dxfId="2173" priority="110">
      <formula>F462&gt;0</formula>
    </cfRule>
    <cfRule type="expression" dxfId="2172" priority="111">
      <formula>F462&lt;0</formula>
    </cfRule>
  </conditionalFormatting>
  <conditionalFormatting sqref="F463:F467 H463:H467">
    <cfRule type="expression" dxfId="2171" priority="108">
      <formula>F463&gt;0</formula>
    </cfRule>
    <cfRule type="expression" dxfId="2170" priority="109">
      <formula>F463&lt;0</formula>
    </cfRule>
  </conditionalFormatting>
  <conditionalFormatting sqref="F475:F490 H475:H490">
    <cfRule type="expression" dxfId="2169" priority="106">
      <formula>F475&gt;0</formula>
    </cfRule>
    <cfRule type="expression" dxfId="2168" priority="107">
      <formula>F475&lt;0</formula>
    </cfRule>
  </conditionalFormatting>
  <conditionalFormatting sqref="F468:F474">
    <cfRule type="expression" dxfId="2167" priority="104">
      <formula>F468&gt;0</formula>
    </cfRule>
    <cfRule type="expression" dxfId="2166" priority="105">
      <formula>F468&lt;0</formula>
    </cfRule>
  </conditionalFormatting>
  <conditionalFormatting sqref="H468:H474">
    <cfRule type="expression" dxfId="2165" priority="102">
      <formula>H468&gt;0</formula>
    </cfRule>
    <cfRule type="expression" dxfId="2164" priority="103">
      <formula>H468&lt;0</formula>
    </cfRule>
  </conditionalFormatting>
  <conditionalFormatting sqref="F491:F496 H491:H496">
    <cfRule type="expression" dxfId="2163" priority="100">
      <formula>F491&gt;0</formula>
    </cfRule>
    <cfRule type="expression" dxfId="2162" priority="101">
      <formula>F491&lt;0</formula>
    </cfRule>
  </conditionalFormatting>
  <conditionalFormatting sqref="F497 H497">
    <cfRule type="expression" dxfId="2161" priority="98">
      <formula>F497&gt;0</formula>
    </cfRule>
    <cfRule type="expression" dxfId="2160" priority="99">
      <formula>F497&lt;0</formula>
    </cfRule>
  </conditionalFormatting>
  <conditionalFormatting sqref="F498:F502 H498:H502">
    <cfRule type="expression" dxfId="2159" priority="96">
      <formula>F498&gt;0</formula>
    </cfRule>
    <cfRule type="expression" dxfId="2158" priority="97">
      <formula>F498&lt;0</formula>
    </cfRule>
  </conditionalFormatting>
  <conditionalFormatting sqref="F510:F525 H510:H525">
    <cfRule type="expression" dxfId="2157" priority="94">
      <formula>F510&gt;0</formula>
    </cfRule>
    <cfRule type="expression" dxfId="2156" priority="95">
      <formula>F510&lt;0</formula>
    </cfRule>
  </conditionalFormatting>
  <conditionalFormatting sqref="F503:F509">
    <cfRule type="expression" dxfId="2155" priority="92">
      <formula>F503&gt;0</formula>
    </cfRule>
    <cfRule type="expression" dxfId="2154" priority="93">
      <formula>F503&lt;0</formula>
    </cfRule>
  </conditionalFormatting>
  <conditionalFormatting sqref="H503:H509">
    <cfRule type="expression" dxfId="2153" priority="90">
      <formula>H503&gt;0</formula>
    </cfRule>
    <cfRule type="expression" dxfId="2152" priority="91">
      <formula>H503&lt;0</formula>
    </cfRule>
  </conditionalFormatting>
  <conditionalFormatting sqref="M554">
    <cfRule type="expression" dxfId="2151" priority="88">
      <formula>M554&gt;0</formula>
    </cfRule>
    <cfRule type="expression" dxfId="2150" priority="89">
      <formula>M554&lt;0</formula>
    </cfRule>
  </conditionalFormatting>
  <conditionalFormatting sqref="F115:F126">
    <cfRule type="expression" dxfId="2149" priority="84">
      <formula>F115&gt;0</formula>
    </cfRule>
    <cfRule type="expression" dxfId="2148" priority="85">
      <formula>F115&lt;0</formula>
    </cfRule>
  </conditionalFormatting>
  <conditionalFormatting sqref="H115:H126">
    <cfRule type="expression" dxfId="2147" priority="82">
      <formula>H115&gt;0</formula>
    </cfRule>
    <cfRule type="expression" dxfId="2146" priority="83">
      <formula>H115&lt;0</formula>
    </cfRule>
  </conditionalFormatting>
  <conditionalFormatting sqref="F109:F114 H109:H114">
    <cfRule type="expression" dxfId="2145" priority="80">
      <formula>F109&gt;0</formula>
    </cfRule>
    <cfRule type="expression" dxfId="2144" priority="81">
      <formula>F109&lt;0</formula>
    </cfRule>
  </conditionalFormatting>
  <conditionalFormatting sqref="J111">
    <cfRule type="expression" dxfId="2143" priority="78">
      <formula>J111&gt;0</formula>
    </cfRule>
    <cfRule type="expression" dxfId="2142" priority="79">
      <formula>J111&lt;0</formula>
    </cfRule>
  </conditionalFormatting>
  <conditionalFormatting sqref="J112:J118">
    <cfRule type="expression" dxfId="2141" priority="76">
      <formula>J112&gt;0</formula>
    </cfRule>
    <cfRule type="expression" dxfId="2140" priority="77">
      <formula>J112&lt;0</formula>
    </cfRule>
  </conditionalFormatting>
  <conditionalFormatting sqref="L111:L193 L200 L202">
    <cfRule type="expression" dxfId="2139" priority="72">
      <formula>L111&gt;0</formula>
    </cfRule>
    <cfRule type="expression" dxfId="2138" priority="73">
      <formula>L111&lt;0</formula>
    </cfRule>
  </conditionalFormatting>
  <conditionalFormatting sqref="Q10">
    <cfRule type="expression" dxfId="2137" priority="70">
      <formula>Q10&gt;0</formula>
    </cfRule>
    <cfRule type="expression" dxfId="2136" priority="71">
      <formula>Q10&lt;0</formula>
    </cfRule>
  </conditionalFormatting>
  <conditionalFormatting sqref="H222:H224 F222:F224">
    <cfRule type="expression" dxfId="2135" priority="67">
      <formula>F222&gt;0</formula>
    </cfRule>
    <cfRule type="expression" dxfId="2134" priority="68">
      <formula>F222&lt;0</formula>
    </cfRule>
  </conditionalFormatting>
  <conditionalFormatting sqref="H218:H220 F218:F220">
    <cfRule type="expression" dxfId="2133" priority="65">
      <formula>F218&gt;0</formula>
    </cfRule>
    <cfRule type="expression" dxfId="2132" priority="66">
      <formula>F218&lt;0</formula>
    </cfRule>
  </conditionalFormatting>
  <conditionalFormatting sqref="H217 F217">
    <cfRule type="expression" dxfId="2131" priority="63">
      <formula>F217&gt;0</formula>
    </cfRule>
    <cfRule type="expression" dxfId="2130" priority="64">
      <formula>F217&lt;0</formula>
    </cfRule>
  </conditionalFormatting>
  <conditionalFormatting sqref="H221 F221">
    <cfRule type="expression" dxfId="2129" priority="61">
      <formula>F221&gt;0</formula>
    </cfRule>
    <cfRule type="expression" dxfId="2128" priority="62">
      <formula>F221&lt;0</formula>
    </cfRule>
  </conditionalFormatting>
  <conditionalFormatting sqref="H227:H230 F227:F230">
    <cfRule type="expression" dxfId="2127" priority="57">
      <formula>F227&gt;0</formula>
    </cfRule>
    <cfRule type="expression" dxfId="2126" priority="58">
      <formula>F227&lt;0</formula>
    </cfRule>
  </conditionalFormatting>
  <conditionalFormatting sqref="H225:H226 F225:F226">
    <cfRule type="expression" dxfId="2125" priority="55">
      <formula>F225&gt;0</formula>
    </cfRule>
    <cfRule type="expression" dxfId="2124" priority="56">
      <formula>F225&lt;0</formula>
    </cfRule>
  </conditionalFormatting>
  <conditionalFormatting sqref="H252 F252">
    <cfRule type="expression" dxfId="2123" priority="53">
      <formula>F252&gt;0</formula>
    </cfRule>
    <cfRule type="expression" dxfId="2122" priority="54">
      <formula>F252&lt;0</formula>
    </cfRule>
  </conditionalFormatting>
  <conditionalFormatting sqref="H233:H235 F233:F235">
    <cfRule type="expression" dxfId="2121" priority="51">
      <formula>F233&gt;0</formula>
    </cfRule>
    <cfRule type="expression" dxfId="2120" priority="52">
      <formula>F233&lt;0</formula>
    </cfRule>
  </conditionalFormatting>
  <conditionalFormatting sqref="H231:H232 F231:F232">
    <cfRule type="expression" dxfId="2119" priority="49">
      <formula>F231&gt;0</formula>
    </cfRule>
    <cfRule type="expression" dxfId="2118" priority="50">
      <formula>F231&lt;0</formula>
    </cfRule>
  </conditionalFormatting>
  <conditionalFormatting sqref="H245:H247 F245:F247">
    <cfRule type="expression" dxfId="2117" priority="47">
      <formula>F245&gt;0</formula>
    </cfRule>
    <cfRule type="expression" dxfId="2116" priority="48">
      <formula>F245&lt;0</formula>
    </cfRule>
  </conditionalFormatting>
  <conditionalFormatting sqref="H244 F244">
    <cfRule type="expression" dxfId="2115" priority="45">
      <formula>F244&gt;0</formula>
    </cfRule>
    <cfRule type="expression" dxfId="2114" priority="46">
      <formula>F244&lt;0</formula>
    </cfRule>
  </conditionalFormatting>
  <conditionalFormatting sqref="H241:H243 F241:F243">
    <cfRule type="expression" dxfId="2113" priority="43">
      <formula>F241&gt;0</formula>
    </cfRule>
    <cfRule type="expression" dxfId="2112" priority="44">
      <formula>F241&lt;0</formula>
    </cfRule>
  </conditionalFormatting>
  <conditionalFormatting sqref="H240 F240">
    <cfRule type="expression" dxfId="2111" priority="41">
      <formula>F240&gt;0</formula>
    </cfRule>
    <cfRule type="expression" dxfId="2110" priority="42">
      <formula>F240&lt;0</formula>
    </cfRule>
  </conditionalFormatting>
  <conditionalFormatting sqref="H237:H239 F237:F239">
    <cfRule type="expression" dxfId="2109" priority="39">
      <formula>F237&gt;0</formula>
    </cfRule>
    <cfRule type="expression" dxfId="2108" priority="40">
      <formula>F237&lt;0</formula>
    </cfRule>
  </conditionalFormatting>
  <conditionalFormatting sqref="H236 F236">
    <cfRule type="expression" dxfId="2107" priority="37">
      <formula>F236&gt;0</formula>
    </cfRule>
    <cfRule type="expression" dxfId="2106" priority="38">
      <formula>F236&lt;0</formula>
    </cfRule>
  </conditionalFormatting>
  <conditionalFormatting sqref="H249:H251 F249:F251">
    <cfRule type="expression" dxfId="2105" priority="35">
      <formula>F249&gt;0</formula>
    </cfRule>
    <cfRule type="expression" dxfId="2104" priority="36">
      <formula>F249&lt;0</formula>
    </cfRule>
  </conditionalFormatting>
  <conditionalFormatting sqref="H248 F248">
    <cfRule type="expression" dxfId="2103" priority="33">
      <formula>F248&gt;0</formula>
    </cfRule>
    <cfRule type="expression" dxfId="2102" priority="34">
      <formula>F248&lt;0</formula>
    </cfRule>
  </conditionalFormatting>
  <conditionalFormatting sqref="H256 F256">
    <cfRule type="expression" dxfId="2101" priority="29">
      <formula>F256&gt;0</formula>
    </cfRule>
    <cfRule type="expression" dxfId="2100" priority="30">
      <formula>F256&lt;0</formula>
    </cfRule>
  </conditionalFormatting>
  <conditionalFormatting sqref="H253:H255 F253:F255">
    <cfRule type="expression" dxfId="2099" priority="27">
      <formula>F253&gt;0</formula>
    </cfRule>
    <cfRule type="expression" dxfId="2098" priority="28">
      <formula>F253&lt;0</formula>
    </cfRule>
  </conditionalFormatting>
  <conditionalFormatting sqref="H267:H268 F267:F268">
    <cfRule type="expression" dxfId="2097" priority="25">
      <formula>F267&gt;0</formula>
    </cfRule>
    <cfRule type="expression" dxfId="2096" priority="26">
      <formula>F267&lt;0</formula>
    </cfRule>
  </conditionalFormatting>
  <conditionalFormatting sqref="H263:H266 F263:F266">
    <cfRule type="expression" dxfId="2095" priority="21">
      <formula>F263&gt;0</formula>
    </cfRule>
    <cfRule type="expression" dxfId="2094" priority="22">
      <formula>F263&lt;0</formula>
    </cfRule>
  </conditionalFormatting>
  <conditionalFormatting sqref="H261:H262 F261:F262">
    <cfRule type="expression" dxfId="2093" priority="19">
      <formula>F261&gt;0</formula>
    </cfRule>
    <cfRule type="expression" dxfId="2092" priority="20">
      <formula>F261&lt;0</formula>
    </cfRule>
  </conditionalFormatting>
  <conditionalFormatting sqref="H257:H260 F257:F260">
    <cfRule type="expression" dxfId="2091" priority="15">
      <formula>F257&gt;0</formula>
    </cfRule>
    <cfRule type="expression" dxfId="2090" priority="16">
      <formula>F257&lt;0</formula>
    </cfRule>
  </conditionalFormatting>
  <conditionalFormatting sqref="F276:F279 H276:H279">
    <cfRule type="expression" dxfId="2089" priority="13">
      <formula>F276&gt;0</formula>
    </cfRule>
    <cfRule type="expression" dxfId="2088" priority="14">
      <formula>F276&lt;0</formula>
    </cfRule>
  </conditionalFormatting>
  <conditionalFormatting sqref="F274:F275 H274:H275">
    <cfRule type="expression" dxfId="2087" priority="11">
      <formula>F274&gt;0</formula>
    </cfRule>
    <cfRule type="expression" dxfId="2086" priority="12">
      <formula>F274&lt;0</formula>
    </cfRule>
  </conditionalFormatting>
  <conditionalFormatting sqref="F280:F282 H280:H282 K280:K283">
    <cfRule type="expression" dxfId="2085" priority="5">
      <formula>F280&gt;0</formula>
    </cfRule>
    <cfRule type="expression" dxfId="2084" priority="6">
      <formula>F280&lt;0</formula>
    </cfRule>
  </conditionalFormatting>
  <conditionalFormatting sqref="K287:K288 H287:H288 F287:F288">
    <cfRule type="expression" dxfId="2083" priority="1">
      <formula>F287&gt;0</formula>
    </cfRule>
    <cfRule type="expression" dxfId="2082" priority="2">
      <formula>F287&lt;0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266</v>
      </c>
      <c r="AJ2">
        <f>$Q$2*$Q$4</f>
        <v>5064</v>
      </c>
      <c r="AK2">
        <f ca="1">AJ2*EXP(-$X$2 * AI2/365.25)</f>
        <v>5064</v>
      </c>
      <c r="AM2" s="2">
        <f>Q10</f>
        <v>0</v>
      </c>
      <c r="AO2">
        <f ca="1" xml:space="preserve"> (SUM(AB:AB) - SUM(AE:AE) - SUM(AH:AH) - SUM(AK:AK))/SUM(AB:AB)</f>
        <v>5.0230105142934023E-2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12.66</v>
      </c>
      <c r="R4" s="495">
        <v>-3.2000000000000002E-3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5064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-747.65000000000146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-747.65000000000146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-0.12864676985021486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3.7914691943127958E-2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13.326315789473686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8" t="s">
        <v>78</v>
      </c>
      <c r="P20" s="868"/>
      <c r="W20" s="134"/>
    </row>
    <row r="21" spans="1:34" ht="15.75" thickTop="1" x14ac:dyDescent="0.25">
      <c r="O21" s="81">
        <v>1.1000000000000001</v>
      </c>
      <c r="P21" s="81">
        <f>O21*$Q$4</f>
        <v>13.926000000000002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13.7994</v>
      </c>
      <c r="W22" s="134"/>
    </row>
    <row r="23" spans="1:34" x14ac:dyDescent="0.25">
      <c r="O23" s="81">
        <v>1.08</v>
      </c>
      <c r="P23" s="81">
        <f t="shared" si="11"/>
        <v>13.672800000000001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13.546200000000001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13.419600000000001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13.293000000000001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13.166400000000001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13.0398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12.9132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12.7866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12.66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12.5334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12.4068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12.280200000000001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12.153599999999999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12.026999999999999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11.900399999999999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11.773800000000001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11.6472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11.5206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11.394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81" priority="25">
      <formula>F56&gt;0</formula>
    </cfRule>
    <cfRule type="expression" dxfId="2080" priority="26">
      <formula>F56&lt;0</formula>
    </cfRule>
  </conditionalFormatting>
  <conditionalFormatting sqref="Q7">
    <cfRule type="expression" dxfId="2079" priority="23">
      <formula>Q7&gt;0</formula>
    </cfRule>
    <cfRule type="expression" dxfId="2078" priority="24">
      <formula>Q7&lt;0</formula>
    </cfRule>
  </conditionalFormatting>
  <conditionalFormatting sqref="Q8">
    <cfRule type="expression" dxfId="2077" priority="21">
      <formula>Q8&gt;0</formula>
    </cfRule>
    <cfRule type="expression" dxfId="2076" priority="22">
      <formula>Q8&lt;0</formula>
    </cfRule>
  </conditionalFormatting>
  <conditionalFormatting sqref="F25:F30 F34:F55">
    <cfRule type="expression" dxfId="2075" priority="19">
      <formula>F25&gt;0</formula>
    </cfRule>
    <cfRule type="expression" dxfId="2074" priority="20">
      <formula>F25&lt;0</formula>
    </cfRule>
  </conditionalFormatting>
  <conditionalFormatting sqref="H25:H30 H34:H55">
    <cfRule type="expression" dxfId="2073" priority="17">
      <formula>H25&gt;0</formula>
    </cfRule>
    <cfRule type="expression" dxfId="2072" priority="18">
      <formula>H25&lt;0</formula>
    </cfRule>
  </conditionalFormatting>
  <conditionalFormatting sqref="F89:F110">
    <cfRule type="expression" dxfId="2071" priority="15">
      <formula>F89&gt;0</formula>
    </cfRule>
    <cfRule type="expression" dxfId="2070" priority="16">
      <formula>F89&lt;0</formula>
    </cfRule>
  </conditionalFormatting>
  <conditionalFormatting sqref="H89:H110">
    <cfRule type="expression" dxfId="2069" priority="13">
      <formula>H89&gt;0</formula>
    </cfRule>
    <cfRule type="expression" dxfId="2068" priority="14">
      <formula>H89&lt;0</formula>
    </cfRule>
  </conditionalFormatting>
  <conditionalFormatting sqref="Q10">
    <cfRule type="expression" dxfId="2067" priority="11">
      <formula>Q10&gt;0</formula>
    </cfRule>
    <cfRule type="expression" dxfId="2066" priority="12">
      <formula>Q10&lt;0</formula>
    </cfRule>
  </conditionalFormatting>
  <conditionalFormatting sqref="J25:J38">
    <cfRule type="expression" dxfId="2065" priority="9">
      <formula>J25&gt;0</formula>
    </cfRule>
    <cfRule type="expression" dxfId="2064" priority="10">
      <formula>J25&lt;0</formula>
    </cfRule>
  </conditionalFormatting>
  <conditionalFormatting sqref="K25:K38">
    <cfRule type="expression" dxfId="2063" priority="7">
      <formula>K25&gt;0</formula>
    </cfRule>
    <cfRule type="expression" dxfId="2062" priority="8">
      <formula>K25&lt;0</formula>
    </cfRule>
  </conditionalFormatting>
  <conditionalFormatting sqref="L25:L38">
    <cfRule type="expression" dxfId="2061" priority="5">
      <formula>L25&gt;0</formula>
    </cfRule>
    <cfRule type="expression" dxfId="206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9" priority="3">
      <formula>F31&gt;0</formula>
    </cfRule>
    <cfRule type="expression" dxfId="2058" priority="4">
      <formula>F31&lt;0</formula>
    </cfRule>
  </conditionalFormatting>
  <conditionalFormatting sqref="H31:H33">
    <cfRule type="expression" dxfId="2057" priority="1">
      <formula>H31&gt;0</formula>
    </cfRule>
    <cfRule type="expression" dxfId="205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topLeftCell="C1" workbookViewId="0">
      <pane ySplit="1" topLeftCell="A2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38.19</v>
      </c>
      <c r="R4" s="495">
        <v>2.3999999999999998E-3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13366.5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-1610.3100000000013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-1610.3100000000013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-0.1075202262698132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18.40481927710843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42.009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41.627099999999999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41.245199999999997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40.863300000000002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40.481400000000001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40.099499999999999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39.717599999999997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39.335699999999996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38.953800000000001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38.571899999999999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38.19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37.808099999999996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37.426199999999994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37.0443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36.662399999999998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36.280499999999996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35.898599999999995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35.5167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35.134799999999998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34.752899999999997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34.371000000000002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5" priority="35">
      <formula>F60&gt;0</formula>
    </cfRule>
    <cfRule type="expression" dxfId="2054" priority="36">
      <formula>F60&lt;0</formula>
    </cfRule>
  </conditionalFormatting>
  <conditionalFormatting sqref="Q7">
    <cfRule type="expression" dxfId="2053" priority="33">
      <formula>Q7&gt;0</formula>
    </cfRule>
    <cfRule type="expression" dxfId="2052" priority="34">
      <formula>Q7&lt;0</formula>
    </cfRule>
  </conditionalFormatting>
  <conditionalFormatting sqref="Q8">
    <cfRule type="expression" dxfId="2051" priority="31">
      <formula>Q8&gt;0</formula>
    </cfRule>
    <cfRule type="expression" dxfId="2050" priority="32">
      <formula>Q8&lt;0</formula>
    </cfRule>
  </conditionalFormatting>
  <conditionalFormatting sqref="F31:F49 F51:F59">
    <cfRule type="expression" dxfId="2049" priority="29">
      <formula>F31&gt;0</formula>
    </cfRule>
    <cfRule type="expression" dxfId="2048" priority="30">
      <formula>F31&lt;0</formula>
    </cfRule>
  </conditionalFormatting>
  <conditionalFormatting sqref="H31:H49 H51:H59">
    <cfRule type="expression" dxfId="2047" priority="27">
      <formula>H31&gt;0</formula>
    </cfRule>
    <cfRule type="expression" dxfId="2046" priority="28">
      <formula>H31&lt;0</formula>
    </cfRule>
  </conditionalFormatting>
  <conditionalFormatting sqref="Q10">
    <cfRule type="expression" dxfId="2045" priority="25">
      <formula>Q10&gt;0</formula>
    </cfRule>
    <cfRule type="expression" dxfId="2044" priority="26">
      <formula>Q10&lt;0</formula>
    </cfRule>
  </conditionalFormatting>
  <conditionalFormatting sqref="J25:J38">
    <cfRule type="expression" dxfId="2043" priority="23">
      <formula>J25&gt;0</formula>
    </cfRule>
    <cfRule type="expression" dxfId="2042" priority="24">
      <formula>J25&lt;0</formula>
    </cfRule>
  </conditionalFormatting>
  <conditionalFormatting sqref="K38">
    <cfRule type="expression" dxfId="2041" priority="21">
      <formula>K38&gt;0</formula>
    </cfRule>
    <cfRule type="expression" dxfId="2040" priority="22">
      <formula>K38&lt;0</formula>
    </cfRule>
  </conditionalFormatting>
  <conditionalFormatting sqref="L25:L38">
    <cfRule type="expression" dxfId="2039" priority="19">
      <formula>L25&gt;0</formula>
    </cfRule>
    <cfRule type="expression" dxfId="2038" priority="20">
      <formula>L25&lt;0</formula>
    </cfRule>
  </conditionalFormatting>
  <conditionalFormatting sqref="F89:F110">
    <cfRule type="expression" dxfId="2037" priority="17">
      <formula>F89&gt;0</formula>
    </cfRule>
    <cfRule type="expression" dxfId="2036" priority="18">
      <formula>F89&lt;0</formula>
    </cfRule>
  </conditionalFormatting>
  <conditionalFormatting sqref="H89:H110">
    <cfRule type="expression" dxfId="2035" priority="15">
      <formula>H89&gt;0</formula>
    </cfRule>
    <cfRule type="expression" dxfId="2034" priority="16">
      <formula>H89&lt;0</formula>
    </cfRule>
  </conditionalFormatting>
  <conditionalFormatting sqref="J89:J102">
    <cfRule type="expression" dxfId="2033" priority="13">
      <formula>J89&gt;0</formula>
    </cfRule>
    <cfRule type="expression" dxfId="2032" priority="14">
      <formula>J89&lt;0</formula>
    </cfRule>
  </conditionalFormatting>
  <conditionalFormatting sqref="K89:K102">
    <cfRule type="expression" dxfId="2031" priority="11">
      <formula>K89&gt;0</formula>
    </cfRule>
    <cfRule type="expression" dxfId="2030" priority="12">
      <formula>K89&lt;0</formula>
    </cfRule>
  </conditionalFormatting>
  <conditionalFormatting sqref="L89:L102">
    <cfRule type="expression" dxfId="2029" priority="9">
      <formula>L89&gt;0</formula>
    </cfRule>
    <cfRule type="expression" dxfId="2028" priority="10">
      <formula>L89&lt;0</formula>
    </cfRule>
  </conditionalFormatting>
  <conditionalFormatting sqref="F25:F30">
    <cfRule type="expression" dxfId="2027" priority="7">
      <formula>F25&gt;0</formula>
    </cfRule>
    <cfRule type="expression" dxfId="2026" priority="8">
      <formula>F25&lt;0</formula>
    </cfRule>
  </conditionalFormatting>
  <conditionalFormatting sqref="H25:H30">
    <cfRule type="expression" dxfId="2025" priority="5">
      <formula>H25&gt;0</formula>
    </cfRule>
    <cfRule type="expression" dxfId="2024" priority="6">
      <formula>H25&lt;0</formula>
    </cfRule>
  </conditionalFormatting>
  <conditionalFormatting sqref="F50">
    <cfRule type="expression" dxfId="2023" priority="3">
      <formula>F50&gt;0</formula>
    </cfRule>
    <cfRule type="expression" dxfId="2022" priority="4">
      <formula>F50&lt;0</formula>
    </cfRule>
  </conditionalFormatting>
  <conditionalFormatting sqref="H50">
    <cfRule type="expression" dxfId="2021" priority="1">
      <formula>H50&gt;0</formula>
    </cfRule>
    <cfRule type="expression" dxfId="202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9" priority="35">
      <formula>F47&gt;0</formula>
    </cfRule>
    <cfRule type="expression" dxfId="2018" priority="36">
      <formula>F47&lt;0</formula>
    </cfRule>
  </conditionalFormatting>
  <conditionalFormatting sqref="Q7">
    <cfRule type="expression" dxfId="2017" priority="33">
      <formula>Q7&gt;0</formula>
    </cfRule>
    <cfRule type="expression" dxfId="2016" priority="34">
      <formula>Q7&lt;0</formula>
    </cfRule>
  </conditionalFormatting>
  <conditionalFormatting sqref="Q8">
    <cfRule type="expression" dxfId="2015" priority="31">
      <formula>Q8&gt;0</formula>
    </cfRule>
    <cfRule type="expression" dxfId="2014" priority="32">
      <formula>Q8&lt;0</formula>
    </cfRule>
  </conditionalFormatting>
  <conditionalFormatting sqref="F30:F46">
    <cfRule type="expression" dxfId="2013" priority="29">
      <formula>F30&gt;0</formula>
    </cfRule>
    <cfRule type="expression" dxfId="2012" priority="30">
      <formula>F30&lt;0</formula>
    </cfRule>
  </conditionalFormatting>
  <conditionalFormatting sqref="H30:H46">
    <cfRule type="expression" dxfId="2011" priority="27">
      <formula>H30&gt;0</formula>
    </cfRule>
    <cfRule type="expression" dxfId="2010" priority="28">
      <formula>H30&lt;0</formula>
    </cfRule>
  </conditionalFormatting>
  <conditionalFormatting sqref="Q10">
    <cfRule type="expression" dxfId="2009" priority="25">
      <formula>Q10&gt;0</formula>
    </cfRule>
    <cfRule type="expression" dxfId="2008" priority="26">
      <formula>Q10&lt;0</formula>
    </cfRule>
  </conditionalFormatting>
  <conditionalFormatting sqref="J25:J38">
    <cfRule type="expression" dxfId="2007" priority="23">
      <formula>J25&gt;0</formula>
    </cfRule>
    <cfRule type="expression" dxfId="2006" priority="24">
      <formula>J25&lt;0</formula>
    </cfRule>
  </conditionalFormatting>
  <conditionalFormatting sqref="K25:K38">
    <cfRule type="expression" dxfId="2005" priority="21">
      <formula>K25&gt;0</formula>
    </cfRule>
    <cfRule type="expression" dxfId="2004" priority="22">
      <formula>K25&lt;0</formula>
    </cfRule>
  </conditionalFormatting>
  <conditionalFormatting sqref="L25 L38">
    <cfRule type="expression" dxfId="2003" priority="19">
      <formula>L25&gt;0</formula>
    </cfRule>
    <cfRule type="expression" dxfId="2002" priority="20">
      <formula>L25&lt;0</formula>
    </cfRule>
  </conditionalFormatting>
  <conditionalFormatting sqref="F89:F110">
    <cfRule type="expression" dxfId="2001" priority="17">
      <formula>F89&gt;0</formula>
    </cfRule>
    <cfRule type="expression" dxfId="2000" priority="18">
      <formula>F89&lt;0</formula>
    </cfRule>
  </conditionalFormatting>
  <conditionalFormatting sqref="H89:H110">
    <cfRule type="expression" dxfId="1999" priority="15">
      <formula>H89&gt;0</formula>
    </cfRule>
    <cfRule type="expression" dxfId="1998" priority="16">
      <formula>H89&lt;0</formula>
    </cfRule>
  </conditionalFormatting>
  <conditionalFormatting sqref="J89:J102">
    <cfRule type="expression" dxfId="1997" priority="13">
      <formula>J89&gt;0</formula>
    </cfRule>
    <cfRule type="expression" dxfId="1996" priority="14">
      <formula>J89&lt;0</formula>
    </cfRule>
  </conditionalFormatting>
  <conditionalFormatting sqref="K89:K102">
    <cfRule type="expression" dxfId="1995" priority="11">
      <formula>K89&gt;0</formula>
    </cfRule>
    <cfRule type="expression" dxfId="1994" priority="12">
      <formula>K89&lt;0</formula>
    </cfRule>
  </conditionalFormatting>
  <conditionalFormatting sqref="L89:L102">
    <cfRule type="expression" dxfId="1993" priority="9">
      <formula>L89&gt;0</formula>
    </cfRule>
    <cfRule type="expression" dxfId="1992" priority="10">
      <formula>L89&lt;0</formula>
    </cfRule>
  </conditionalFormatting>
  <conditionalFormatting sqref="F25 F29">
    <cfRule type="expression" dxfId="1991" priority="7">
      <formula>F25&gt;0</formula>
    </cfRule>
    <cfRule type="expression" dxfId="1990" priority="8">
      <formula>F25&lt;0</formula>
    </cfRule>
  </conditionalFormatting>
  <conditionalFormatting sqref="H29 H25:H27">
    <cfRule type="expression" dxfId="1989" priority="5">
      <formula>H25&gt;0</formula>
    </cfRule>
    <cfRule type="expression" dxfId="1988" priority="6">
      <formula>H25&lt;0</formula>
    </cfRule>
  </conditionalFormatting>
  <conditionalFormatting sqref="F26:F28">
    <cfRule type="expression" dxfId="1987" priority="3">
      <formula>F26&gt;0</formula>
    </cfRule>
    <cfRule type="expression" dxfId="1986" priority="4">
      <formula>F26&lt;0</formula>
    </cfRule>
  </conditionalFormatting>
  <conditionalFormatting sqref="H28">
    <cfRule type="expression" dxfId="1985" priority="1">
      <formula>H28&gt;0</formula>
    </cfRule>
    <cfRule type="expression" dxfId="198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0" activePane="bottomLeft" state="frozen"/>
      <selection activeCell="A2" sqref="A2"/>
      <selection pane="bottomLeft" activeCell="H38" sqref="H38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400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18.616074999999896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29.29</v>
      </c>
      <c r="R4" s="222">
        <v>1.5599999999999999E-2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11716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7446.4299999999585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6017.5400000000591</v>
      </c>
      <c r="R7">
        <v>100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4269.5700000000652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0.57337140079206939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1.9119153294639812E-2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1296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14.115662650602408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8" t="s">
        <v>78</v>
      </c>
      <c r="P22" s="86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32.219000000000001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31.926100000000002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31.633200000000002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31.340299999999999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31.0474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30.7545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30.461600000000001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30.168700000000001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29.875799999999998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29.582899999999999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29.29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28.9971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28.7042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28.411299999999997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28.118399999999998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27.825499999999998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27.532599999999999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27.239699999999999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26.9468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26.6539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26.361000000000001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7">
        <v>43321</v>
      </c>
      <c r="C49" s="4">
        <v>100</v>
      </c>
      <c r="D49" s="231">
        <v>29.88</v>
      </c>
      <c r="E49" s="3">
        <v>0</v>
      </c>
      <c r="F49" s="3">
        <f t="shared" ref="F49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11520</v>
      </c>
      <c r="I57" s="18"/>
      <c r="J57" s="18"/>
      <c r="K57" s="18">
        <f>SUM(K2:K56)</f>
        <v>307043.84000000003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11520</v>
      </c>
      <c r="D58" s="343"/>
      <c r="E58" s="343"/>
      <c r="F58" s="344">
        <f>SumByColor($A$58,F2:F56)</f>
        <v>304278</v>
      </c>
      <c r="G58" s="344"/>
      <c r="H58" s="747">
        <f>SumByColor($A$58,H2:H56)</f>
        <v>11520</v>
      </c>
      <c r="I58" s="343"/>
      <c r="J58" s="343"/>
      <c r="K58" s="344">
        <f>SumByColor($A$58,K2:K56)</f>
        <v>307049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>
        <f t="shared" ref="K64:K114" si="8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>
        <f t="shared" si="8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>
        <f t="shared" si="8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>
        <f t="shared" si="8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>
        <f t="shared" si="8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>
        <f t="shared" si="8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433</v>
      </c>
      <c r="J70" s="39"/>
      <c r="K70" s="39">
        <f t="shared" si="8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9">C71*(E71-D71)</f>
        <v>-217.15200000000294</v>
      </c>
      <c r="G71" s="39">
        <f t="shared" ref="G71:G102" si="10">D71*C71</f>
        <v>20155.152000000002</v>
      </c>
      <c r="H71" s="222">
        <f t="shared" ref="H71:H102" si="11">(E71-D71)/D71</f>
        <v>-1.0774019466586158E-2</v>
      </c>
      <c r="I71" s="39">
        <v>33</v>
      </c>
      <c r="J71" s="39"/>
      <c r="K71" s="39">
        <f t="shared" si="8"/>
        <v>1530.8179999999909</v>
      </c>
      <c r="L71" s="39"/>
      <c r="T71" s="813">
        <v>43356</v>
      </c>
      <c r="U71" t="s">
        <v>1294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9"/>
        <v>-815.12000000000171</v>
      </c>
      <c r="G72" s="39">
        <f t="shared" si="10"/>
        <v>26591.120000000003</v>
      </c>
      <c r="H72" s="222">
        <f t="shared" si="11"/>
        <v>-3.0653842335336072E-2</v>
      </c>
      <c r="I72" s="39"/>
      <c r="J72" s="39"/>
      <c r="K72" s="39">
        <f t="shared" si="8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9"/>
        <v>-1989.12</v>
      </c>
      <c r="G73" s="39">
        <f t="shared" si="10"/>
        <v>44927.12</v>
      </c>
      <c r="H73" s="222">
        <f t="shared" si="11"/>
        <v>-4.4274371470951167E-2</v>
      </c>
      <c r="I73" s="39"/>
      <c r="J73" s="39"/>
      <c r="K73" s="39">
        <f t="shared" si="8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9"/>
        <v>-3487.4999999999991</v>
      </c>
      <c r="G74" s="39">
        <f t="shared" si="10"/>
        <v>47932.5</v>
      </c>
      <c r="H74" s="222">
        <f t="shared" si="11"/>
        <v>-7.2758566734470329E-2</v>
      </c>
      <c r="I74" s="39"/>
      <c r="J74" s="39"/>
      <c r="K74" s="39">
        <f t="shared" si="8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9"/>
        <v>-4805.9000000000033</v>
      </c>
      <c r="G75" s="39">
        <f t="shared" si="10"/>
        <v>53595.9</v>
      </c>
      <c r="H75" s="222">
        <f t="shared" si="11"/>
        <v>-8.9669172455355772E-2</v>
      </c>
      <c r="I75" s="39"/>
      <c r="J75" s="39">
        <v>23.65</v>
      </c>
      <c r="K75" s="39">
        <f t="shared" si="8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9"/>
        <v>-4532.9999999999973</v>
      </c>
      <c r="G76" s="39">
        <f t="shared" si="10"/>
        <v>47793</v>
      </c>
      <c r="H76" s="222">
        <f t="shared" si="11"/>
        <v>-9.4846525641830354E-2</v>
      </c>
      <c r="I76" s="39"/>
      <c r="J76" s="39">
        <v>25.81</v>
      </c>
      <c r="K76" s="39">
        <f t="shared" si="8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9"/>
        <v>-4142.9999999999955</v>
      </c>
      <c r="G77" s="39">
        <f t="shared" si="10"/>
        <v>47793</v>
      </c>
      <c r="H77" s="222">
        <f t="shared" si="11"/>
        <v>-8.6686334818906446E-2</v>
      </c>
      <c r="I77" s="39"/>
      <c r="J77" s="39"/>
      <c r="K77" s="39">
        <f t="shared" si="8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9"/>
        <v>-3764.9999999999968</v>
      </c>
      <c r="G78" s="39">
        <f t="shared" si="10"/>
        <v>47790</v>
      </c>
      <c r="H78" s="222">
        <f t="shared" si="11"/>
        <v>-7.878217200251092E-2</v>
      </c>
      <c r="I78" s="39"/>
      <c r="J78" s="39"/>
      <c r="K78" s="39">
        <f t="shared" si="8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9"/>
        <v>-3944.9999999999986</v>
      </c>
      <c r="G79" s="39">
        <f t="shared" si="10"/>
        <v>47790</v>
      </c>
      <c r="H79" s="222">
        <f t="shared" si="11"/>
        <v>-8.2548650345260488E-2</v>
      </c>
      <c r="I79" s="39">
        <v>31</v>
      </c>
      <c r="J79" s="39"/>
      <c r="K79" s="39">
        <f t="shared" si="8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9"/>
        <v>-11658.96</v>
      </c>
      <c r="G80" s="39">
        <f t="shared" si="10"/>
        <v>55182.96</v>
      </c>
      <c r="H80" s="222">
        <f t="shared" si="11"/>
        <v>-0.21127826415980586</v>
      </c>
      <c r="I80" s="39">
        <v>30</v>
      </c>
      <c r="J80" s="39"/>
      <c r="K80" s="39">
        <f t="shared" si="8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9"/>
        <v>-14922.88</v>
      </c>
      <c r="G81" s="39">
        <f t="shared" si="10"/>
        <v>59502.879999999997</v>
      </c>
      <c r="H81" s="222">
        <f t="shared" si="11"/>
        <v>-0.25079256667912547</v>
      </c>
      <c r="I81" s="39"/>
      <c r="J81" s="39"/>
      <c r="K81" s="39">
        <f t="shared" si="8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9"/>
        <v>-12982.879999999994</v>
      </c>
      <c r="G82" s="39">
        <f t="shared" si="10"/>
        <v>59502.879999999997</v>
      </c>
      <c r="H82" s="222">
        <f t="shared" si="11"/>
        <v>-0.21818910277956285</v>
      </c>
      <c r="I82" s="39"/>
      <c r="J82" s="39"/>
      <c r="K82" s="39">
        <f t="shared" si="8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9"/>
        <v>-10943.942999999997</v>
      </c>
      <c r="G83" s="39">
        <f t="shared" si="10"/>
        <v>57075.942999999999</v>
      </c>
      <c r="H83" s="222">
        <f t="shared" si="11"/>
        <v>-0.1917435336986022</v>
      </c>
      <c r="I83" s="39"/>
      <c r="J83" s="39"/>
      <c r="K83" s="39">
        <f t="shared" si="8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9"/>
        <v>-8839.9999999999964</v>
      </c>
      <c r="G84" s="39">
        <f t="shared" si="10"/>
        <v>59400</v>
      </c>
      <c r="H84" s="222">
        <f t="shared" si="11"/>
        <v>-0.14882154882154877</v>
      </c>
      <c r="I84" s="39"/>
      <c r="J84" s="39"/>
      <c r="K84" s="39">
        <f t="shared" si="8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9"/>
        <v>-14325.999999999993</v>
      </c>
      <c r="G85" s="39">
        <f t="shared" si="10"/>
        <v>59166</v>
      </c>
      <c r="H85" s="222">
        <f t="shared" si="11"/>
        <v>-0.24213230571612065</v>
      </c>
      <c r="I85" s="39"/>
      <c r="J85" s="39"/>
      <c r="K85" s="39">
        <f t="shared" si="8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9"/>
        <v>-16722.480000000003</v>
      </c>
      <c r="G86" s="39">
        <f t="shared" si="10"/>
        <v>67314.48</v>
      </c>
      <c r="H86" s="222">
        <f t="shared" si="11"/>
        <v>-0.24842322186845983</v>
      </c>
      <c r="I86" s="39"/>
      <c r="J86" s="39"/>
      <c r="K86" s="39">
        <f t="shared" si="8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9"/>
        <v>-16623.999999999996</v>
      </c>
      <c r="G87" s="39">
        <f t="shared" si="10"/>
        <v>58894</v>
      </c>
      <c r="H87" s="222">
        <f t="shared" si="11"/>
        <v>-0.28226984073080441</v>
      </c>
      <c r="I87" s="39">
        <v>29</v>
      </c>
      <c r="J87" s="39"/>
      <c r="K87" s="39">
        <f t="shared" si="8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9"/>
        <v>-16013.999999999996</v>
      </c>
      <c r="G88" s="39">
        <f t="shared" si="10"/>
        <v>58894</v>
      </c>
      <c r="H88" s="222">
        <f t="shared" si="11"/>
        <v>-0.27191224912554751</v>
      </c>
      <c r="I88" s="39"/>
      <c r="J88" s="39"/>
      <c r="K88" s="39">
        <f t="shared" si="8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9"/>
        <v>-18460.640000000003</v>
      </c>
      <c r="G89" s="39">
        <f t="shared" si="10"/>
        <v>62944.639999999999</v>
      </c>
      <c r="H89" s="222">
        <f t="shared" si="11"/>
        <v>-0.29328374902136228</v>
      </c>
      <c r="I89" s="39"/>
      <c r="J89" s="39"/>
      <c r="K89" s="39">
        <f t="shared" si="8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9"/>
        <v>-17704</v>
      </c>
      <c r="G90" s="39">
        <f t="shared" si="10"/>
        <v>58824</v>
      </c>
      <c r="H90" s="222">
        <f t="shared" si="11"/>
        <v>-0.30096559227526182</v>
      </c>
      <c r="I90" s="39"/>
      <c r="J90" s="39"/>
      <c r="K90" s="39">
        <f t="shared" si="8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9"/>
        <v>-16223.999999999996</v>
      </c>
      <c r="G91" s="39">
        <f t="shared" si="10"/>
        <v>58824</v>
      </c>
      <c r="H91" s="222">
        <f t="shared" si="11"/>
        <v>-0.27580579355365153</v>
      </c>
      <c r="I91" s="39"/>
      <c r="J91" s="39">
        <v>54.85</v>
      </c>
      <c r="K91" s="39">
        <f t="shared" si="8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9"/>
        <v>-16123.999999999995</v>
      </c>
      <c r="G92" s="39">
        <f t="shared" si="10"/>
        <v>58824</v>
      </c>
      <c r="H92" s="222">
        <f t="shared" si="11"/>
        <v>-0.27410580715354271</v>
      </c>
      <c r="I92" s="39"/>
      <c r="J92" s="39"/>
      <c r="K92" s="39">
        <f t="shared" si="8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9"/>
        <v>-14664.000000000002</v>
      </c>
      <c r="G93" s="39">
        <f t="shared" si="10"/>
        <v>58824</v>
      </c>
      <c r="H93" s="222">
        <f t="shared" si="11"/>
        <v>-0.24928600571195433</v>
      </c>
      <c r="I93" s="39"/>
      <c r="J93" s="39"/>
      <c r="K93" s="39">
        <f t="shared" si="8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9"/>
        <v>-12171.6</v>
      </c>
      <c r="G94" s="39">
        <f t="shared" si="10"/>
        <v>54309.599999999999</v>
      </c>
      <c r="H94" s="222">
        <f t="shared" si="11"/>
        <v>-0.22411507357815194</v>
      </c>
      <c r="I94" s="39"/>
      <c r="J94" s="39"/>
      <c r="K94" s="39">
        <f t="shared" si="8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9"/>
        <v>-6716.6999999999953</v>
      </c>
      <c r="G95" s="39">
        <f t="shared" si="10"/>
        <v>51664.7</v>
      </c>
      <c r="H95" s="222">
        <f t="shared" si="11"/>
        <v>-0.13000559376131082</v>
      </c>
      <c r="I95" s="39"/>
      <c r="J95" s="39"/>
      <c r="K95" s="39">
        <f t="shared" si="8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9"/>
        <v>-5628.8000000000011</v>
      </c>
      <c r="G96" s="39">
        <f t="shared" si="10"/>
        <v>48956.799999999996</v>
      </c>
      <c r="H96" s="222">
        <f t="shared" si="11"/>
        <v>-0.11497483495653313</v>
      </c>
      <c r="I96" s="39"/>
      <c r="J96" s="39"/>
      <c r="K96" s="39">
        <f t="shared" si="8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9"/>
        <v>-7635.0399999999981</v>
      </c>
      <c r="G97" s="39">
        <f t="shared" si="10"/>
        <v>48707.040000000001</v>
      </c>
      <c r="H97" s="222">
        <f t="shared" si="11"/>
        <v>-0.15675434187747803</v>
      </c>
      <c r="I97" s="39"/>
      <c r="J97" s="39"/>
      <c r="K97" s="39">
        <f t="shared" si="8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9"/>
        <v>-6019.0400000000009</v>
      </c>
      <c r="G98" s="39">
        <f t="shared" si="10"/>
        <v>48707.040000000001</v>
      </c>
      <c r="H98" s="222">
        <f t="shared" si="11"/>
        <v>-0.12357638649361573</v>
      </c>
      <c r="I98" s="39"/>
      <c r="J98" s="39"/>
      <c r="K98" s="39">
        <f t="shared" si="8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9"/>
        <v>-5426.9999999999982</v>
      </c>
      <c r="G99" s="39">
        <f t="shared" si="10"/>
        <v>46002</v>
      </c>
      <c r="H99" s="222">
        <f t="shared" si="11"/>
        <v>-0.11797313160297374</v>
      </c>
      <c r="I99" s="193" t="s">
        <v>753</v>
      </c>
      <c r="J99" s="39"/>
      <c r="K99" s="39">
        <f t="shared" si="8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9"/>
        <v>-5021.7999999999993</v>
      </c>
      <c r="G100" s="39">
        <f t="shared" si="10"/>
        <v>43269.8</v>
      </c>
      <c r="H100" s="222">
        <f t="shared" si="11"/>
        <v>-0.11605785097227164</v>
      </c>
      <c r="I100" s="39"/>
      <c r="J100" s="39"/>
      <c r="K100" s="39">
        <f t="shared" si="8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9"/>
        <v>-3724.4999999999982</v>
      </c>
      <c r="G101" s="39">
        <f t="shared" si="10"/>
        <v>40449.5</v>
      </c>
      <c r="H101" s="222">
        <f t="shared" si="11"/>
        <v>-9.2077775992286628E-2</v>
      </c>
      <c r="I101" s="39"/>
      <c r="J101" s="39"/>
      <c r="K101" s="39">
        <f t="shared" si="8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9"/>
        <v>-4290.9999999999964</v>
      </c>
      <c r="G102" s="39">
        <f t="shared" si="10"/>
        <v>43211</v>
      </c>
      <c r="H102" s="222">
        <f t="shared" si="11"/>
        <v>-9.9303418111129041E-2</v>
      </c>
      <c r="I102" s="39"/>
      <c r="J102" s="39">
        <v>68.33</v>
      </c>
      <c r="K102" s="39">
        <f t="shared" si="8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2">C103*(E103-D103)</f>
        <v>-3612.7</v>
      </c>
      <c r="G103" s="39">
        <f t="shared" ref="G103:G134" si="13">D103*C103</f>
        <v>40402.700000000004</v>
      </c>
      <c r="H103" s="222">
        <f t="shared" ref="H103:H134" si="14">(E103-D103)/D103</f>
        <v>-8.9417291418642811E-2</v>
      </c>
      <c r="I103" s="39"/>
      <c r="J103" s="39"/>
      <c r="K103" s="39">
        <f t="shared" si="8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2"/>
        <v>-4197.6999999999989</v>
      </c>
      <c r="G104" s="39">
        <f t="shared" si="13"/>
        <v>40402.700000000004</v>
      </c>
      <c r="H104" s="222">
        <f t="shared" si="14"/>
        <v>-0.10389652176710959</v>
      </c>
      <c r="I104" s="39"/>
      <c r="J104" s="39">
        <v>64.55</v>
      </c>
      <c r="K104" s="39">
        <f t="shared" si="8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2"/>
        <v>-5158.5</v>
      </c>
      <c r="G105" s="39">
        <f t="shared" si="13"/>
        <v>45823.5</v>
      </c>
      <c r="H105" s="222">
        <f t="shared" si="14"/>
        <v>-0.11257324298667715</v>
      </c>
      <c r="I105" s="39">
        <v>30.5</v>
      </c>
      <c r="J105" s="39"/>
      <c r="K105" s="39">
        <f t="shared" si="8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2"/>
        <v>-5729.0000000000018</v>
      </c>
      <c r="G106" s="39">
        <f t="shared" si="13"/>
        <v>51170</v>
      </c>
      <c r="H106" s="222">
        <f t="shared" si="14"/>
        <v>-0.11196013289036548</v>
      </c>
      <c r="I106" s="39"/>
      <c r="J106" s="39"/>
      <c r="K106" s="39">
        <f t="shared" si="8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2"/>
        <v>-4686.5000000000009</v>
      </c>
      <c r="G107" s="39">
        <f t="shared" si="13"/>
        <v>40202.5</v>
      </c>
      <c r="H107" s="222">
        <f t="shared" si="14"/>
        <v>-0.1165723524656427</v>
      </c>
      <c r="I107" s="39"/>
      <c r="J107" s="39"/>
      <c r="K107" s="39">
        <f t="shared" si="8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2"/>
        <v>-3841.5000000000023</v>
      </c>
      <c r="G108" s="39">
        <f t="shared" si="13"/>
        <v>40202.5</v>
      </c>
      <c r="H108" s="222">
        <f t="shared" si="14"/>
        <v>-9.5553759094583732E-2</v>
      </c>
      <c r="I108" s="39"/>
      <c r="J108" s="39"/>
      <c r="K108" s="39">
        <f t="shared" si="8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2"/>
        <v>-3578.9</v>
      </c>
      <c r="G109" s="39">
        <f t="shared" si="13"/>
        <v>40160.9</v>
      </c>
      <c r="H109" s="222">
        <f t="shared" si="14"/>
        <v>-8.9114038779011431E-2</v>
      </c>
      <c r="I109" s="39"/>
      <c r="J109" s="39">
        <v>62.75</v>
      </c>
      <c r="K109" s="39">
        <f t="shared" si="8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2"/>
        <v>-2889.8999999999987</v>
      </c>
      <c r="G110" s="39">
        <f t="shared" si="13"/>
        <v>40160.9</v>
      </c>
      <c r="H110" s="222">
        <f t="shared" si="14"/>
        <v>-7.1958048748907488E-2</v>
      </c>
      <c r="I110" s="39"/>
      <c r="J110" s="39"/>
      <c r="K110" s="39">
        <f t="shared" si="8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2"/>
        <v>-1500</v>
      </c>
      <c r="G111" s="39">
        <f t="shared" si="13"/>
        <v>31220</v>
      </c>
      <c r="H111" s="222">
        <f t="shared" si="14"/>
        <v>-4.8046124279308135E-2</v>
      </c>
      <c r="I111" s="39"/>
      <c r="J111" s="39">
        <v>73.25</v>
      </c>
      <c r="K111" s="39">
        <f t="shared" si="8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2"/>
        <v>-1485.6400000000015</v>
      </c>
      <c r="G112" s="39">
        <f t="shared" si="13"/>
        <v>40004.639999999999</v>
      </c>
      <c r="H112" s="222">
        <f t="shared" si="14"/>
        <v>-3.7136692143711368E-2</v>
      </c>
      <c r="I112" s="39"/>
      <c r="J112" s="39"/>
      <c r="K112" s="39">
        <f t="shared" si="8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2"/>
        <v>-1901.6400000000019</v>
      </c>
      <c r="G113" s="39">
        <f t="shared" si="13"/>
        <v>40004.639999999999</v>
      </c>
      <c r="H113" s="222">
        <f t="shared" si="14"/>
        <v>-4.7535485883637547E-2</v>
      </c>
      <c r="I113" s="39"/>
      <c r="J113" s="39">
        <v>67.23</v>
      </c>
      <c r="K113" s="39">
        <f t="shared" si="8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"/>
        <v>-594.99999999999886</v>
      </c>
      <c r="G114" s="39">
        <f t="shared" si="13"/>
        <v>30855</v>
      </c>
      <c r="H114" s="222">
        <f t="shared" si="14"/>
        <v>-1.9283746556473792E-2</v>
      </c>
      <c r="I114" s="39"/>
      <c r="J114" s="39"/>
      <c r="K114" s="39">
        <f t="shared" si="8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2"/>
        <v>9.055999999998221</v>
      </c>
      <c r="G115" s="39">
        <f t="shared" si="13"/>
        <v>24694.944</v>
      </c>
      <c r="H115" s="222">
        <f t="shared" si="14"/>
        <v>3.6671474128462171E-4</v>
      </c>
      <c r="I115" s="39"/>
      <c r="J115" s="39">
        <v>76.23</v>
      </c>
      <c r="K115" s="39">
        <f t="shared" ref="K115:K152" si="15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2"/>
        <v>-350.99999999999943</v>
      </c>
      <c r="G116" s="39">
        <f t="shared" si="13"/>
        <v>39819</v>
      </c>
      <c r="H116" s="222">
        <f t="shared" si="14"/>
        <v>-8.8148873653280963E-3</v>
      </c>
      <c r="I116" s="39"/>
      <c r="J116" s="39"/>
      <c r="K116" s="39">
        <f t="shared" si="15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2"/>
        <v>-1669.4999999999993</v>
      </c>
      <c r="G117" s="39">
        <f t="shared" si="13"/>
        <v>45679.5</v>
      </c>
      <c r="H117" s="222">
        <f t="shared" si="14"/>
        <v>-3.6548123337602191E-2</v>
      </c>
      <c r="I117" s="193" t="s">
        <v>898</v>
      </c>
      <c r="J117" s="39"/>
      <c r="K117" s="39">
        <f t="shared" si="15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2"/>
        <v>-1602.0000000000009</v>
      </c>
      <c r="G118" s="39">
        <f t="shared" si="13"/>
        <v>53928</v>
      </c>
      <c r="H118" s="222">
        <f t="shared" si="14"/>
        <v>-2.9706275033377857E-2</v>
      </c>
      <c r="I118" s="39"/>
      <c r="J118" s="39"/>
      <c r="K118" s="39">
        <f t="shared" si="15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2"/>
        <v>-4302.0000000000009</v>
      </c>
      <c r="G119" s="39">
        <f t="shared" si="13"/>
        <v>53928</v>
      </c>
      <c r="H119" s="222">
        <f t="shared" si="14"/>
        <v>-7.977303070761016E-2</v>
      </c>
      <c r="I119" s="39"/>
      <c r="J119" s="39"/>
      <c r="K119" s="39">
        <f t="shared" si="15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2"/>
        <v>-2106.0000000000032</v>
      </c>
      <c r="G120" s="39">
        <f t="shared" si="13"/>
        <v>53928</v>
      </c>
      <c r="H120" s="222">
        <f t="shared" si="14"/>
        <v>-3.905206942590126E-2</v>
      </c>
      <c r="I120" s="39"/>
      <c r="J120" s="39"/>
      <c r="K120" s="39">
        <f t="shared" si="15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2"/>
        <v>-4446.0000000000045</v>
      </c>
      <c r="G121" s="39">
        <f t="shared" si="13"/>
        <v>53928</v>
      </c>
      <c r="H121" s="222">
        <f t="shared" si="14"/>
        <v>-8.2443257676902609E-2</v>
      </c>
      <c r="I121" s="39"/>
      <c r="J121" s="39"/>
      <c r="K121" s="39">
        <f t="shared" si="15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2"/>
        <v>-3286.7999999999947</v>
      </c>
      <c r="G122" s="39">
        <f t="shared" si="13"/>
        <v>53704.799999999996</v>
      </c>
      <c r="H122" s="222">
        <f t="shared" si="14"/>
        <v>-6.1201233409304098E-2</v>
      </c>
      <c r="I122" s="39"/>
      <c r="J122" s="39"/>
      <c r="K122" s="39">
        <f t="shared" si="15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2"/>
        <v>-5780.0000000000009</v>
      </c>
      <c r="G123" s="39">
        <f t="shared" si="13"/>
        <v>58960</v>
      </c>
      <c r="H123" s="222">
        <f t="shared" si="14"/>
        <v>-9.803256445047491E-2</v>
      </c>
      <c r="I123" s="39"/>
      <c r="J123" s="39"/>
      <c r="K123" s="39">
        <f t="shared" si="15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2"/>
        <v>-13344.599999999999</v>
      </c>
      <c r="G124" s="39">
        <f t="shared" si="13"/>
        <v>66198.600000000006</v>
      </c>
      <c r="H124" s="222">
        <f t="shared" si="14"/>
        <v>-0.20158432353554304</v>
      </c>
      <c r="I124" s="39"/>
      <c r="J124" s="39"/>
      <c r="K124" s="39">
        <f t="shared" si="15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2"/>
        <v>-13365</v>
      </c>
      <c r="G125" s="39">
        <f t="shared" si="13"/>
        <v>70815</v>
      </c>
      <c r="H125" s="222">
        <f t="shared" si="14"/>
        <v>-0.18873120101673374</v>
      </c>
      <c r="I125" s="39"/>
      <c r="J125" s="39"/>
      <c r="K125" s="39">
        <f t="shared" si="15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2"/>
        <v>-13349.999999999998</v>
      </c>
      <c r="G126" s="39">
        <f t="shared" si="13"/>
        <v>82290</v>
      </c>
      <c r="H126" s="222">
        <f t="shared" si="14"/>
        <v>-0.16223113379511481</v>
      </c>
      <c r="I126" s="39"/>
      <c r="J126" s="39"/>
      <c r="K126" s="39">
        <f t="shared" si="15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2"/>
        <v>-10050.000000000004</v>
      </c>
      <c r="G127" s="39">
        <f t="shared" si="13"/>
        <v>82290</v>
      </c>
      <c r="H127" s="222">
        <f t="shared" si="14"/>
        <v>-0.12212905577834493</v>
      </c>
      <c r="I127" s="39"/>
      <c r="J127" s="39"/>
      <c r="K127" s="39">
        <f t="shared" si="15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2"/>
        <v>-11618.999999999993</v>
      </c>
      <c r="G128" s="39">
        <f t="shared" si="13"/>
        <v>81459</v>
      </c>
      <c r="H128" s="222">
        <f t="shared" si="14"/>
        <v>-0.1426361727985857</v>
      </c>
      <c r="I128" s="39">
        <v>27</v>
      </c>
      <c r="J128" s="39"/>
      <c r="K128" s="39">
        <f t="shared" si="15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2"/>
        <v>-9646</v>
      </c>
      <c r="G129" s="39">
        <f t="shared" si="13"/>
        <v>76678</v>
      </c>
      <c r="H129" s="222">
        <f t="shared" si="14"/>
        <v>-0.12579879496074495</v>
      </c>
      <c r="I129" s="39"/>
      <c r="J129" s="39"/>
      <c r="K129" s="39">
        <f t="shared" si="15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2"/>
        <v>-9250.0000000000073</v>
      </c>
      <c r="G130" s="39">
        <f t="shared" si="13"/>
        <v>69450</v>
      </c>
      <c r="H130" s="222">
        <f t="shared" si="14"/>
        <v>-0.13318934485241191</v>
      </c>
      <c r="I130" s="39"/>
      <c r="J130" s="39"/>
      <c r="K130" s="39">
        <f t="shared" si="15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2"/>
        <v>-10025.000000000004</v>
      </c>
      <c r="G131" s="39">
        <f t="shared" si="13"/>
        <v>69450</v>
      </c>
      <c r="H131" s="222">
        <f t="shared" si="14"/>
        <v>-0.14434845212383016</v>
      </c>
      <c r="I131" s="39"/>
      <c r="J131" s="39">
        <v>42</v>
      </c>
      <c r="K131" s="39">
        <f t="shared" si="15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2"/>
        <v>-7954.0000000000009</v>
      </c>
      <c r="G132" s="39">
        <f t="shared" si="13"/>
        <v>57114</v>
      </c>
      <c r="H132" s="222">
        <f t="shared" si="14"/>
        <v>-0.13926532899114055</v>
      </c>
      <c r="I132" s="39"/>
      <c r="J132" s="39"/>
      <c r="K132" s="39">
        <f t="shared" si="15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2"/>
        <v>-8754.9999999999964</v>
      </c>
      <c r="G133" s="39">
        <f t="shared" si="13"/>
        <v>69205</v>
      </c>
      <c r="H133" s="222">
        <f t="shared" si="14"/>
        <v>-0.12650820027454659</v>
      </c>
      <c r="I133" s="39"/>
      <c r="J133" s="39"/>
      <c r="K133" s="39">
        <f t="shared" si="15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2"/>
        <v>-7005.2000000000025</v>
      </c>
      <c r="G134" s="39">
        <f t="shared" si="13"/>
        <v>56765.2</v>
      </c>
      <c r="H134" s="222">
        <f t="shared" si="14"/>
        <v>-0.12340659418094188</v>
      </c>
      <c r="I134" s="39"/>
      <c r="J134" s="39"/>
      <c r="K134" s="39">
        <f t="shared" si="15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6">C135*(E135-D135)</f>
        <v>-8205</v>
      </c>
      <c r="G135" s="39">
        <f t="shared" ref="G135:G157" si="17">D135*C135</f>
        <v>68905</v>
      </c>
      <c r="H135" s="222">
        <f t="shared" ref="H135:H157" si="18">(E135-D135)/D135</f>
        <v>-0.11907699005877657</v>
      </c>
      <c r="I135" s="39">
        <v>27</v>
      </c>
      <c r="J135" s="39"/>
      <c r="K135" s="39">
        <f t="shared" si="15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6"/>
        <v>-6930.0000000000045</v>
      </c>
      <c r="G136" s="39">
        <f t="shared" si="17"/>
        <v>61468</v>
      </c>
      <c r="H136" s="222">
        <f t="shared" si="18"/>
        <v>-0.11274158911954195</v>
      </c>
      <c r="I136" s="39"/>
      <c r="J136" s="39"/>
      <c r="K136" s="39">
        <f t="shared" si="15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6"/>
        <v>-5678</v>
      </c>
      <c r="G137" s="39">
        <f t="shared" si="17"/>
        <v>48824</v>
      </c>
      <c r="H137" s="222">
        <f t="shared" si="18"/>
        <v>-0.11629526462395544</v>
      </c>
      <c r="I137" s="39"/>
      <c r="J137" s="39"/>
      <c r="K137" s="39">
        <f t="shared" si="15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6"/>
        <v>-5867.9999999999982</v>
      </c>
      <c r="G138" s="39">
        <f t="shared" si="17"/>
        <v>43653</v>
      </c>
      <c r="H138" s="222">
        <f t="shared" si="18"/>
        <v>-0.13442375094495221</v>
      </c>
      <c r="I138" s="39"/>
      <c r="J138" s="39"/>
      <c r="K138" s="39">
        <f t="shared" si="15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6"/>
        <v>-5909.1999999999989</v>
      </c>
      <c r="G139" s="39">
        <f t="shared" si="17"/>
        <v>48732.2</v>
      </c>
      <c r="H139" s="222">
        <f t="shared" si="18"/>
        <v>-0.12125863392171908</v>
      </c>
      <c r="I139" s="39"/>
      <c r="J139" s="39"/>
      <c r="K139" s="39">
        <f t="shared" si="15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6"/>
        <v>-6607.9999999999973</v>
      </c>
      <c r="G140" s="39">
        <f t="shared" si="17"/>
        <v>56128</v>
      </c>
      <c r="H140" s="222">
        <f t="shared" si="18"/>
        <v>-0.11773090079817554</v>
      </c>
      <c r="I140" s="39"/>
      <c r="J140" s="39"/>
      <c r="K140" s="39">
        <f t="shared" si="15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6"/>
        <v>-7839.9999999999964</v>
      </c>
      <c r="G141" s="39">
        <f t="shared" si="17"/>
        <v>56120</v>
      </c>
      <c r="H141" s="222">
        <f t="shared" si="18"/>
        <v>-0.13970064148253736</v>
      </c>
      <c r="I141" s="39"/>
      <c r="J141" s="39">
        <v>44.98</v>
      </c>
      <c r="K141" s="39">
        <f t="shared" si="15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6"/>
        <v>-6979.9999999999973</v>
      </c>
      <c r="G142" s="39">
        <f t="shared" si="17"/>
        <v>56120</v>
      </c>
      <c r="H142" s="222">
        <f t="shared" si="18"/>
        <v>-0.12437633642195291</v>
      </c>
      <c r="I142" s="39"/>
      <c r="J142" s="39">
        <v>51.33</v>
      </c>
      <c r="K142" s="39">
        <f t="shared" si="15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6"/>
        <v>-5384</v>
      </c>
      <c r="G143" s="39">
        <f t="shared" si="17"/>
        <v>55984</v>
      </c>
      <c r="H143" s="222">
        <f t="shared" si="18"/>
        <v>-9.617033438125179E-2</v>
      </c>
      <c r="I143" s="39"/>
      <c r="J143" s="39"/>
      <c r="K143" s="39">
        <f t="shared" si="15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6"/>
        <v>-6204.0000000000009</v>
      </c>
      <c r="G144" s="39">
        <f t="shared" si="17"/>
        <v>55984</v>
      </c>
      <c r="H144" s="222">
        <f t="shared" si="18"/>
        <v>-0.11081737639325523</v>
      </c>
      <c r="I144" s="39"/>
      <c r="J144" s="39"/>
      <c r="K144" s="39">
        <f t="shared" si="15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6"/>
        <v>-6444.0000000000027</v>
      </c>
      <c r="G145" s="39">
        <f t="shared" si="17"/>
        <v>55984</v>
      </c>
      <c r="H145" s="222">
        <f t="shared" si="18"/>
        <v>-0.11510431551871968</v>
      </c>
      <c r="I145" s="39"/>
      <c r="J145" s="39"/>
      <c r="K145" s="39">
        <f t="shared" si="15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6"/>
        <v>-6841.9999999999991</v>
      </c>
      <c r="G146" s="39">
        <f t="shared" si="17"/>
        <v>60896</v>
      </c>
      <c r="H146" s="222">
        <f t="shared" si="18"/>
        <v>-0.11235549132947975</v>
      </c>
      <c r="I146" s="39"/>
      <c r="J146" s="39"/>
      <c r="K146" s="39">
        <f t="shared" si="15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6"/>
        <v>-6923.3999999999969</v>
      </c>
      <c r="G147" s="39">
        <f t="shared" si="17"/>
        <v>60647.4</v>
      </c>
      <c r="H147" s="222">
        <f t="shared" si="18"/>
        <v>-0.11415823266949608</v>
      </c>
      <c r="I147" s="39"/>
      <c r="J147" s="39"/>
      <c r="K147" s="39">
        <f t="shared" si="15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6"/>
        <v>-4856.0000000000018</v>
      </c>
      <c r="G148" s="39">
        <f t="shared" si="17"/>
        <v>55576</v>
      </c>
      <c r="H148" s="222">
        <f t="shared" si="18"/>
        <v>-8.7375845688786549E-2</v>
      </c>
      <c r="I148" s="39"/>
      <c r="J148" s="39"/>
      <c r="K148" s="39">
        <f t="shared" si="15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6"/>
        <v>-3471</v>
      </c>
      <c r="G149" s="39">
        <f t="shared" si="17"/>
        <v>42486</v>
      </c>
      <c r="H149" s="222">
        <f t="shared" si="18"/>
        <v>-8.1697500353057478E-2</v>
      </c>
      <c r="I149" s="840" t="s">
        <v>1105</v>
      </c>
      <c r="J149" s="39"/>
      <c r="K149" s="39">
        <f t="shared" si="15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6"/>
        <v>-3644.1640000000007</v>
      </c>
      <c r="G150" s="39">
        <f t="shared" si="17"/>
        <v>48157.763999999996</v>
      </c>
      <c r="H150" s="222">
        <f t="shared" si="18"/>
        <v>-7.5671370456485504E-2</v>
      </c>
      <c r="I150" s="39"/>
      <c r="J150" s="39"/>
      <c r="K150" s="39">
        <f t="shared" si="15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6"/>
        <v>-3383.4000000000019</v>
      </c>
      <c r="G151" s="39">
        <f t="shared" si="17"/>
        <v>42398.25</v>
      </c>
      <c r="H151" s="222">
        <f t="shared" si="18"/>
        <v>-7.9800463462525034E-2</v>
      </c>
      <c r="I151" s="39"/>
      <c r="J151" s="39"/>
      <c r="K151" s="39">
        <f t="shared" si="15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6"/>
        <v>1001.100000000001</v>
      </c>
      <c r="G152" s="39">
        <f t="shared" si="17"/>
        <v>42093.9</v>
      </c>
      <c r="H152" s="222">
        <f t="shared" si="18"/>
        <v>2.3782543313876855E-2</v>
      </c>
      <c r="I152" s="39"/>
      <c r="J152" s="39"/>
      <c r="K152" s="39">
        <f t="shared" si="15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6"/>
        <v>2961.2550000000015</v>
      </c>
      <c r="G153" s="39">
        <f t="shared" si="17"/>
        <v>41573.745000000003</v>
      </c>
      <c r="H153" s="222">
        <f t="shared" si="18"/>
        <v>7.1228969148677879E-2</v>
      </c>
      <c r="I153" s="39"/>
      <c r="J153" s="39"/>
      <c r="K153" s="39">
        <f t="shared" ref="K153:K164" si="19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6"/>
        <v>1935.0000000000041</v>
      </c>
      <c r="G154" s="39">
        <f t="shared" si="17"/>
        <v>41580</v>
      </c>
      <c r="H154" s="222">
        <f t="shared" si="18"/>
        <v>4.6536796536796633E-2</v>
      </c>
      <c r="I154" s="39"/>
      <c r="J154" s="39"/>
      <c r="K154" s="39">
        <f t="shared" si="19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6"/>
        <v>1470.0000000000007</v>
      </c>
      <c r="G155" s="39">
        <f t="shared" si="17"/>
        <v>41580</v>
      </c>
      <c r="H155" s="222">
        <f t="shared" si="18"/>
        <v>3.5353535353535373E-2</v>
      </c>
      <c r="I155" s="39"/>
      <c r="J155" s="39"/>
      <c r="K155" s="39">
        <f t="shared" si="19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6"/>
        <v>2070.0000000000036</v>
      </c>
      <c r="G156" s="39">
        <f t="shared" si="17"/>
        <v>41580</v>
      </c>
      <c r="H156" s="222">
        <f t="shared" si="18"/>
        <v>4.9783549783549881E-2</v>
      </c>
      <c r="I156" s="39"/>
      <c r="J156" s="39"/>
      <c r="K156" s="39">
        <f t="shared" si="19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6"/>
        <v>495.00000000000279</v>
      </c>
      <c r="G157" s="39">
        <f t="shared" si="17"/>
        <v>41580</v>
      </c>
      <c r="H157" s="222">
        <f t="shared" si="18"/>
        <v>1.1904761904761972E-2</v>
      </c>
      <c r="I157" s="39"/>
      <c r="J157" s="39"/>
      <c r="K157" s="39">
        <f t="shared" si="19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20">C158*(E158-D158)</f>
        <v>1470.0000000000007</v>
      </c>
      <c r="G158" s="39">
        <f t="shared" ref="G158:G163" si="21">D158*C158</f>
        <v>41580</v>
      </c>
      <c r="H158" s="222">
        <f t="shared" ref="H158:H163" si="22">(E158-D158)/D158</f>
        <v>3.5353535353535373E-2</v>
      </c>
      <c r="I158" s="39"/>
      <c r="J158" s="39"/>
      <c r="K158" s="39">
        <f t="shared" si="19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20"/>
        <v>1920.0000000000018</v>
      </c>
      <c r="G159" s="39">
        <f t="shared" si="21"/>
        <v>41580</v>
      </c>
      <c r="H159" s="222">
        <f t="shared" si="22"/>
        <v>4.6176046176046218E-2</v>
      </c>
      <c r="I159" s="39"/>
      <c r="J159" s="39"/>
      <c r="K159" s="39">
        <f t="shared" si="19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20"/>
        <v>3315.0000000000014</v>
      </c>
      <c r="G160" s="39">
        <f t="shared" si="21"/>
        <v>41580</v>
      </c>
      <c r="H160" s="222">
        <f t="shared" si="22"/>
        <v>7.9725829725829755E-2</v>
      </c>
      <c r="I160" s="39"/>
      <c r="J160" s="39"/>
      <c r="K160" s="39">
        <f t="shared" si="19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20"/>
        <v>0</v>
      </c>
      <c r="G161" s="39">
        <f t="shared" si="21"/>
        <v>0</v>
      </c>
      <c r="H161" s="222">
        <f t="shared" si="22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20"/>
        <v>4125</v>
      </c>
      <c r="G162" s="39">
        <f t="shared" si="21"/>
        <v>4821</v>
      </c>
      <c r="H162" s="222">
        <f t="shared" si="22"/>
        <v>0.85563161169881763</v>
      </c>
      <c r="I162" s="39"/>
      <c r="J162" s="39"/>
      <c r="K162" s="39">
        <f t="shared" si="19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20"/>
        <v>4338</v>
      </c>
      <c r="G163" s="39">
        <f t="shared" si="21"/>
        <v>4821</v>
      </c>
      <c r="H163" s="222">
        <f t="shared" si="22"/>
        <v>0.89981331673926579</v>
      </c>
      <c r="I163" s="39"/>
      <c r="J163" s="39"/>
      <c r="K163" s="39">
        <f t="shared" si="19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3">C164*(E164-D164)</f>
        <v>4584</v>
      </c>
      <c r="G164" s="39">
        <f t="shared" ref="G164:G167" si="24">D164*C164</f>
        <v>4821</v>
      </c>
      <c r="H164" s="222">
        <f t="shared" ref="H164:H167" si="25">(E164-D164)/D164</f>
        <v>0.95084007467330434</v>
      </c>
      <c r="I164" s="39"/>
      <c r="J164" s="39"/>
      <c r="K164" s="39">
        <f t="shared" si="19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3"/>
        <v>4383</v>
      </c>
      <c r="G165" s="39">
        <f t="shared" si="24"/>
        <v>4821</v>
      </c>
      <c r="H165" s="222">
        <f t="shared" si="25"/>
        <v>0.90914747977597998</v>
      </c>
      <c r="I165" s="39"/>
      <c r="J165" s="39"/>
      <c r="K165" s="39">
        <f t="shared" ref="K165:K171" si="26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3"/>
        <v>4629</v>
      </c>
      <c r="G166" s="39">
        <f t="shared" si="24"/>
        <v>4821</v>
      </c>
      <c r="H166" s="222">
        <f t="shared" si="25"/>
        <v>0.96017423771001864</v>
      </c>
      <c r="I166" s="39"/>
      <c r="J166" s="39"/>
      <c r="K166" s="864">
        <f t="shared" si="26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3"/>
        <v>4790.7</v>
      </c>
      <c r="G167" s="39">
        <f t="shared" si="24"/>
        <v>4779.3</v>
      </c>
      <c r="H167" s="222">
        <f t="shared" si="25"/>
        <v>1.0023852865482392</v>
      </c>
      <c r="I167" s="39"/>
      <c r="J167" s="39"/>
      <c r="K167" s="864">
        <f t="shared" si="26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ref="F168:F169" si="27">C168*(E168-D168)</f>
        <v>4739.7000000000007</v>
      </c>
      <c r="G168" s="39">
        <f t="shared" ref="G168:G169" si="28">D168*C168</f>
        <v>4779.3</v>
      </c>
      <c r="H168" s="222">
        <f t="shared" ref="H168:H169" si="29">(E168-D168)/D168</f>
        <v>0.99171426777980054</v>
      </c>
      <c r="I168" s="39"/>
      <c r="J168" s="39"/>
      <c r="K168" s="864">
        <f t="shared" si="26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7"/>
        <v>3810.6499999999992</v>
      </c>
      <c r="G169" s="39">
        <f t="shared" si="28"/>
        <v>10479.35</v>
      </c>
      <c r="H169" s="222">
        <f t="shared" si="29"/>
        <v>0.36363419486895648</v>
      </c>
      <c r="I169" s="39"/>
      <c r="J169" s="39"/>
      <c r="K169" s="39">
        <f t="shared" si="26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ref="F170:F171" si="30">C170*(E170-D170)</f>
        <v>3415.8000000000006</v>
      </c>
      <c r="G170" s="39">
        <f t="shared" ref="G170:G172" si="31">D170*C170</f>
        <v>13264.199999999999</v>
      </c>
      <c r="H170" s="222">
        <f t="shared" ref="H170:H171" si="32">(E170-D170)/D170</f>
        <v>0.25752024245714034</v>
      </c>
      <c r="I170" s="39"/>
      <c r="J170" s="39"/>
      <c r="K170" s="39">
        <f t="shared" si="26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30"/>
        <v>4045.5000000000005</v>
      </c>
      <c r="G171" s="39">
        <f t="shared" si="31"/>
        <v>10374.5</v>
      </c>
      <c r="H171" s="222">
        <f t="shared" si="32"/>
        <v>0.38994650344594928</v>
      </c>
      <c r="I171" s="39"/>
      <c r="J171" s="39"/>
      <c r="K171" s="39">
        <f t="shared" si="26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ref="F172" si="33">C172*(E172-D172)</f>
        <v>4269.5999999999995</v>
      </c>
      <c r="G172" s="39">
        <f t="shared" ref="G172" si="34">D172*C172</f>
        <v>7446.4</v>
      </c>
      <c r="H172" s="222">
        <f t="shared" ref="H172" si="35">(E172-D172)/D172</f>
        <v>0.57337773957885685</v>
      </c>
      <c r="I172" s="39"/>
      <c r="J172" s="39"/>
      <c r="K172" s="39">
        <f t="shared" ref="K172" si="36">F172+$Q$10</f>
        <v>6017.5699999999933</v>
      </c>
      <c r="L172" s="39">
        <v>14.12</v>
      </c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37">C181*(E181-D181)</f>
        <v>-33.800000000000097</v>
      </c>
      <c r="G181" s="363">
        <f t="shared" ref="G181:G194" si="38">D181*C181</f>
        <v>3591.7999999999997</v>
      </c>
      <c r="H181" s="364">
        <f t="shared" ref="H181:H194" si="39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37"/>
        <v>85.200000000000387</v>
      </c>
      <c r="G182" s="363">
        <f t="shared" si="38"/>
        <v>3591.7999999999997</v>
      </c>
      <c r="H182" s="364">
        <f t="shared" si="39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37"/>
        <v>-136.80000000000021</v>
      </c>
      <c r="G183" s="363">
        <f t="shared" si="38"/>
        <v>3591.7999999999997</v>
      </c>
      <c r="H183" s="364">
        <f t="shared" si="39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37"/>
        <v>-147.56000000000029</v>
      </c>
      <c r="G184" s="363">
        <f t="shared" si="38"/>
        <v>4959.3599999999997</v>
      </c>
      <c r="H184" s="364">
        <f t="shared" si="39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37"/>
        <v>-49.199999999999591</v>
      </c>
      <c r="G185" s="363">
        <f t="shared" si="38"/>
        <v>8408.4</v>
      </c>
      <c r="H185" s="364">
        <f t="shared" si="39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37"/>
        <v>109.60000000000036</v>
      </c>
      <c r="G186" s="363">
        <f t="shared" si="38"/>
        <v>6994.4000000000005</v>
      </c>
      <c r="H186" s="364">
        <f t="shared" si="39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37"/>
        <v>-6.4000000000007162</v>
      </c>
      <c r="G187" s="363">
        <f t="shared" si="38"/>
        <v>6994.4000000000005</v>
      </c>
      <c r="H187" s="364">
        <f t="shared" si="39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37"/>
        <v>166.71999999999912</v>
      </c>
      <c r="G188" s="363">
        <f t="shared" si="38"/>
        <v>5554.880000000001</v>
      </c>
      <c r="H188" s="364">
        <f t="shared" si="39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37"/>
        <v>218.88000000000034</v>
      </c>
      <c r="G189" s="363">
        <f t="shared" si="38"/>
        <v>5544.32</v>
      </c>
      <c r="H189" s="364">
        <f t="shared" si="39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37"/>
        <v>298.88000000000034</v>
      </c>
      <c r="G190" s="363">
        <f t="shared" si="38"/>
        <v>5544.32</v>
      </c>
      <c r="H190" s="364">
        <f t="shared" si="39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37"/>
        <v>363.18000000000006</v>
      </c>
      <c r="G191" s="363">
        <f t="shared" si="38"/>
        <v>1845.42</v>
      </c>
      <c r="H191" s="364">
        <f t="shared" si="39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37"/>
        <v>329.12000000000035</v>
      </c>
      <c r="G192" s="363">
        <f t="shared" si="38"/>
        <v>5384.48</v>
      </c>
      <c r="H192" s="364">
        <f t="shared" si="39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37"/>
        <v>169.60000000000036</v>
      </c>
      <c r="G193" s="363">
        <f t="shared" si="38"/>
        <v>5384</v>
      </c>
      <c r="H193" s="364">
        <f t="shared" si="39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37"/>
        <v>474.7199999999998</v>
      </c>
      <c r="G194" s="363">
        <f t="shared" si="38"/>
        <v>5384.48</v>
      </c>
      <c r="H194" s="364">
        <f t="shared" si="39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40">C195*(E195-D195)</f>
        <v>588.31999999999994</v>
      </c>
      <c r="G195" s="363">
        <f t="shared" ref="G195:G208" si="41">D195*C195</f>
        <v>5384.48</v>
      </c>
      <c r="H195" s="364">
        <f t="shared" ref="H195:H237" si="42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40"/>
        <v>673.12000000000012</v>
      </c>
      <c r="G196" s="363">
        <f t="shared" si="41"/>
        <v>5384.48</v>
      </c>
      <c r="H196" s="364">
        <f t="shared" si="42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40"/>
        <v>597.9200000000003</v>
      </c>
      <c r="G197" s="363">
        <f t="shared" si="41"/>
        <v>5384.48</v>
      </c>
      <c r="H197" s="364">
        <f t="shared" si="42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40"/>
        <v>489.12000000000035</v>
      </c>
      <c r="G198" s="363">
        <f t="shared" si="41"/>
        <v>5384.48</v>
      </c>
      <c r="H198" s="364">
        <f t="shared" si="42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40"/>
        <v>409.12000000000035</v>
      </c>
      <c r="G199" s="363">
        <f t="shared" si="41"/>
        <v>5384.48</v>
      </c>
      <c r="H199" s="364">
        <f t="shared" si="42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40"/>
        <v>439.52</v>
      </c>
      <c r="G200" s="363">
        <f t="shared" si="41"/>
        <v>5384.48</v>
      </c>
      <c r="H200" s="364">
        <f t="shared" si="42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40"/>
        <v>369.12000000000035</v>
      </c>
      <c r="G201" s="363">
        <f t="shared" si="41"/>
        <v>5384.48</v>
      </c>
      <c r="H201" s="364">
        <f t="shared" si="42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40"/>
        <v>341.92000000000007</v>
      </c>
      <c r="G202" s="363">
        <f t="shared" si="41"/>
        <v>5384.48</v>
      </c>
      <c r="H202" s="364">
        <f t="shared" si="42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40"/>
        <v>442.72000000000048</v>
      </c>
      <c r="G203" s="363">
        <f t="shared" si="41"/>
        <v>5384.48</v>
      </c>
      <c r="H203" s="364">
        <f t="shared" si="42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40"/>
        <v>90.619999999999621</v>
      </c>
      <c r="G204" s="363">
        <f t="shared" si="41"/>
        <v>7821.38</v>
      </c>
      <c r="H204" s="364">
        <f t="shared" si="42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40"/>
        <v>51.480000000000103</v>
      </c>
      <c r="G205" s="363">
        <f t="shared" si="41"/>
        <v>8837.92</v>
      </c>
      <c r="H205" s="364">
        <f t="shared" si="42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40"/>
        <v>-376.80000000000007</v>
      </c>
      <c r="G206" s="363">
        <f t="shared" si="41"/>
        <v>10159.799999999999</v>
      </c>
      <c r="H206" s="364">
        <f t="shared" si="42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40"/>
        <v>-388.00000000000239</v>
      </c>
      <c r="G207" s="363">
        <f t="shared" si="41"/>
        <v>13408.000000000002</v>
      </c>
      <c r="H207" s="364">
        <f t="shared" si="42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40"/>
        <v>-262.9400000000004</v>
      </c>
      <c r="G208" s="363">
        <f t="shared" si="41"/>
        <v>13354.939999999999</v>
      </c>
      <c r="H208" s="364">
        <f t="shared" si="42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40"/>
        <v>-514.93999999999858</v>
      </c>
      <c r="G209" s="363">
        <f t="shared" ref="G209:G214" si="43">D209*C209</f>
        <v>13354.939999999999</v>
      </c>
      <c r="H209" s="364">
        <f t="shared" si="42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40"/>
        <v>-582.93999999999892</v>
      </c>
      <c r="G210" s="363">
        <f t="shared" si="43"/>
        <v>16522.939999999999</v>
      </c>
      <c r="H210" s="364">
        <f t="shared" si="42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40"/>
        <v>-292.93999999999801</v>
      </c>
      <c r="G211" s="363">
        <f t="shared" si="43"/>
        <v>16522.939999999999</v>
      </c>
      <c r="H211" s="364">
        <f t="shared" si="42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40"/>
        <v>-217.93999999999869</v>
      </c>
      <c r="G212" s="363">
        <f t="shared" si="43"/>
        <v>16522.939999999999</v>
      </c>
      <c r="H212" s="364">
        <f t="shared" si="42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40"/>
        <v>-92.93999999999869</v>
      </c>
      <c r="G213" s="363">
        <f t="shared" si="43"/>
        <v>16522.939999999999</v>
      </c>
      <c r="H213" s="364">
        <f t="shared" si="42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40"/>
        <v>-397.93999999999841</v>
      </c>
      <c r="G214" s="363">
        <f t="shared" si="43"/>
        <v>16522.939999999999</v>
      </c>
      <c r="H214" s="364">
        <f t="shared" si="42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40"/>
        <v>-27.939999999997411</v>
      </c>
      <c r="G215" s="363">
        <f t="shared" ref="G215:G237" si="44">D215*C215</f>
        <v>16522.939999999999</v>
      </c>
      <c r="H215" s="364">
        <f t="shared" si="42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40"/>
        <v>-142.9399999999994</v>
      </c>
      <c r="G216" s="363">
        <f t="shared" si="44"/>
        <v>16522.939999999999</v>
      </c>
      <c r="H216" s="364">
        <f t="shared" si="42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40"/>
        <v>-357.93999999999926</v>
      </c>
      <c r="G217" s="363">
        <f t="shared" si="44"/>
        <v>16522.939999999999</v>
      </c>
      <c r="H217" s="364">
        <f t="shared" si="42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40"/>
        <v>-442.94000000000011</v>
      </c>
      <c r="G218" s="363">
        <f t="shared" si="44"/>
        <v>16522.939999999999</v>
      </c>
      <c r="H218" s="364">
        <f t="shared" si="42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40"/>
        <v>-542.93999999999801</v>
      </c>
      <c r="G219" s="363">
        <f t="shared" si="44"/>
        <v>16522.939999999999</v>
      </c>
      <c r="H219" s="364">
        <f t="shared" si="42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40"/>
        <v>-224.94000000000014</v>
      </c>
      <c r="G220" s="363">
        <f t="shared" si="44"/>
        <v>16474.939999999999</v>
      </c>
      <c r="H220" s="364">
        <f t="shared" si="42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40"/>
        <v>-139.93999999999929</v>
      </c>
      <c r="G221" s="363">
        <f t="shared" si="44"/>
        <v>16474.939999999999</v>
      </c>
      <c r="H221" s="364">
        <f t="shared" si="42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40"/>
        <v>-847.93799999999919</v>
      </c>
      <c r="G222" s="363">
        <f t="shared" si="44"/>
        <v>19639.937999999998</v>
      </c>
      <c r="H222" s="364">
        <f t="shared" si="42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40"/>
        <v>-833.93799999999771</v>
      </c>
      <c r="G223" s="363">
        <f t="shared" si="44"/>
        <v>22757.937999999998</v>
      </c>
      <c r="H223" s="364">
        <f t="shared" si="42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40"/>
        <v>-840.93799999999885</v>
      </c>
      <c r="G224" s="363">
        <f t="shared" si="44"/>
        <v>22757.937999999998</v>
      </c>
      <c r="H224" s="364">
        <f t="shared" si="42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40"/>
        <v>-700.9379999999968</v>
      </c>
      <c r="G225" s="363">
        <f t="shared" si="44"/>
        <v>22757.937999999998</v>
      </c>
      <c r="H225" s="364">
        <f t="shared" si="42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40"/>
        <v>-1125.9439999999984</v>
      </c>
      <c r="G226" s="363">
        <f t="shared" si="44"/>
        <v>25837.944</v>
      </c>
      <c r="H226" s="364">
        <f t="shared" si="42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40"/>
        <v>-1205.9439999999995</v>
      </c>
      <c r="G227" s="363">
        <f t="shared" si="44"/>
        <v>25837.944</v>
      </c>
      <c r="H227" s="364">
        <f t="shared" si="42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40"/>
        <v>-965.94399999999894</v>
      </c>
      <c r="G228" s="363">
        <f t="shared" si="44"/>
        <v>25837.944</v>
      </c>
      <c r="H228" s="364">
        <f t="shared" si="42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40"/>
        <v>-1477.9439999999995</v>
      </c>
      <c r="G229" s="363">
        <f t="shared" si="44"/>
        <v>25837.944</v>
      </c>
      <c r="H229" s="364">
        <f t="shared" si="42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40"/>
        <v>-1773.936000000002</v>
      </c>
      <c r="G230" s="363">
        <f t="shared" si="44"/>
        <v>28845.936000000002</v>
      </c>
      <c r="H230" s="364">
        <f t="shared" si="42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40"/>
        <v>-1935.9360000000017</v>
      </c>
      <c r="G231" s="363">
        <f t="shared" si="44"/>
        <v>28845.936000000002</v>
      </c>
      <c r="H231" s="364">
        <f t="shared" si="42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40"/>
        <v>-1989.9360000000006</v>
      </c>
      <c r="G232" s="363">
        <f t="shared" si="44"/>
        <v>28845.936000000002</v>
      </c>
      <c r="H232" s="364">
        <f t="shared" si="42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40"/>
        <v>-2133.9360000000006</v>
      </c>
      <c r="G233" s="363">
        <f t="shared" si="44"/>
        <v>28845.936000000002</v>
      </c>
      <c r="H233" s="364">
        <f t="shared" si="42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40"/>
        <v>-2505.9399999999991</v>
      </c>
      <c r="G234" s="363">
        <f t="shared" si="44"/>
        <v>31785.94</v>
      </c>
      <c r="H234" s="364">
        <f t="shared" si="42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40"/>
        <v>-2945.94</v>
      </c>
      <c r="G235" s="363">
        <f t="shared" si="44"/>
        <v>31785.94</v>
      </c>
      <c r="H235" s="364">
        <f t="shared" si="42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40"/>
        <v>-2415.9399999999991</v>
      </c>
      <c r="G236" s="363">
        <f t="shared" si="44"/>
        <v>31785.94</v>
      </c>
      <c r="H236" s="364">
        <f t="shared" si="42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40"/>
        <v>-2785.94</v>
      </c>
      <c r="G237" s="363">
        <f t="shared" si="44"/>
        <v>31785.94</v>
      </c>
      <c r="H237" s="364">
        <f t="shared" si="42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45">C238*(E238-D238)</f>
        <v>-1145.9399999999996</v>
      </c>
      <c r="G238" s="363">
        <f t="shared" ref="G238:G243" si="46">D238*C238</f>
        <v>31785.94</v>
      </c>
      <c r="H238" s="364">
        <f t="shared" ref="H238:H243" si="47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45"/>
        <v>-520.01099999999701</v>
      </c>
      <c r="G239" s="363">
        <f t="shared" si="46"/>
        <v>28654.010999999999</v>
      </c>
      <c r="H239" s="364">
        <f t="shared" si="47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45"/>
        <v>-783.99999999999886</v>
      </c>
      <c r="G240" s="363">
        <f t="shared" si="46"/>
        <v>31764</v>
      </c>
      <c r="H240" s="364">
        <f t="shared" si="47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45"/>
        <v>350.64000000000027</v>
      </c>
      <c r="G241" s="363">
        <f t="shared" si="46"/>
        <v>15759.359999999999</v>
      </c>
      <c r="H241" s="364">
        <f t="shared" si="47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45"/>
        <v>-398.86400000000037</v>
      </c>
      <c r="G242" s="363">
        <f t="shared" si="46"/>
        <v>25214.864000000001</v>
      </c>
      <c r="H242" s="364">
        <f t="shared" si="47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45"/>
        <v>1280.8600000000013</v>
      </c>
      <c r="G243" s="363">
        <f t="shared" si="46"/>
        <v>12271.14</v>
      </c>
      <c r="H243" s="364">
        <f t="shared" si="47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48">C244*(E244-D244)</f>
        <v>648.8599999999991</v>
      </c>
      <c r="G244" s="363">
        <f t="shared" ref="G244:G250" si="49">D244*C244</f>
        <v>12271.14</v>
      </c>
      <c r="H244" s="364">
        <f t="shared" ref="H244:H250" si="50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48"/>
        <v>1108.8599999999985</v>
      </c>
      <c r="G245" s="363">
        <f t="shared" si="49"/>
        <v>12211.14</v>
      </c>
      <c r="H245" s="364">
        <f t="shared" si="50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48"/>
        <v>1467.7889999999991</v>
      </c>
      <c r="G246" s="363">
        <f t="shared" si="49"/>
        <v>8789.2109999999993</v>
      </c>
      <c r="H246" s="364">
        <f t="shared" si="50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48"/>
        <v>1645.7100000000005</v>
      </c>
      <c r="G247" s="363">
        <f t="shared" si="49"/>
        <v>5310.29</v>
      </c>
      <c r="H247" s="364">
        <f t="shared" si="50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48"/>
        <v>1537.7099999999996</v>
      </c>
      <c r="G248" s="363">
        <f t="shared" si="49"/>
        <v>8728.2900000000009</v>
      </c>
      <c r="H248" s="364">
        <f t="shared" si="50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48"/>
        <v>1754.0499999999997</v>
      </c>
      <c r="G249" s="363">
        <f t="shared" si="49"/>
        <v>1717.95</v>
      </c>
      <c r="H249" s="364">
        <f t="shared" si="50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48"/>
        <v>1742.0399999999997</v>
      </c>
      <c r="G250" s="363">
        <f t="shared" si="49"/>
        <v>8673.9599999999991</v>
      </c>
      <c r="H250" s="364">
        <f t="shared" si="50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51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51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51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52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51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52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51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52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51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52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51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52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51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52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51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52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51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52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51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52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51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52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51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52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51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52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51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52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51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52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51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52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51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52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51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51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51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2">
    <cfRule type="expression" dxfId="1983" priority="121">
      <formula>F139&gt;0</formula>
    </cfRule>
    <cfRule type="expression" dxfId="1982" priority="122">
      <formula>F139&lt;0</formula>
    </cfRule>
  </conditionalFormatting>
  <conditionalFormatting sqref="F190:F203 F206:F250 F253:F254">
    <cfRule type="expression" dxfId="1981" priority="117">
      <formula>F190&gt;0</formula>
    </cfRule>
    <cfRule type="expression" dxfId="1980" priority="118">
      <formula>F190&lt;0</formula>
    </cfRule>
  </conditionalFormatting>
  <conditionalFormatting sqref="F190:F203 F206:F250 F253:F254">
    <cfRule type="expression" dxfId="1979" priority="119">
      <formula>F190&gt;0</formula>
    </cfRule>
    <cfRule type="expression" dxfId="1978" priority="120">
      <formula>F190&lt;0</formula>
    </cfRule>
  </conditionalFormatting>
  <conditionalFormatting sqref="H185:H203 H206:H250 H253:H254">
    <cfRule type="expression" dxfId="1977" priority="115">
      <formula>H185&gt;0</formula>
    </cfRule>
    <cfRule type="expression" dxfId="1976" priority="116">
      <formula>H185&lt;0</formula>
    </cfRule>
  </conditionalFormatting>
  <conditionalFormatting sqref="F181:F184">
    <cfRule type="expression" dxfId="1975" priority="109">
      <formula>F181&gt;0</formula>
    </cfRule>
    <cfRule type="expression" dxfId="1974" priority="110">
      <formula>F181&lt;0</formula>
    </cfRule>
  </conditionalFormatting>
  <conditionalFormatting sqref="H181:H184">
    <cfRule type="expression" dxfId="1973" priority="107">
      <formula>H181&gt;0</formula>
    </cfRule>
    <cfRule type="expression" dxfId="1972" priority="108">
      <formula>H181&lt;0</formula>
    </cfRule>
  </conditionalFormatting>
  <conditionalFormatting sqref="Q8">
    <cfRule type="expression" dxfId="1971" priority="103">
      <formula>Q8&gt;0</formula>
    </cfRule>
    <cfRule type="expression" dxfId="1970" priority="104">
      <formula>Q8&lt;0</formula>
    </cfRule>
  </conditionalFormatting>
  <conditionalFormatting sqref="Q7">
    <cfRule type="expression" dxfId="1969" priority="105">
      <formula>Q7&gt;0</formula>
    </cfRule>
    <cfRule type="expression" dxfId="1968" priority="106">
      <formula>Q7&lt;0</formula>
    </cfRule>
  </conditionalFormatting>
  <conditionalFormatting sqref="F204">
    <cfRule type="expression" dxfId="1967" priority="99">
      <formula>F204&gt;0</formula>
    </cfRule>
    <cfRule type="expression" dxfId="1966" priority="100">
      <formula>F204&lt;0</formula>
    </cfRule>
  </conditionalFormatting>
  <conditionalFormatting sqref="F204">
    <cfRule type="expression" dxfId="1965" priority="101">
      <formula>F204&gt;0</formula>
    </cfRule>
    <cfRule type="expression" dxfId="1964" priority="102">
      <formula>F204&lt;0</formula>
    </cfRule>
  </conditionalFormatting>
  <conditionalFormatting sqref="H204">
    <cfRule type="expression" dxfId="1963" priority="97">
      <formula>H204&gt;0</formula>
    </cfRule>
    <cfRule type="expression" dxfId="1962" priority="98">
      <formula>H204&lt;0</formula>
    </cfRule>
  </conditionalFormatting>
  <conditionalFormatting sqref="F205">
    <cfRule type="expression" dxfId="1961" priority="93">
      <formula>F205&gt;0</formula>
    </cfRule>
    <cfRule type="expression" dxfId="1960" priority="94">
      <formula>F205&lt;0</formula>
    </cfRule>
  </conditionalFormatting>
  <conditionalFormatting sqref="F205">
    <cfRule type="expression" dxfId="1959" priority="95">
      <formula>F205&gt;0</formula>
    </cfRule>
    <cfRule type="expression" dxfId="1958" priority="96">
      <formula>F205&lt;0</formula>
    </cfRule>
  </conditionalFormatting>
  <conditionalFormatting sqref="H205">
    <cfRule type="expression" dxfId="1957" priority="91">
      <formula>H205&gt;0</formula>
    </cfRule>
    <cfRule type="expression" dxfId="1956" priority="92">
      <formula>H205&lt;0</formula>
    </cfRule>
  </conditionalFormatting>
  <conditionalFormatting sqref="F251:F252">
    <cfRule type="expression" dxfId="1955" priority="87">
      <formula>F251&gt;0</formula>
    </cfRule>
    <cfRule type="expression" dxfId="1954" priority="88">
      <formula>F251&lt;0</formula>
    </cfRule>
  </conditionalFormatting>
  <conditionalFormatting sqref="F251:F252">
    <cfRule type="expression" dxfId="1953" priority="89">
      <formula>F251&gt;0</formula>
    </cfRule>
    <cfRule type="expression" dxfId="1952" priority="90">
      <formula>F251&lt;0</formula>
    </cfRule>
  </conditionalFormatting>
  <conditionalFormatting sqref="H251:H252">
    <cfRule type="expression" dxfId="1951" priority="85">
      <formula>H251&gt;0</formula>
    </cfRule>
    <cfRule type="expression" dxfId="1950" priority="86">
      <formula>H251&lt;0</formula>
    </cfRule>
  </conditionalFormatting>
  <conditionalFormatting sqref="F64:F79">
    <cfRule type="expression" dxfId="1949" priority="83">
      <formula>F64&gt;0</formula>
    </cfRule>
    <cfRule type="expression" dxfId="1948" priority="84">
      <formula>F64&lt;0</formula>
    </cfRule>
  </conditionalFormatting>
  <conditionalFormatting sqref="H64:H79">
    <cfRule type="expression" dxfId="1947" priority="81">
      <formula>H64&gt;0</formula>
    </cfRule>
    <cfRule type="expression" dxfId="1946" priority="82">
      <formula>H64&lt;0</formula>
    </cfRule>
  </conditionalFormatting>
  <conditionalFormatting sqref="Q10">
    <cfRule type="expression" dxfId="1945" priority="79">
      <formula>Q10&gt;0</formula>
    </cfRule>
    <cfRule type="expression" dxfId="1944" priority="80">
      <formula>Q10&lt;0</formula>
    </cfRule>
  </conditionalFormatting>
  <conditionalFormatting sqref="J74">
    <cfRule type="expression" dxfId="1943" priority="77">
      <formula>J74&gt;0</formula>
    </cfRule>
    <cfRule type="expression" dxfId="1942" priority="78">
      <formula>J74&lt;0</formula>
    </cfRule>
  </conditionalFormatting>
  <conditionalFormatting sqref="F81:F89">
    <cfRule type="expression" dxfId="1941" priority="71">
      <formula>F81&gt;0</formula>
    </cfRule>
    <cfRule type="expression" dxfId="1940" priority="72">
      <formula>F81&lt;0</formula>
    </cfRule>
  </conditionalFormatting>
  <conditionalFormatting sqref="H81:H89">
    <cfRule type="expression" dxfId="1939" priority="69">
      <formula>H81&gt;0</formula>
    </cfRule>
    <cfRule type="expression" dxfId="1938" priority="70">
      <formula>H81&lt;0</formula>
    </cfRule>
  </conditionalFormatting>
  <conditionalFormatting sqref="R4">
    <cfRule type="expression" dxfId="1937" priority="67">
      <formula>R4&gt;0</formula>
    </cfRule>
    <cfRule type="expression" dxfId="1936" priority="68">
      <formula>R4&lt;0</formula>
    </cfRule>
  </conditionalFormatting>
  <conditionalFormatting sqref="Q9">
    <cfRule type="expression" dxfId="1935" priority="65">
      <formula>Q9&gt;0</formula>
    </cfRule>
    <cfRule type="expression" dxfId="1934" priority="66">
      <formula>Q9&lt;0</formula>
    </cfRule>
  </conditionalFormatting>
  <conditionalFormatting sqref="F90:F113">
    <cfRule type="expression" dxfId="1933" priority="61">
      <formula>F90&gt;0</formula>
    </cfRule>
    <cfRule type="expression" dxfId="1932" priority="62">
      <formula>F90&lt;0</formula>
    </cfRule>
  </conditionalFormatting>
  <conditionalFormatting sqref="H90:H113">
    <cfRule type="expression" dxfId="1931" priority="59">
      <formula>H90&gt;0</formula>
    </cfRule>
    <cfRule type="expression" dxfId="1930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9" priority="55">
      <formula>F114&gt;0</formula>
    </cfRule>
    <cfRule type="expression" dxfId="1928" priority="56">
      <formula>F114&lt;0</formula>
    </cfRule>
  </conditionalFormatting>
  <conditionalFormatting sqref="H114:H138">
    <cfRule type="expression" dxfId="1927" priority="53">
      <formula>H114&gt;0</formula>
    </cfRule>
    <cfRule type="expression" dxfId="1926" priority="54">
      <formula>H114&lt;0</formula>
    </cfRule>
  </conditionalFormatting>
  <conditionalFormatting sqref="H148:H149 F148:F149">
    <cfRule type="expression" dxfId="1925" priority="35">
      <formula>F148&gt;0</formula>
    </cfRule>
    <cfRule type="expression" dxfId="1924" priority="36">
      <formula>F148&lt;0</formula>
    </cfRule>
  </conditionalFormatting>
  <conditionalFormatting sqref="H143:H147 F143:F147">
    <cfRule type="expression" dxfId="1923" priority="33">
      <formula>F143&gt;0</formula>
    </cfRule>
    <cfRule type="expression" dxfId="1922" priority="34">
      <formula>F143&lt;0</formula>
    </cfRule>
  </conditionalFormatting>
  <conditionalFormatting sqref="F80">
    <cfRule type="expression" dxfId="1921" priority="31">
      <formula>F80&gt;0</formula>
    </cfRule>
    <cfRule type="expression" dxfId="1920" priority="32">
      <formula>F80&lt;0</formula>
    </cfRule>
  </conditionalFormatting>
  <conditionalFormatting sqref="H80">
    <cfRule type="expression" dxfId="1919" priority="29">
      <formula>H80&gt;0</formula>
    </cfRule>
    <cfRule type="expression" dxfId="1918" priority="30">
      <formula>H80&lt;0</formula>
    </cfRule>
  </conditionalFormatting>
  <conditionalFormatting sqref="F171:F172 H171:H172">
    <cfRule type="expression" dxfId="1917" priority="27">
      <formula>F171&gt;0</formula>
    </cfRule>
    <cfRule type="expression" dxfId="1916" priority="28">
      <formula>F171&lt;0</formula>
    </cfRule>
  </conditionalFormatting>
  <conditionalFormatting sqref="F160:F164 H160:H164">
    <cfRule type="expression" dxfId="1915" priority="23">
      <formula>F160&gt;0</formula>
    </cfRule>
    <cfRule type="expression" dxfId="1914" priority="24">
      <formula>F160&lt;0</formula>
    </cfRule>
  </conditionalFormatting>
  <conditionalFormatting sqref="F157:F159 H157:H159">
    <cfRule type="expression" dxfId="1913" priority="19">
      <formula>F157&gt;0</formula>
    </cfRule>
    <cfRule type="expression" dxfId="1912" priority="20">
      <formula>F157&lt;0</formula>
    </cfRule>
  </conditionalFormatting>
  <conditionalFormatting sqref="F154:F156 H154:H156">
    <cfRule type="expression" dxfId="1911" priority="17">
      <formula>F154&gt;0</formula>
    </cfRule>
    <cfRule type="expression" dxfId="1910" priority="18">
      <formula>F154&lt;0</formula>
    </cfRule>
  </conditionalFormatting>
  <conditionalFormatting sqref="F153 H153">
    <cfRule type="expression" dxfId="1909" priority="15">
      <formula>F153&gt;0</formula>
    </cfRule>
    <cfRule type="expression" dxfId="1908" priority="16">
      <formula>F153&lt;0</formula>
    </cfRule>
  </conditionalFormatting>
  <conditionalFormatting sqref="F166:F168 H166:H168 K64:K168">
    <cfRule type="expression" dxfId="1907" priority="13">
      <formula>F64&gt;0</formula>
    </cfRule>
    <cfRule type="expression" dxfId="1906" priority="14">
      <formula>F64&lt;0</formula>
    </cfRule>
  </conditionalFormatting>
  <conditionalFormatting sqref="F165 H165">
    <cfRule type="expression" dxfId="1905" priority="11">
      <formula>F165&gt;0</formula>
    </cfRule>
    <cfRule type="expression" dxfId="1904" priority="12">
      <formula>F165&lt;0</formula>
    </cfRule>
  </conditionalFormatting>
  <conditionalFormatting sqref="F169:F170 H169:H170 K169:K170">
    <cfRule type="expression" dxfId="1903" priority="9">
      <formula>F169&gt;0</formula>
    </cfRule>
    <cfRule type="expression" dxfId="1902" priority="10">
      <formula>F169&lt;0</formula>
    </cfRule>
  </conditionalFormatting>
  <conditionalFormatting sqref="F176:F177 H176:H177 K176:K177">
    <cfRule type="expression" dxfId="1901" priority="5">
      <formula>F176&gt;0</formula>
    </cfRule>
    <cfRule type="expression" dxfId="1900" priority="6">
      <formula>F176&lt;0</formula>
    </cfRule>
  </conditionalFormatting>
  <conditionalFormatting sqref="F174:F175 H174:H175 K174:K175">
    <cfRule type="expression" dxfId="1899" priority="3">
      <formula>F174&gt;0</formula>
    </cfRule>
    <cfRule type="expression" dxfId="1898" priority="4">
      <formula>F174&lt;0</formula>
    </cfRule>
  </conditionalFormatting>
  <conditionalFormatting sqref="F173 H173 K173">
    <cfRule type="expression" dxfId="1897" priority="1">
      <formula>F173&gt;0</formula>
    </cfRule>
    <cfRule type="expression" dxfId="1896" priority="2">
      <formula>F173&lt;0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5" priority="31">
      <formula>Q7&gt;0</formula>
    </cfRule>
    <cfRule type="expression" dxfId="1894" priority="32">
      <formula>Q7&lt;0</formula>
    </cfRule>
  </conditionalFormatting>
  <conditionalFormatting sqref="Q8">
    <cfRule type="expression" dxfId="1893" priority="29">
      <formula>Q8&gt;0</formula>
    </cfRule>
    <cfRule type="expression" dxfId="1892" priority="30">
      <formula>Q8&lt;0</formula>
    </cfRule>
  </conditionalFormatting>
  <conditionalFormatting sqref="F62:F65">
    <cfRule type="expression" dxfId="1891" priority="21">
      <formula>F62&gt;0</formula>
    </cfRule>
    <cfRule type="expression" dxfId="1890" priority="22">
      <formula>F62&lt;0</formula>
    </cfRule>
  </conditionalFormatting>
  <conditionalFormatting sqref="F66:F74 F78:F98 F102:F106">
    <cfRule type="expression" dxfId="1889" priority="17">
      <formula>F66&gt;0</formula>
    </cfRule>
    <cfRule type="expression" dxfId="1888" priority="18">
      <formula>F66&lt;0</formula>
    </cfRule>
  </conditionalFormatting>
  <conditionalFormatting sqref="F66:F74 F78:F98 F102:F106">
    <cfRule type="expression" dxfId="1887" priority="19">
      <formula>F66&gt;0</formula>
    </cfRule>
    <cfRule type="expression" dxfId="1886" priority="20">
      <formula>F66&lt;0</formula>
    </cfRule>
  </conditionalFormatting>
  <conditionalFormatting sqref="H62:H74 H78:H98 H102:H106">
    <cfRule type="expression" dxfId="1885" priority="15">
      <formula>H62&gt;0</formula>
    </cfRule>
    <cfRule type="expression" dxfId="1884" priority="16">
      <formula>H62&lt;0</formula>
    </cfRule>
  </conditionalFormatting>
  <conditionalFormatting sqref="F57:F61">
    <cfRule type="expression" dxfId="1883" priority="13">
      <formula>F57&gt;0</formula>
    </cfRule>
    <cfRule type="expression" dxfId="1882" priority="14">
      <formula>F57&lt;0</formula>
    </cfRule>
  </conditionalFormatting>
  <conditionalFormatting sqref="H57:H61">
    <cfRule type="expression" dxfId="1881" priority="11">
      <formula>H57&gt;0</formula>
    </cfRule>
    <cfRule type="expression" dxfId="1880" priority="12">
      <formula>H57&lt;0</formula>
    </cfRule>
  </conditionalFormatting>
  <conditionalFormatting sqref="F75:F77">
    <cfRule type="expression" dxfId="1879" priority="7">
      <formula>F75&gt;0</formula>
    </cfRule>
    <cfRule type="expression" dxfId="1878" priority="8">
      <formula>F75&lt;0</formula>
    </cfRule>
  </conditionalFormatting>
  <conditionalFormatting sqref="F75:F77">
    <cfRule type="expression" dxfId="1877" priority="9">
      <formula>F75&gt;0</formula>
    </cfRule>
    <cfRule type="expression" dxfId="1876" priority="10">
      <formula>F75&lt;0</formula>
    </cfRule>
  </conditionalFormatting>
  <conditionalFormatting sqref="H75:H77">
    <cfRule type="expression" dxfId="1875" priority="5">
      <formula>H75&gt;0</formula>
    </cfRule>
    <cfRule type="expression" dxfId="1874" priority="6">
      <formula>H75&lt;0</formula>
    </cfRule>
  </conditionalFormatting>
  <conditionalFormatting sqref="F22:F30">
    <cfRule type="expression" dxfId="1873" priority="3">
      <formula>F22&gt;0</formula>
    </cfRule>
    <cfRule type="expression" dxfId="1872" priority="4">
      <formula>F22&lt;0</formula>
    </cfRule>
  </conditionalFormatting>
  <conditionalFormatting sqref="F99:F101">
    <cfRule type="expression" dxfId="1871" priority="1">
      <formula>F99&gt;0</formula>
    </cfRule>
    <cfRule type="expression" dxfId="187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8" t="s">
        <v>78</v>
      </c>
      <c r="P40" s="86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69" priority="25">
      <formula>F30&gt;0</formula>
    </cfRule>
    <cfRule type="expression" dxfId="1868" priority="26">
      <formula>F30&lt;0</formula>
    </cfRule>
  </conditionalFormatting>
  <conditionalFormatting sqref="Q7">
    <cfRule type="expression" dxfId="1867" priority="23">
      <formula>Q7&gt;0</formula>
    </cfRule>
    <cfRule type="expression" dxfId="1866" priority="24">
      <formula>Q7&lt;0</formula>
    </cfRule>
  </conditionalFormatting>
  <conditionalFormatting sqref="Q8">
    <cfRule type="expression" dxfId="1865" priority="21">
      <formula>Q8&gt;0</formula>
    </cfRule>
    <cfRule type="expression" dxfId="1864" priority="22">
      <formula>Q8&lt;0</formula>
    </cfRule>
  </conditionalFormatting>
  <conditionalFormatting sqref="M74">
    <cfRule type="expression" dxfId="1863" priority="15">
      <formula>M74&gt;0</formula>
    </cfRule>
    <cfRule type="expression" dxfId="1862" priority="16">
      <formula>M74&lt;0</formula>
    </cfRule>
  </conditionalFormatting>
  <conditionalFormatting sqref="F113:F149 H113:H149">
    <cfRule type="expression" dxfId="1861" priority="13">
      <formula>F113&gt;0</formula>
    </cfRule>
    <cfRule type="expression" dxfId="1860" priority="14">
      <formula>F113&lt;0</formula>
    </cfRule>
  </conditionalFormatting>
  <conditionalFormatting sqref="F105:F112">
    <cfRule type="expression" dxfId="1859" priority="11">
      <formula>F105&gt;0</formula>
    </cfRule>
    <cfRule type="expression" dxfId="1858" priority="12">
      <formula>F105&lt;0</formula>
    </cfRule>
  </conditionalFormatting>
  <conditionalFormatting sqref="H105:H112">
    <cfRule type="expression" dxfId="1857" priority="9">
      <formula>H105&gt;0</formula>
    </cfRule>
    <cfRule type="expression" dxfId="1856" priority="10">
      <formula>H105&lt;0</formula>
    </cfRule>
  </conditionalFormatting>
  <conditionalFormatting sqref="Q10">
    <cfRule type="expression" dxfId="1855" priority="7">
      <formula>Q10&gt;0</formula>
    </cfRule>
    <cfRule type="expression" dxfId="1854" priority="8">
      <formula>Q10&lt;0</formula>
    </cfRule>
  </conditionalFormatting>
  <conditionalFormatting sqref="F25:F29">
    <cfRule type="expression" dxfId="1853" priority="5">
      <formula>F25&gt;0</formula>
    </cfRule>
    <cfRule type="expression" dxfId="1852" priority="6">
      <formula>F25&lt;0</formula>
    </cfRule>
  </conditionalFormatting>
  <conditionalFormatting sqref="H25:H29">
    <cfRule type="expression" dxfId="1851" priority="3">
      <formula>H25&gt;0</formula>
    </cfRule>
    <cfRule type="expression" dxfId="1850" priority="4">
      <formula>H25&lt;0</formula>
    </cfRule>
  </conditionalFormatting>
  <conditionalFormatting sqref="J26:J35">
    <cfRule type="expression" dxfId="1849" priority="1">
      <formula>J26&gt;0</formula>
    </cfRule>
    <cfRule type="expression" dxfId="184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8" t="s">
        <v>78</v>
      </c>
      <c r="P19" s="868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7" priority="47">
      <formula>F7&gt;0</formula>
    </cfRule>
    <cfRule type="expression" dxfId="1846" priority="48">
      <formula>F7&lt;0</formula>
    </cfRule>
  </conditionalFormatting>
  <conditionalFormatting sqref="Q8">
    <cfRule type="expression" dxfId="1845" priority="45">
      <formula>Q8&gt;0</formula>
    </cfRule>
    <cfRule type="expression" dxfId="1844" priority="46">
      <formula>Q8&lt;0</formula>
    </cfRule>
  </conditionalFormatting>
  <conditionalFormatting sqref="F41:F60">
    <cfRule type="expression" dxfId="1843" priority="43">
      <formula>F41&gt;0</formula>
    </cfRule>
    <cfRule type="expression" dxfId="1842" priority="44">
      <formula>F41&lt;0</formula>
    </cfRule>
  </conditionalFormatting>
  <conditionalFormatting sqref="H41:H60">
    <cfRule type="expression" dxfId="1841" priority="41">
      <formula>H41&gt;0</formula>
    </cfRule>
    <cfRule type="expression" dxfId="1840" priority="42">
      <formula>H41&lt;0</formula>
    </cfRule>
  </conditionalFormatting>
  <conditionalFormatting sqref="Q10">
    <cfRule type="expression" dxfId="1839" priority="35">
      <formula>Q10&gt;0</formula>
    </cfRule>
    <cfRule type="expression" dxfId="1838" priority="36">
      <formula>Q10&lt;0</formula>
    </cfRule>
  </conditionalFormatting>
  <conditionalFormatting sqref="J36:J60">
    <cfRule type="expression" dxfId="1837" priority="33">
      <formula>J36&gt;0</formula>
    </cfRule>
    <cfRule type="expression" dxfId="1836" priority="34">
      <formula>J36&lt;0</formula>
    </cfRule>
  </conditionalFormatting>
  <conditionalFormatting sqref="K36:K49">
    <cfRule type="expression" dxfId="1835" priority="31">
      <formula>K36&gt;0</formula>
    </cfRule>
    <cfRule type="expression" dxfId="1834" priority="32">
      <formula>K36&lt;0</formula>
    </cfRule>
  </conditionalFormatting>
  <conditionalFormatting sqref="L36:L49">
    <cfRule type="expression" dxfId="1833" priority="29">
      <formula>L36&gt;0</formula>
    </cfRule>
    <cfRule type="expression" dxfId="1832" priority="30">
      <formula>L36&lt;0</formula>
    </cfRule>
  </conditionalFormatting>
  <conditionalFormatting sqref="F114:F135">
    <cfRule type="expression" dxfId="1831" priority="27">
      <formula>F114&gt;0</formula>
    </cfRule>
    <cfRule type="expression" dxfId="1830" priority="28">
      <formula>F114&lt;0</formula>
    </cfRule>
  </conditionalFormatting>
  <conditionalFormatting sqref="H114:H135">
    <cfRule type="expression" dxfId="1829" priority="25">
      <formula>H114&gt;0</formula>
    </cfRule>
    <cfRule type="expression" dxfId="1828" priority="26">
      <formula>H114&lt;0</formula>
    </cfRule>
  </conditionalFormatting>
  <conditionalFormatting sqref="J114:J127">
    <cfRule type="expression" dxfId="1827" priority="23">
      <formula>J114&gt;0</formula>
    </cfRule>
    <cfRule type="expression" dxfId="1826" priority="24">
      <formula>J114&lt;0</formula>
    </cfRule>
  </conditionalFormatting>
  <conditionalFormatting sqref="K114:K127">
    <cfRule type="expression" dxfId="1825" priority="21">
      <formula>K114&gt;0</formula>
    </cfRule>
    <cfRule type="expression" dxfId="1824" priority="22">
      <formula>K114&lt;0</formula>
    </cfRule>
  </conditionalFormatting>
  <conditionalFormatting sqref="L114:L127">
    <cfRule type="expression" dxfId="1823" priority="19">
      <formula>L114&gt;0</formula>
    </cfRule>
    <cfRule type="expression" dxfId="1822" priority="20">
      <formula>L114&lt;0</formula>
    </cfRule>
  </conditionalFormatting>
  <conditionalFormatting sqref="F36:F40">
    <cfRule type="expression" dxfId="1821" priority="17">
      <formula>F36&gt;0</formula>
    </cfRule>
    <cfRule type="expression" dxfId="1820" priority="18">
      <formula>F36&lt;0</formula>
    </cfRule>
  </conditionalFormatting>
  <conditionalFormatting sqref="H36:H40">
    <cfRule type="expression" dxfId="1819" priority="15">
      <formula>H36&gt;0</formula>
    </cfRule>
    <cfRule type="expression" dxfId="1818" priority="16">
      <formula>H36&lt;0</formula>
    </cfRule>
  </conditionalFormatting>
  <conditionalFormatting sqref="F61:F62">
    <cfRule type="expression" dxfId="1817" priority="13">
      <formula>F61&gt;0</formula>
    </cfRule>
    <cfRule type="expression" dxfId="1816" priority="14">
      <formula>F61&lt;0</formula>
    </cfRule>
  </conditionalFormatting>
  <conditionalFormatting sqref="H61:H62">
    <cfRule type="expression" dxfId="1815" priority="11">
      <formula>H61&gt;0</formula>
    </cfRule>
    <cfRule type="expression" dxfId="1814" priority="12">
      <formula>H61&lt;0</formula>
    </cfRule>
  </conditionalFormatting>
  <conditionalFormatting sqref="J61:J62">
    <cfRule type="expression" dxfId="1813" priority="9">
      <formula>J61&gt;0</formula>
    </cfRule>
    <cfRule type="expression" dxfId="1812" priority="10">
      <formula>J61&lt;0</formula>
    </cfRule>
  </conditionalFormatting>
  <conditionalFormatting sqref="J74:J75 H74:H75 F74:F75">
    <cfRule type="expression" dxfId="1811" priority="7">
      <formula>F74&gt;0</formula>
    </cfRule>
    <cfRule type="expression" dxfId="1810" priority="8">
      <formula>F74&lt;0</formula>
    </cfRule>
  </conditionalFormatting>
  <conditionalFormatting sqref="J79:J82 F79:F83 H79:H83">
    <cfRule type="expression" dxfId="1809" priority="3">
      <formula>F79&gt;0</formula>
    </cfRule>
    <cfRule type="expression" dxfId="1808" priority="4">
      <formula>F79&lt;0</formula>
    </cfRule>
  </conditionalFormatting>
  <conditionalFormatting sqref="J84:J86 F84:F86 H84:H86">
    <cfRule type="expression" dxfId="1807" priority="1">
      <formula>F84&gt;0</formula>
    </cfRule>
    <cfRule type="expression" dxfId="180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98.32</v>
      </c>
      <c r="R4" s="495">
        <v>-2.3E-3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9832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608.29999999999927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608.29999999999927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6.5949673124667887E-2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6.9161920260374299E-3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20.698947368421052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68" t="s">
        <v>78</v>
      </c>
      <c r="P18" s="86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108.152</v>
      </c>
      <c r="W19" s="134"/>
    </row>
    <row r="20" spans="1:23" x14ac:dyDescent="0.25">
      <c r="O20" s="81">
        <v>1.0900000000000001</v>
      </c>
      <c r="P20" s="81">
        <f t="shared" ref="P20:P39" si="0">O20*$Q$4</f>
        <v>107.1688</v>
      </c>
      <c r="W20" s="134"/>
    </row>
    <row r="21" spans="1:23" x14ac:dyDescent="0.25">
      <c r="O21" s="81">
        <v>1.08</v>
      </c>
      <c r="P21" s="81">
        <f t="shared" si="0"/>
        <v>106.18559999999999</v>
      </c>
      <c r="W21" s="134"/>
    </row>
    <row r="22" spans="1:23" x14ac:dyDescent="0.25">
      <c r="O22" s="81">
        <v>1.07</v>
      </c>
      <c r="P22" s="81">
        <f t="shared" si="0"/>
        <v>105.2024</v>
      </c>
      <c r="W22" s="134"/>
    </row>
    <row r="23" spans="1:23" x14ac:dyDescent="0.25">
      <c r="O23" s="81">
        <v>1.06</v>
      </c>
      <c r="P23" s="81">
        <f t="shared" si="0"/>
        <v>104.2192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103.236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102.25279999999999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101.2696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100.2864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99.30319999999999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98.32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97.336799999999997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96.353599999999986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95.370399999999989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94.387199999999993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93.403999999999982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92.420799999999986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91.437600000000003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90.454399999999993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 t="shared" ref="F38" si="4">C38*(E38-D38)</f>
        <v>631.30000000000018</v>
      </c>
      <c r="G38" s="39">
        <f t="shared" ref="G38" si="5">D38*C38</f>
        <v>9223.6999999999989</v>
      </c>
      <c r="H38" s="222">
        <f t="shared" ref="H38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89.471199999999996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88.488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5" priority="25">
      <formula>F47&gt;0</formula>
    </cfRule>
    <cfRule type="expression" dxfId="1804" priority="26">
      <formula>F47&lt;0</formula>
    </cfRule>
  </conditionalFormatting>
  <conditionalFormatting sqref="Q7">
    <cfRule type="expression" dxfId="1803" priority="23">
      <formula>Q7&gt;0</formula>
    </cfRule>
    <cfRule type="expression" dxfId="1802" priority="24">
      <formula>Q7&lt;0</formula>
    </cfRule>
  </conditionalFormatting>
  <conditionalFormatting sqref="Q8">
    <cfRule type="expression" dxfId="1801" priority="21">
      <formula>Q8&gt;0</formula>
    </cfRule>
    <cfRule type="expression" dxfId="1800" priority="22">
      <formula>Q8&lt;0</formula>
    </cfRule>
  </conditionalFormatting>
  <conditionalFormatting sqref="F25:F37 F39:F46">
    <cfRule type="expression" dxfId="1799" priority="19">
      <formula>F25&gt;0</formula>
    </cfRule>
    <cfRule type="expression" dxfId="1798" priority="20">
      <formula>F25&lt;0</formula>
    </cfRule>
  </conditionalFormatting>
  <conditionalFormatting sqref="H25:H37 H39:H46">
    <cfRule type="expression" dxfId="1797" priority="17">
      <formula>H25&gt;0</formula>
    </cfRule>
    <cfRule type="expression" dxfId="1796" priority="18">
      <formula>H25&lt;0</formula>
    </cfRule>
  </conditionalFormatting>
  <conditionalFormatting sqref="F89:F110">
    <cfRule type="expression" dxfId="1795" priority="15">
      <formula>F89&gt;0</formula>
    </cfRule>
    <cfRule type="expression" dxfId="1794" priority="16">
      <formula>F89&lt;0</formula>
    </cfRule>
  </conditionalFormatting>
  <conditionalFormatting sqref="H89:H110">
    <cfRule type="expression" dxfId="1793" priority="13">
      <formula>H89&gt;0</formula>
    </cfRule>
    <cfRule type="expression" dxfId="1792" priority="14">
      <formula>H89&lt;0</formula>
    </cfRule>
  </conditionalFormatting>
  <conditionalFormatting sqref="Q10">
    <cfRule type="expression" dxfId="1791" priority="11">
      <formula>Q10&gt;0</formula>
    </cfRule>
    <cfRule type="expression" dxfId="1790" priority="12">
      <formula>Q10&lt;0</formula>
    </cfRule>
  </conditionalFormatting>
  <conditionalFormatting sqref="J25:J38">
    <cfRule type="expression" dxfId="1789" priority="9">
      <formula>J25&gt;0</formula>
    </cfRule>
    <cfRule type="expression" dxfId="1788" priority="10">
      <formula>J25&lt;0</formula>
    </cfRule>
  </conditionalFormatting>
  <conditionalFormatting sqref="K25:K38">
    <cfRule type="expression" dxfId="1787" priority="7">
      <formula>K25&gt;0</formula>
    </cfRule>
    <cfRule type="expression" dxfId="1786" priority="8">
      <formula>K25&lt;0</formula>
    </cfRule>
  </conditionalFormatting>
  <conditionalFormatting sqref="F38">
    <cfRule type="expression" dxfId="1785" priority="3">
      <formula>F38&gt;0</formula>
    </cfRule>
    <cfRule type="expression" dxfId="1784" priority="4">
      <formula>F38&lt;0</formula>
    </cfRule>
  </conditionalFormatting>
  <conditionalFormatting sqref="H38">
    <cfRule type="expression" dxfId="1783" priority="1">
      <formula>H38&gt;0</formula>
    </cfRule>
    <cfRule type="expression" dxfId="178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8" t="s">
        <v>78</v>
      </c>
      <c r="P17" s="86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81" priority="25">
      <formula>F7&gt;0</formula>
    </cfRule>
    <cfRule type="expression" dxfId="1780" priority="26">
      <formula>F7&lt;0</formula>
    </cfRule>
  </conditionalFormatting>
  <conditionalFormatting sqref="Q8">
    <cfRule type="expression" dxfId="1779" priority="23">
      <formula>Q8&gt;0</formula>
    </cfRule>
    <cfRule type="expression" dxfId="1778" priority="24">
      <formula>Q8&lt;0</formula>
    </cfRule>
  </conditionalFormatting>
  <conditionalFormatting sqref="F93:F114">
    <cfRule type="expression" dxfId="1777" priority="17">
      <formula>F93&gt;0</formula>
    </cfRule>
    <cfRule type="expression" dxfId="1776" priority="18">
      <formula>F93&lt;0</formula>
    </cfRule>
  </conditionalFormatting>
  <conditionalFormatting sqref="H93:H114">
    <cfRule type="expression" dxfId="1775" priority="15">
      <formula>H93&gt;0</formula>
    </cfRule>
    <cfRule type="expression" dxfId="1774" priority="16">
      <formula>H93&lt;0</formula>
    </cfRule>
  </conditionalFormatting>
  <conditionalFormatting sqref="Q10">
    <cfRule type="expression" dxfId="1773" priority="13">
      <formula>Q10&gt;0</formula>
    </cfRule>
    <cfRule type="expression" dxfId="1772" priority="14">
      <formula>Q10&lt;0</formula>
    </cfRule>
  </conditionalFormatting>
  <conditionalFormatting sqref="J25:J38">
    <cfRule type="expression" dxfId="1771" priority="11">
      <formula>J25&gt;0</formula>
    </cfRule>
    <cfRule type="expression" dxfId="1770" priority="12">
      <formula>J25&lt;0</formula>
    </cfRule>
  </conditionalFormatting>
  <conditionalFormatting sqref="K25:K38">
    <cfRule type="expression" dxfId="1769" priority="9">
      <formula>K25&gt;0</formula>
    </cfRule>
    <cfRule type="expression" dxfId="1768" priority="10">
      <formula>K25&lt;0</formula>
    </cfRule>
  </conditionalFormatting>
  <conditionalFormatting sqref="L25:L34">
    <cfRule type="expression" dxfId="1767" priority="7">
      <formula>L25&gt;0</formula>
    </cfRule>
    <cfRule type="expression" dxfId="1766" priority="8">
      <formula>L25&lt;0</formula>
    </cfRule>
  </conditionalFormatting>
  <conditionalFormatting sqref="J43">
    <cfRule type="expression" dxfId="1765" priority="5">
      <formula>J43&gt;0</formula>
    </cfRule>
    <cfRule type="expression" dxfId="1764" priority="6">
      <formula>J43&lt;0</formula>
    </cfRule>
  </conditionalFormatting>
  <conditionalFormatting sqref="M25:M34">
    <cfRule type="expression" dxfId="1763" priority="3">
      <formula>M25&gt;0</formula>
    </cfRule>
    <cfRule type="expression" dxfId="1762" priority="4">
      <formula>M25&lt;0</formula>
    </cfRule>
  </conditionalFormatting>
  <conditionalFormatting sqref="H61:H64 F61:F64">
    <cfRule type="expression" dxfId="1761" priority="1">
      <formula>F61&gt;0</formula>
    </cfRule>
    <cfRule type="expression" dxfId="176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1289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37.739899999999999</v>
      </c>
      <c r="R4" s="495">
        <v>2.1100000000000001E-2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3773.99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1094.7499999999982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1094.7499999999982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0.40860467893880265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2.01378382030689E-2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15.09596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41.513890000000004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41.136490999999999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40.759092000000003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40.381692999999999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40.004294000000002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39.626894999999998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39.249496000000001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38.872096999999997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38.494698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38.117298999999996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37.739899999999999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37.362501000000002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36.985101999999998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36.607703000000001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36.230303999999997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35.852905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35.475505999999996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35.098106999999999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34.720708000000002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34.343308999999998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33.965910000000001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9" priority="33">
      <formula>F54&gt;0</formula>
    </cfRule>
    <cfRule type="expression" dxfId="1758" priority="34">
      <formula>F54&lt;0</formula>
    </cfRule>
  </conditionalFormatting>
  <conditionalFormatting sqref="Q7">
    <cfRule type="expression" dxfId="1757" priority="31">
      <formula>Q7&gt;0</formula>
    </cfRule>
    <cfRule type="expression" dxfId="1756" priority="32">
      <formula>Q7&lt;0</formula>
    </cfRule>
  </conditionalFormatting>
  <conditionalFormatting sqref="Q8">
    <cfRule type="expression" dxfId="1755" priority="29">
      <formula>Q8&gt;0</formula>
    </cfRule>
    <cfRule type="expression" dxfId="1754" priority="30">
      <formula>Q8&lt;0</formula>
    </cfRule>
  </conditionalFormatting>
  <conditionalFormatting sqref="F30:F53">
    <cfRule type="expression" dxfId="1753" priority="27">
      <formula>F30&gt;0</formula>
    </cfRule>
    <cfRule type="expression" dxfId="1752" priority="28">
      <formula>F30&lt;0</formula>
    </cfRule>
  </conditionalFormatting>
  <conditionalFormatting sqref="H30:H53">
    <cfRule type="expression" dxfId="1751" priority="25">
      <formula>H30&gt;0</formula>
    </cfRule>
    <cfRule type="expression" dxfId="1750" priority="26">
      <formula>H30&lt;0</formula>
    </cfRule>
  </conditionalFormatting>
  <conditionalFormatting sqref="Q10">
    <cfRule type="expression" dxfId="1749" priority="23">
      <formula>Q10&gt;0</formula>
    </cfRule>
    <cfRule type="expression" dxfId="1748" priority="24">
      <formula>Q10&lt;0</formula>
    </cfRule>
  </conditionalFormatting>
  <conditionalFormatting sqref="J25:J38">
    <cfRule type="expression" dxfId="1747" priority="21">
      <formula>J25&gt;0</formula>
    </cfRule>
    <cfRule type="expression" dxfId="1746" priority="22">
      <formula>J25&lt;0</formula>
    </cfRule>
  </conditionalFormatting>
  <conditionalFormatting sqref="K25:K33">
    <cfRule type="expression" dxfId="1745" priority="19">
      <formula>K25&gt;0</formula>
    </cfRule>
    <cfRule type="expression" dxfId="1744" priority="20">
      <formula>K25&lt;0</formula>
    </cfRule>
  </conditionalFormatting>
  <conditionalFormatting sqref="L25:L38">
    <cfRule type="expression" dxfId="1743" priority="17">
      <formula>L25&gt;0</formula>
    </cfRule>
    <cfRule type="expression" dxfId="1742" priority="18">
      <formula>L25&lt;0</formula>
    </cfRule>
  </conditionalFormatting>
  <conditionalFormatting sqref="F89:F110">
    <cfRule type="expression" dxfId="1741" priority="15">
      <formula>F89&gt;0</formula>
    </cfRule>
    <cfRule type="expression" dxfId="1740" priority="16">
      <formula>F89&lt;0</formula>
    </cfRule>
  </conditionalFormatting>
  <conditionalFormatting sqref="H89:H110">
    <cfRule type="expression" dxfId="1739" priority="13">
      <formula>H89&gt;0</formula>
    </cfRule>
    <cfRule type="expression" dxfId="1738" priority="14">
      <formula>H89&lt;0</formula>
    </cfRule>
  </conditionalFormatting>
  <conditionalFormatting sqref="J89:J102">
    <cfRule type="expression" dxfId="1737" priority="11">
      <formula>J89&gt;0</formula>
    </cfRule>
    <cfRule type="expression" dxfId="1736" priority="12">
      <formula>J89&lt;0</formula>
    </cfRule>
  </conditionalFormatting>
  <conditionalFormatting sqref="K89:K102">
    <cfRule type="expression" dxfId="1735" priority="9">
      <formula>K89&gt;0</formula>
    </cfRule>
    <cfRule type="expression" dxfId="1734" priority="10">
      <formula>K89&lt;0</formula>
    </cfRule>
  </conditionalFormatting>
  <conditionalFormatting sqref="L89:L102">
    <cfRule type="expression" dxfId="1733" priority="7">
      <formula>L89&gt;0</formula>
    </cfRule>
    <cfRule type="expression" dxfId="1732" priority="8">
      <formula>L89&lt;0</formula>
    </cfRule>
  </conditionalFormatting>
  <conditionalFormatting sqref="F25:F29">
    <cfRule type="expression" dxfId="1731" priority="5">
      <formula>F25&gt;0</formula>
    </cfRule>
    <cfRule type="expression" dxfId="1730" priority="6">
      <formula>F25&lt;0</formula>
    </cfRule>
  </conditionalFormatting>
  <conditionalFormatting sqref="H25:H29">
    <cfRule type="expression" dxfId="1729" priority="3">
      <formula>H25&gt;0</formula>
    </cfRule>
    <cfRule type="expression" dxfId="1728" priority="4">
      <formula>H25&lt;0</formula>
    </cfRule>
  </conditionalFormatting>
  <conditionalFormatting sqref="F29">
    <cfRule type="expression" dxfId="1727" priority="1">
      <formula>F29&gt;0</formula>
    </cfRule>
    <cfRule type="expression" dxfId="172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25" priority="31">
      <formula>F47&gt;0</formula>
    </cfRule>
    <cfRule type="expression" dxfId="1724" priority="32">
      <formula>F47&lt;0</formula>
    </cfRule>
  </conditionalFormatting>
  <conditionalFormatting sqref="Q7">
    <cfRule type="expression" dxfId="1723" priority="29">
      <formula>Q7&gt;0</formula>
    </cfRule>
    <cfRule type="expression" dxfId="1722" priority="30">
      <formula>Q7&lt;0</formula>
    </cfRule>
  </conditionalFormatting>
  <conditionalFormatting sqref="Q8">
    <cfRule type="expression" dxfId="1721" priority="27">
      <formula>Q8&gt;0</formula>
    </cfRule>
    <cfRule type="expression" dxfId="1720" priority="28">
      <formula>Q8&lt;0</formula>
    </cfRule>
  </conditionalFormatting>
  <conditionalFormatting sqref="F30:F46">
    <cfRule type="expression" dxfId="1719" priority="25">
      <formula>F30&gt;0</formula>
    </cfRule>
    <cfRule type="expression" dxfId="1718" priority="26">
      <formula>F30&lt;0</formula>
    </cfRule>
  </conditionalFormatting>
  <conditionalFormatting sqref="H30:H46">
    <cfRule type="expression" dxfId="1717" priority="23">
      <formula>H30&gt;0</formula>
    </cfRule>
    <cfRule type="expression" dxfId="1716" priority="24">
      <formula>H30&lt;0</formula>
    </cfRule>
  </conditionalFormatting>
  <conditionalFormatting sqref="Q10">
    <cfRule type="expression" dxfId="1715" priority="21">
      <formula>Q10&gt;0</formula>
    </cfRule>
    <cfRule type="expression" dxfId="1714" priority="22">
      <formula>Q10&lt;0</formula>
    </cfRule>
  </conditionalFormatting>
  <conditionalFormatting sqref="J25:J38">
    <cfRule type="expression" dxfId="1713" priority="19">
      <formula>J25&gt;0</formula>
    </cfRule>
    <cfRule type="expression" dxfId="1712" priority="20">
      <formula>J25&lt;0</formula>
    </cfRule>
  </conditionalFormatting>
  <conditionalFormatting sqref="K25:K38">
    <cfRule type="expression" dxfId="1711" priority="17">
      <formula>K25&gt;0</formula>
    </cfRule>
    <cfRule type="expression" dxfId="1710" priority="18">
      <formula>K25&lt;0</formula>
    </cfRule>
  </conditionalFormatting>
  <conditionalFormatting sqref="L25:L38">
    <cfRule type="expression" dxfId="1709" priority="15">
      <formula>L25&gt;0</formula>
    </cfRule>
    <cfRule type="expression" dxfId="1708" priority="16">
      <formula>L25&lt;0</formula>
    </cfRule>
  </conditionalFormatting>
  <conditionalFormatting sqref="F89:F110">
    <cfRule type="expression" dxfId="1707" priority="13">
      <formula>F89&gt;0</formula>
    </cfRule>
    <cfRule type="expression" dxfId="1706" priority="14">
      <formula>F89&lt;0</formula>
    </cfRule>
  </conditionalFormatting>
  <conditionalFormatting sqref="H89:H110">
    <cfRule type="expression" dxfId="1705" priority="11">
      <formula>H89&gt;0</formula>
    </cfRule>
    <cfRule type="expression" dxfId="1704" priority="12">
      <formula>H89&lt;0</formula>
    </cfRule>
  </conditionalFormatting>
  <conditionalFormatting sqref="J89:J102">
    <cfRule type="expression" dxfId="1703" priority="9">
      <formula>J89&gt;0</formula>
    </cfRule>
    <cfRule type="expression" dxfId="1702" priority="10">
      <formula>J89&lt;0</formula>
    </cfRule>
  </conditionalFormatting>
  <conditionalFormatting sqref="K89:K102">
    <cfRule type="expression" dxfId="1701" priority="7">
      <formula>K89&gt;0</formula>
    </cfRule>
    <cfRule type="expression" dxfId="1700" priority="8">
      <formula>K89&lt;0</formula>
    </cfRule>
  </conditionalFormatting>
  <conditionalFormatting sqref="L89:L102">
    <cfRule type="expression" dxfId="1699" priority="5">
      <formula>L89&gt;0</formula>
    </cfRule>
    <cfRule type="expression" dxfId="1698" priority="6">
      <formula>L89&lt;0</formula>
    </cfRule>
  </conditionalFormatting>
  <conditionalFormatting sqref="F25:F29">
    <cfRule type="expression" dxfId="1697" priority="3">
      <formula>F25&gt;0</formula>
    </cfRule>
    <cfRule type="expression" dxfId="1696" priority="4">
      <formula>F25&lt;0</formula>
    </cfRule>
  </conditionalFormatting>
  <conditionalFormatting sqref="H25:H29">
    <cfRule type="expression" dxfId="1695" priority="1">
      <formula>H25&gt;0</formula>
    </cfRule>
    <cfRule type="expression" dxfId="16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56.16</v>
      </c>
      <c r="R4" s="495">
        <v>3.8E-3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5616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3.0837004405286344E-2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3.0626780626780627E-2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14.092848180677539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20" ht="15.75" thickTop="1" x14ac:dyDescent="0.25">
      <c r="O17" s="81">
        <v>1.1000000000000001</v>
      </c>
      <c r="P17" s="81">
        <f>O17*$Q$4</f>
        <v>61.776000000000003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61.214399999999998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60.652799999999999</v>
      </c>
    </row>
    <row r="20" spans="1:20" x14ac:dyDescent="0.25">
      <c r="O20" s="81">
        <v>1.07</v>
      </c>
      <c r="P20" s="81">
        <f t="shared" si="0"/>
        <v>60.091200000000001</v>
      </c>
    </row>
    <row r="21" spans="1:20" x14ac:dyDescent="0.25">
      <c r="O21" s="81">
        <v>1.06</v>
      </c>
      <c r="P21" s="81">
        <f t="shared" si="0"/>
        <v>59.529600000000002</v>
      </c>
    </row>
    <row r="22" spans="1:20" x14ac:dyDescent="0.25">
      <c r="O22" s="81">
        <v>1.05</v>
      </c>
      <c r="P22" s="81">
        <f t="shared" si="0"/>
        <v>58.967999999999996</v>
      </c>
    </row>
    <row r="23" spans="1:20" x14ac:dyDescent="0.25">
      <c r="O23" s="81">
        <v>1.04</v>
      </c>
      <c r="P23" s="81">
        <f t="shared" si="0"/>
        <v>58.406399999999998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57.844799999999999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57.283200000000001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56.721599999999995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56.16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55.598399999999998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55.036799999999992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54.475199999999994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53.913599999999995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53.351999999999997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52.790399999999991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52.2288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51.667200000000001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51.105599999999995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3" priority="35">
      <formula>F54&gt;0</formula>
    </cfRule>
    <cfRule type="expression" dxfId="1692" priority="36">
      <formula>F54&lt;0</formula>
    </cfRule>
  </conditionalFormatting>
  <conditionalFormatting sqref="Q7">
    <cfRule type="expression" dxfId="1691" priority="33">
      <formula>Q7&gt;0</formula>
    </cfRule>
    <cfRule type="expression" dxfId="1690" priority="34">
      <formula>Q7&lt;0</formula>
    </cfRule>
  </conditionalFormatting>
  <conditionalFormatting sqref="Q8">
    <cfRule type="expression" dxfId="1689" priority="31">
      <formula>Q8&gt;0</formula>
    </cfRule>
    <cfRule type="expression" dxfId="1688" priority="32">
      <formula>Q8&lt;0</formula>
    </cfRule>
  </conditionalFormatting>
  <conditionalFormatting sqref="F30:F53">
    <cfRule type="expression" dxfId="1687" priority="29">
      <formula>F30&gt;0</formula>
    </cfRule>
    <cfRule type="expression" dxfId="1686" priority="30">
      <formula>F30&lt;0</formula>
    </cfRule>
  </conditionalFormatting>
  <conditionalFormatting sqref="H30:H53">
    <cfRule type="expression" dxfId="1685" priority="27">
      <formula>H30&gt;0</formula>
    </cfRule>
    <cfRule type="expression" dxfId="1684" priority="28">
      <formula>H30&lt;0</formula>
    </cfRule>
  </conditionalFormatting>
  <conditionalFormatting sqref="Q10">
    <cfRule type="expression" dxfId="1683" priority="25">
      <formula>Q10&gt;0</formula>
    </cfRule>
    <cfRule type="expression" dxfId="1682" priority="26">
      <formula>Q10&lt;0</formula>
    </cfRule>
  </conditionalFormatting>
  <conditionalFormatting sqref="J25:J39">
    <cfRule type="expression" dxfId="1681" priority="23">
      <formula>J25&gt;0</formula>
    </cfRule>
    <cfRule type="expression" dxfId="1680" priority="24">
      <formula>J25&lt;0</formula>
    </cfRule>
  </conditionalFormatting>
  <conditionalFormatting sqref="K25:K39">
    <cfRule type="expression" dxfId="1679" priority="21">
      <formula>K25&gt;0</formula>
    </cfRule>
    <cfRule type="expression" dxfId="1678" priority="22">
      <formula>K25&lt;0</formula>
    </cfRule>
  </conditionalFormatting>
  <conditionalFormatting sqref="L25">
    <cfRule type="expression" dxfId="1677" priority="19">
      <formula>L25&gt;0</formula>
    </cfRule>
    <cfRule type="expression" dxfId="1676" priority="20">
      <formula>L25&lt;0</formula>
    </cfRule>
  </conditionalFormatting>
  <conditionalFormatting sqref="F89:F110">
    <cfRule type="expression" dxfId="1675" priority="17">
      <formula>F89&gt;0</formula>
    </cfRule>
    <cfRule type="expression" dxfId="1674" priority="18">
      <formula>F89&lt;0</formula>
    </cfRule>
  </conditionalFormatting>
  <conditionalFormatting sqref="H89:H110">
    <cfRule type="expression" dxfId="1673" priority="15">
      <formula>H89&gt;0</formula>
    </cfRule>
    <cfRule type="expression" dxfId="1672" priority="16">
      <formula>H89&lt;0</formula>
    </cfRule>
  </conditionalFormatting>
  <conditionalFormatting sqref="J89:J102">
    <cfRule type="expression" dxfId="1671" priority="13">
      <formula>J89&gt;0</formula>
    </cfRule>
    <cfRule type="expression" dxfId="1670" priority="14">
      <formula>J89&lt;0</formula>
    </cfRule>
  </conditionalFormatting>
  <conditionalFormatting sqref="K89:K102">
    <cfRule type="expression" dxfId="1669" priority="11">
      <formula>K89&gt;0</formula>
    </cfRule>
    <cfRule type="expression" dxfId="1668" priority="12">
      <formula>K89&lt;0</formula>
    </cfRule>
  </conditionalFormatting>
  <conditionalFormatting sqref="L89:L102">
    <cfRule type="expression" dxfId="1667" priority="9">
      <formula>L89&gt;0</formula>
    </cfRule>
    <cfRule type="expression" dxfId="1666" priority="10">
      <formula>L89&lt;0</formula>
    </cfRule>
  </conditionalFormatting>
  <conditionalFormatting sqref="F29 F25:F26">
    <cfRule type="expression" dxfId="1665" priority="7">
      <formula>F25&gt;0</formula>
    </cfRule>
    <cfRule type="expression" dxfId="1664" priority="8">
      <formula>F25&lt;0</formula>
    </cfRule>
  </conditionalFormatting>
  <conditionalFormatting sqref="H29 H25:H26">
    <cfRule type="expression" dxfId="1663" priority="5">
      <formula>H25&gt;0</formula>
    </cfRule>
    <cfRule type="expression" dxfId="1662" priority="6">
      <formula>H25&lt;0</formula>
    </cfRule>
  </conditionalFormatting>
  <conditionalFormatting sqref="F27:F28">
    <cfRule type="expression" dxfId="1661" priority="3">
      <formula>F27&gt;0</formula>
    </cfRule>
    <cfRule type="expression" dxfId="1660" priority="4">
      <formula>F27&lt;0</formula>
    </cfRule>
  </conditionalFormatting>
  <conditionalFormatting sqref="H27:H28">
    <cfRule type="expression" dxfId="1659" priority="1">
      <formula>H27&gt;0</formula>
    </cfRule>
    <cfRule type="expression" dxfId="165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1284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68" t="s">
        <v>78</v>
      </c>
      <c r="P16" s="868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7" priority="39">
      <formula>F54&gt;0</formula>
    </cfRule>
    <cfRule type="expression" dxfId="1656" priority="40">
      <formula>F54&lt;0</formula>
    </cfRule>
  </conditionalFormatting>
  <conditionalFormatting sqref="Q7">
    <cfRule type="expression" dxfId="1655" priority="37">
      <formula>Q7&gt;0</formula>
    </cfRule>
    <cfRule type="expression" dxfId="1654" priority="38">
      <formula>Q7&lt;0</formula>
    </cfRule>
  </conditionalFormatting>
  <conditionalFormatting sqref="Q8">
    <cfRule type="expression" dxfId="1653" priority="35">
      <formula>Q8&gt;0</formula>
    </cfRule>
    <cfRule type="expression" dxfId="1652" priority="36">
      <formula>Q8&lt;0</formula>
    </cfRule>
  </conditionalFormatting>
  <conditionalFormatting sqref="F30:F53">
    <cfRule type="expression" dxfId="1651" priority="33">
      <formula>F30&gt;0</formula>
    </cfRule>
    <cfRule type="expression" dxfId="1650" priority="34">
      <formula>F30&lt;0</formula>
    </cfRule>
  </conditionalFormatting>
  <conditionalFormatting sqref="H30:H53">
    <cfRule type="expression" dxfId="1649" priority="31">
      <formula>H30&gt;0</formula>
    </cfRule>
    <cfRule type="expression" dxfId="1648" priority="32">
      <formula>H30&lt;0</formula>
    </cfRule>
  </conditionalFormatting>
  <conditionalFormatting sqref="Q10">
    <cfRule type="expression" dxfId="1647" priority="29">
      <formula>Q10&gt;0</formula>
    </cfRule>
    <cfRule type="expression" dxfId="1646" priority="30">
      <formula>Q10&lt;0</formula>
    </cfRule>
  </conditionalFormatting>
  <conditionalFormatting sqref="K25:K39">
    <cfRule type="expression" dxfId="1645" priority="25">
      <formula>K25&gt;0</formula>
    </cfRule>
    <cfRule type="expression" dxfId="1644" priority="26">
      <formula>K25&lt;0</formula>
    </cfRule>
  </conditionalFormatting>
  <conditionalFormatting sqref="L25">
    <cfRule type="expression" dxfId="1643" priority="23">
      <formula>L25&gt;0</formula>
    </cfRule>
    <cfRule type="expression" dxfId="1642" priority="24">
      <formula>L25&lt;0</formula>
    </cfRule>
  </conditionalFormatting>
  <conditionalFormatting sqref="F89:F110">
    <cfRule type="expression" dxfId="1641" priority="21">
      <formula>F89&gt;0</formula>
    </cfRule>
    <cfRule type="expression" dxfId="1640" priority="22">
      <formula>F89&lt;0</formula>
    </cfRule>
  </conditionalFormatting>
  <conditionalFormatting sqref="H89:H110">
    <cfRule type="expression" dxfId="1639" priority="19">
      <formula>H89&gt;0</formula>
    </cfRule>
    <cfRule type="expression" dxfId="1638" priority="20">
      <formula>H89&lt;0</formula>
    </cfRule>
  </conditionalFormatting>
  <conditionalFormatting sqref="J89:J102">
    <cfRule type="expression" dxfId="1637" priority="17">
      <formula>J89&gt;0</formula>
    </cfRule>
    <cfRule type="expression" dxfId="1636" priority="18">
      <formula>J89&lt;0</formula>
    </cfRule>
  </conditionalFormatting>
  <conditionalFormatting sqref="K89:K102">
    <cfRule type="expression" dxfId="1635" priority="15">
      <formula>K89&gt;0</formula>
    </cfRule>
    <cfRule type="expression" dxfId="1634" priority="16">
      <formula>K89&lt;0</formula>
    </cfRule>
  </conditionalFormatting>
  <conditionalFormatting sqref="L89:L102">
    <cfRule type="expression" dxfId="1633" priority="13">
      <formula>L89&gt;0</formula>
    </cfRule>
    <cfRule type="expression" dxfId="1632" priority="14">
      <formula>L89&lt;0</formula>
    </cfRule>
  </conditionalFormatting>
  <conditionalFormatting sqref="F25 F29">
    <cfRule type="expression" dxfId="1631" priority="11">
      <formula>F25&gt;0</formula>
    </cfRule>
    <cfRule type="expression" dxfId="1630" priority="12">
      <formula>F25&lt;0</formula>
    </cfRule>
  </conditionalFormatting>
  <conditionalFormatting sqref="H25 H29">
    <cfRule type="expression" dxfId="1629" priority="9">
      <formula>H25&gt;0</formula>
    </cfRule>
    <cfRule type="expression" dxfId="1628" priority="10">
      <formula>H25&lt;0</formula>
    </cfRule>
  </conditionalFormatting>
  <conditionalFormatting sqref="F26:F28">
    <cfRule type="expression" dxfId="1627" priority="7">
      <formula>F26&gt;0</formula>
    </cfRule>
    <cfRule type="expression" dxfId="1626" priority="8">
      <formula>F26&lt;0</formula>
    </cfRule>
  </conditionalFormatting>
  <conditionalFormatting sqref="H26:H28">
    <cfRule type="expression" dxfId="1625" priority="5">
      <formula>H26&gt;0</formula>
    </cfRule>
    <cfRule type="expression" dxfId="1624" priority="6">
      <formula>H26&lt;0</formula>
    </cfRule>
  </conditionalFormatting>
  <conditionalFormatting sqref="J25:J49">
    <cfRule type="expression" dxfId="1623" priority="1">
      <formula>J25&gt;0</formula>
    </cfRule>
    <cfRule type="expression" dxfId="162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33.72</v>
      </c>
      <c r="R4" s="495">
        <v>3.0000000000000001E-3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20232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4046.3599999999933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4046.3599999999933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0.24999691084195569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5.9311981020166077E-2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9.7175792507204601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8" t="s">
        <v>78</v>
      </c>
      <c r="P17" s="868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37.091999999999999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36.754800000000003</v>
      </c>
    </row>
    <row r="20" spans="1:21" x14ac:dyDescent="0.25">
      <c r="O20" s="81">
        <v>1.08</v>
      </c>
      <c r="P20" s="81">
        <f t="shared" si="2"/>
        <v>36.4176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36.080399999999997</v>
      </c>
    </row>
    <row r="22" spans="1:21" x14ac:dyDescent="0.25">
      <c r="O22" s="81">
        <v>1.06</v>
      </c>
      <c r="P22" s="81">
        <f t="shared" si="2"/>
        <v>35.743200000000002</v>
      </c>
      <c r="T22" s="1">
        <v>43353</v>
      </c>
      <c r="U22" t="s">
        <v>1288</v>
      </c>
    </row>
    <row r="23" spans="1:21" x14ac:dyDescent="0.25">
      <c r="O23" s="81">
        <v>1.05</v>
      </c>
      <c r="P23" s="81">
        <f t="shared" si="2"/>
        <v>35.405999999999999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35.068800000000003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34.7316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34.394399999999997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34.057200000000002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33.72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33.382799999999996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33.0456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32.708399999999997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32.371199999999995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32.033999999999999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31.696799999999996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31.3596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31.022400000000001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30.685199999999998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30.347999999999999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7">
        <v>600</v>
      </c>
      <c r="D54" s="43">
        <v>26.976099999999999</v>
      </c>
      <c r="E54" s="39">
        <v>33.68</v>
      </c>
      <c r="F54" s="864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21" priority="33">
      <formula>F59&gt;0</formula>
    </cfRule>
    <cfRule type="expression" dxfId="1620" priority="34">
      <formula>F59&lt;0</formula>
    </cfRule>
  </conditionalFormatting>
  <conditionalFormatting sqref="Q7">
    <cfRule type="expression" dxfId="1619" priority="31">
      <formula>Q7&gt;0</formula>
    </cfRule>
    <cfRule type="expression" dxfId="1618" priority="32">
      <formula>Q7&lt;0</formula>
    </cfRule>
  </conditionalFormatting>
  <conditionalFormatting sqref="Q8">
    <cfRule type="expression" dxfId="1617" priority="29">
      <formula>Q8&gt;0</formula>
    </cfRule>
    <cfRule type="expression" dxfId="1616" priority="30">
      <formula>Q8&lt;0</formula>
    </cfRule>
  </conditionalFormatting>
  <conditionalFormatting sqref="F30:F58">
    <cfRule type="expression" dxfId="1615" priority="27">
      <formula>F30&gt;0</formula>
    </cfRule>
    <cfRule type="expression" dxfId="1614" priority="28">
      <formula>F30&lt;0</formula>
    </cfRule>
  </conditionalFormatting>
  <conditionalFormatting sqref="H30:H58">
    <cfRule type="expression" dxfId="1613" priority="25">
      <formula>H30&gt;0</formula>
    </cfRule>
    <cfRule type="expression" dxfId="1612" priority="26">
      <formula>H30&lt;0</formula>
    </cfRule>
  </conditionalFormatting>
  <conditionalFormatting sqref="Q10">
    <cfRule type="expression" dxfId="1611" priority="23">
      <formula>Q10&gt;0</formula>
    </cfRule>
    <cfRule type="expression" dxfId="1610" priority="24">
      <formula>Q10&lt;0</formula>
    </cfRule>
  </conditionalFormatting>
  <conditionalFormatting sqref="J25:J38">
    <cfRule type="expression" dxfId="1609" priority="21">
      <formula>J25&gt;0</formula>
    </cfRule>
    <cfRule type="expression" dxfId="1608" priority="22">
      <formula>J25&lt;0</formula>
    </cfRule>
  </conditionalFormatting>
  <conditionalFormatting sqref="K25:K38">
    <cfRule type="expression" dxfId="1607" priority="19">
      <formula>K25&gt;0</formula>
    </cfRule>
    <cfRule type="expression" dxfId="1606" priority="20">
      <formula>K25&lt;0</formula>
    </cfRule>
  </conditionalFormatting>
  <conditionalFormatting sqref="L25:L33">
    <cfRule type="expression" dxfId="1605" priority="17">
      <formula>L25&gt;0</formula>
    </cfRule>
    <cfRule type="expression" dxfId="1604" priority="18">
      <formula>L25&lt;0</formula>
    </cfRule>
  </conditionalFormatting>
  <conditionalFormatting sqref="F89:F110">
    <cfRule type="expression" dxfId="1603" priority="15">
      <formula>F89&gt;0</formula>
    </cfRule>
    <cfRule type="expression" dxfId="1602" priority="16">
      <formula>F89&lt;0</formula>
    </cfRule>
  </conditionalFormatting>
  <conditionalFormatting sqref="H89:H110">
    <cfRule type="expression" dxfId="1601" priority="13">
      <formula>H89&gt;0</formula>
    </cfRule>
    <cfRule type="expression" dxfId="1600" priority="14">
      <formula>H89&lt;0</formula>
    </cfRule>
  </conditionalFormatting>
  <conditionalFormatting sqref="J89:J102">
    <cfRule type="expression" dxfId="1599" priority="11">
      <formula>J89&gt;0</formula>
    </cfRule>
    <cfRule type="expression" dxfId="1598" priority="12">
      <formula>J89&lt;0</formula>
    </cfRule>
  </conditionalFormatting>
  <conditionalFormatting sqref="K89:K102">
    <cfRule type="expression" dxfId="1597" priority="9">
      <formula>K89&gt;0</formula>
    </cfRule>
    <cfRule type="expression" dxfId="1596" priority="10">
      <formula>K89&lt;0</formula>
    </cfRule>
  </conditionalFormatting>
  <conditionalFormatting sqref="L89:L102">
    <cfRule type="expression" dxfId="1595" priority="7">
      <formula>L89&gt;0</formula>
    </cfRule>
    <cfRule type="expression" dxfId="1594" priority="8">
      <formula>L89&lt;0</formula>
    </cfRule>
  </conditionalFormatting>
  <conditionalFormatting sqref="F25:F29">
    <cfRule type="expression" dxfId="1593" priority="5">
      <formula>F25&gt;0</formula>
    </cfRule>
    <cfRule type="expression" dxfId="1592" priority="6">
      <formula>F25&lt;0</formula>
    </cfRule>
  </conditionalFormatting>
  <conditionalFormatting sqref="H25:H29">
    <cfRule type="expression" dxfId="1591" priority="3">
      <formula>H25&gt;0</formula>
    </cfRule>
    <cfRule type="expression" dxfId="1590" priority="4">
      <formula>H25&lt;0</formula>
    </cfRule>
  </conditionalFormatting>
  <conditionalFormatting sqref="Q9">
    <cfRule type="expression" dxfId="1589" priority="1">
      <formula>Q9&gt;0</formula>
    </cfRule>
    <cfRule type="expression" dxfId="1588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8" t="s">
        <v>78</v>
      </c>
      <c r="P24" s="86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7" priority="24">
      <formula>F51&gt;0</formula>
    </cfRule>
    <cfRule type="expression" dxfId="1586" priority="25">
      <formula>F51&lt;0</formula>
    </cfRule>
  </conditionalFormatting>
  <conditionalFormatting sqref="Q7">
    <cfRule type="expression" dxfId="1585" priority="22">
      <formula>Q7&gt;0</formula>
    </cfRule>
    <cfRule type="expression" dxfId="1584" priority="23">
      <formula>Q7&lt;0</formula>
    </cfRule>
  </conditionalFormatting>
  <conditionalFormatting sqref="Q8">
    <cfRule type="expression" dxfId="1583" priority="20">
      <formula>Q8&gt;0</formula>
    </cfRule>
    <cfRule type="expression" dxfId="1582" priority="21">
      <formula>Q8&lt;0</formula>
    </cfRule>
  </conditionalFormatting>
  <conditionalFormatting sqref="F25:F50">
    <cfRule type="expression" dxfId="1581" priority="18">
      <formula>F25&gt;0</formula>
    </cfRule>
    <cfRule type="expression" dxfId="1580" priority="19">
      <formula>F25&lt;0</formula>
    </cfRule>
  </conditionalFormatting>
  <conditionalFormatting sqref="H25:H50">
    <cfRule type="expression" dxfId="1579" priority="16">
      <formula>H25&gt;0</formula>
    </cfRule>
    <cfRule type="expression" dxfId="1578" priority="17">
      <formula>H25&lt;0</formula>
    </cfRule>
  </conditionalFormatting>
  <conditionalFormatting sqref="F89:F110">
    <cfRule type="expression" dxfId="1577" priority="14">
      <formula>F89&gt;0</formula>
    </cfRule>
    <cfRule type="expression" dxfId="1576" priority="15">
      <formula>F89&lt;0</formula>
    </cfRule>
  </conditionalFormatting>
  <conditionalFormatting sqref="H89:H110">
    <cfRule type="expression" dxfId="1575" priority="12">
      <formula>H89&gt;0</formula>
    </cfRule>
    <cfRule type="expression" dxfId="1574" priority="13">
      <formula>H89&lt;0</formula>
    </cfRule>
  </conditionalFormatting>
  <conditionalFormatting sqref="Q10">
    <cfRule type="expression" dxfId="1573" priority="10">
      <formula>Q10&gt;0</formula>
    </cfRule>
    <cfRule type="expression" dxfId="1572" priority="11">
      <formula>Q10&lt;0</formula>
    </cfRule>
  </conditionalFormatting>
  <conditionalFormatting sqref="J25:J39">
    <cfRule type="expression" dxfId="1571" priority="8">
      <formula>J25&gt;0</formula>
    </cfRule>
    <cfRule type="expression" dxfId="1570" priority="9">
      <formula>J25&lt;0</formula>
    </cfRule>
  </conditionalFormatting>
  <conditionalFormatting sqref="K25:K38">
    <cfRule type="expression" dxfId="1569" priority="6">
      <formula>K25&gt;0</formula>
    </cfRule>
    <cfRule type="expression" dxfId="1568" priority="7">
      <formula>K25&lt;0</formula>
    </cfRule>
  </conditionalFormatting>
  <conditionalFormatting sqref="L25:L38">
    <cfRule type="expression" dxfId="1567" priority="4">
      <formula>L25&gt;0</formula>
    </cfRule>
    <cfRule type="expression" dxfId="156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65" priority="1">
      <formula>J40&gt;0</formula>
    </cfRule>
    <cfRule type="expression" dxfId="156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63" priority="74">
      <formula>F12&gt;0</formula>
    </cfRule>
    <cfRule type="expression" dxfId="156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61" priority="67">
      <formula>F124&gt;0</formula>
    </cfRule>
    <cfRule type="expression" dxfId="1560" priority="68">
      <formula>F124&lt;0</formula>
    </cfRule>
  </conditionalFormatting>
  <conditionalFormatting sqref="H124:H130">
    <cfRule type="expression" dxfId="1559" priority="55">
      <formula>H124&gt;0</formula>
    </cfRule>
    <cfRule type="expression" dxfId="1558" priority="56">
      <formula>H124&lt;0</formula>
    </cfRule>
  </conditionalFormatting>
  <conditionalFormatting sqref="H131">
    <cfRule type="expression" dxfId="1557" priority="53">
      <formula>H131&gt;0</formula>
    </cfRule>
    <cfRule type="expression" dxfId="1556" priority="54">
      <formula>H131&lt;0</formula>
    </cfRule>
  </conditionalFormatting>
  <conditionalFormatting sqref="H132">
    <cfRule type="expression" dxfId="1555" priority="51">
      <formula>H132&gt;0</formula>
    </cfRule>
    <cfRule type="expression" dxfId="1554" priority="52">
      <formula>H132&lt;0</formula>
    </cfRule>
  </conditionalFormatting>
  <conditionalFormatting sqref="H133:H135">
    <cfRule type="expression" dxfId="1553" priority="49">
      <formula>H133&gt;0</formula>
    </cfRule>
    <cfRule type="expression" dxfId="1552" priority="50">
      <formula>H133&lt;0</formula>
    </cfRule>
  </conditionalFormatting>
  <conditionalFormatting sqref="H136">
    <cfRule type="expression" dxfId="1551" priority="45">
      <formula>H136&gt;0</formula>
    </cfRule>
    <cfRule type="expression" dxfId="1550" priority="46">
      <formula>H136&lt;0</formula>
    </cfRule>
  </conditionalFormatting>
  <conditionalFormatting sqref="Q7">
    <cfRule type="expression" dxfId="1549" priority="39">
      <formula>Q7&gt;0</formula>
    </cfRule>
    <cfRule type="expression" dxfId="1548" priority="40">
      <formula>Q7&lt;0</formula>
    </cfRule>
  </conditionalFormatting>
  <conditionalFormatting sqref="Q8">
    <cfRule type="expression" dxfId="1547" priority="37">
      <formula>Q8&gt;0</formula>
    </cfRule>
    <cfRule type="expression" dxfId="1546" priority="38">
      <formula>Q8&lt;0</formula>
    </cfRule>
  </conditionalFormatting>
  <conditionalFormatting sqref="F167:F178 H167:H178">
    <cfRule type="expression" dxfId="1545" priority="35">
      <formula>F167&gt;0</formula>
    </cfRule>
    <cfRule type="expression" dxfId="1544" priority="36">
      <formula>F167&lt;0</formula>
    </cfRule>
  </conditionalFormatting>
  <conditionalFormatting sqref="F183:F197 H183:H197">
    <cfRule type="expression" dxfId="1543" priority="33">
      <formula>F183&gt;0</formula>
    </cfRule>
    <cfRule type="expression" dxfId="1542" priority="34">
      <formula>F183&lt;0</formula>
    </cfRule>
  </conditionalFormatting>
  <conditionalFormatting sqref="F198:F206 H198:H206">
    <cfRule type="expression" dxfId="1541" priority="31">
      <formula>F198&gt;0</formula>
    </cfRule>
    <cfRule type="expression" dxfId="1540" priority="32">
      <formula>F198&lt;0</formula>
    </cfRule>
  </conditionalFormatting>
  <conditionalFormatting sqref="F141:F147 H141:H147">
    <cfRule type="expression" dxfId="1539" priority="29">
      <formula>F141&gt;0</formula>
    </cfRule>
    <cfRule type="expression" dxfId="1538" priority="30">
      <formula>F141&lt;0</formula>
    </cfRule>
  </conditionalFormatting>
  <conditionalFormatting sqref="H149:H152 F149:F152">
    <cfRule type="expression" dxfId="1537" priority="27">
      <formula>F149&gt;0</formula>
    </cfRule>
    <cfRule type="expression" dxfId="1536" priority="28">
      <formula>F149&lt;0</formula>
    </cfRule>
  </conditionalFormatting>
  <conditionalFormatting sqref="F226 H215:H218 H257:H260 F257:F260 H226 H231:H233 F231:F233 F235:F244 H235:H244">
    <cfRule type="expression" dxfId="1535" priority="25">
      <formula>F215&gt;0</formula>
    </cfRule>
    <cfRule type="expression" dxfId="1534" priority="26">
      <formula>F215&lt;0</formula>
    </cfRule>
  </conditionalFormatting>
  <conditionalFormatting sqref="F207:F218">
    <cfRule type="expression" dxfId="1533" priority="23">
      <formula>F207&gt;0</formula>
    </cfRule>
    <cfRule type="expression" dxfId="1532" priority="24">
      <formula>F207&lt;0</formula>
    </cfRule>
  </conditionalFormatting>
  <conditionalFormatting sqref="H207:H208">
    <cfRule type="expression" dxfId="1531" priority="21">
      <formula>H207&gt;0</formula>
    </cfRule>
    <cfRule type="expression" dxfId="1530" priority="22">
      <formula>H207&lt;0</formula>
    </cfRule>
  </conditionalFormatting>
  <conditionalFormatting sqref="H209">
    <cfRule type="expression" dxfId="1529" priority="19">
      <formula>H209&gt;0</formula>
    </cfRule>
    <cfRule type="expression" dxfId="1528" priority="20">
      <formula>H209&lt;0</formula>
    </cfRule>
  </conditionalFormatting>
  <conditionalFormatting sqref="H210">
    <cfRule type="expression" dxfId="1527" priority="17">
      <formula>H210&gt;0</formula>
    </cfRule>
    <cfRule type="expression" dxfId="1526" priority="18">
      <formula>H210&lt;0</formula>
    </cfRule>
  </conditionalFormatting>
  <conditionalFormatting sqref="H211:H213">
    <cfRule type="expression" dxfId="1525" priority="15">
      <formula>H211&gt;0</formula>
    </cfRule>
    <cfRule type="expression" dxfId="1524" priority="16">
      <formula>H211&lt;0</formula>
    </cfRule>
  </conditionalFormatting>
  <conditionalFormatting sqref="H214">
    <cfRule type="expression" dxfId="1523" priority="13">
      <formula>H214&gt;0</formula>
    </cfRule>
    <cfRule type="expression" dxfId="1522" priority="14">
      <formula>H214&lt;0</formula>
    </cfRule>
  </conditionalFormatting>
  <conditionalFormatting sqref="F245:F256 H245:H256">
    <cfRule type="expression" dxfId="1521" priority="11">
      <formula>F245&gt;0</formula>
    </cfRule>
    <cfRule type="expression" dxfId="1520" priority="12">
      <formula>F245&lt;0</formula>
    </cfRule>
  </conditionalFormatting>
  <conditionalFormatting sqref="F261:F275 H261:H275">
    <cfRule type="expression" dxfId="1519" priority="9">
      <formula>F261&gt;0</formula>
    </cfRule>
    <cfRule type="expression" dxfId="1518" priority="10">
      <formula>F261&lt;0</formula>
    </cfRule>
  </conditionalFormatting>
  <conditionalFormatting sqref="F276:F283 H276:H283">
    <cfRule type="expression" dxfId="1517" priority="7">
      <formula>F276&gt;0</formula>
    </cfRule>
    <cfRule type="expression" dxfId="1516" priority="8">
      <formula>F276&lt;0</formula>
    </cfRule>
  </conditionalFormatting>
  <conditionalFormatting sqref="F219:F225 H219:H225">
    <cfRule type="expression" dxfId="1515" priority="5">
      <formula>F219&gt;0</formula>
    </cfRule>
    <cfRule type="expression" dxfId="1514" priority="6">
      <formula>F219&lt;0</formula>
    </cfRule>
  </conditionalFormatting>
  <conditionalFormatting sqref="H227:H230 F227:F230">
    <cfRule type="expression" dxfId="1513" priority="3">
      <formula>F227&gt;0</formula>
    </cfRule>
    <cfRule type="expression" dxfId="1512" priority="4">
      <formula>F227&lt;0</formula>
    </cfRule>
  </conditionalFormatting>
  <conditionalFormatting sqref="H234 F234">
    <cfRule type="expression" dxfId="1511" priority="1">
      <formula>F234&gt;0</formula>
    </cfRule>
    <cfRule type="expression" dxfId="151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8" t="s">
        <v>78</v>
      </c>
      <c r="P40" s="8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9" priority="43">
      <formula>F33&gt;0</formula>
    </cfRule>
    <cfRule type="expression" dxfId="1508" priority="44">
      <formula>F33&lt;0</formula>
    </cfRule>
  </conditionalFormatting>
  <conditionalFormatting sqref="Q7">
    <cfRule type="expression" dxfId="1507" priority="41">
      <formula>Q7&gt;0</formula>
    </cfRule>
    <cfRule type="expression" dxfId="1506" priority="42">
      <formula>Q7&lt;0</formula>
    </cfRule>
  </conditionalFormatting>
  <conditionalFormatting sqref="Q8">
    <cfRule type="expression" dxfId="1505" priority="39">
      <formula>Q8&gt;0</formula>
    </cfRule>
    <cfRule type="expression" dxfId="1504" priority="40">
      <formula>Q8&lt;0</formula>
    </cfRule>
  </conditionalFormatting>
  <conditionalFormatting sqref="F29 F32">
    <cfRule type="expression" dxfId="1503" priority="37">
      <formula>F29&gt;0</formula>
    </cfRule>
    <cfRule type="expression" dxfId="1502" priority="38">
      <formula>F29&lt;0</formula>
    </cfRule>
  </conditionalFormatting>
  <conditionalFormatting sqref="H29 H32">
    <cfRule type="expression" dxfId="1501" priority="35">
      <formula>H29&gt;0</formula>
    </cfRule>
    <cfRule type="expression" dxfId="1500" priority="36">
      <formula>H29&lt;0</formula>
    </cfRule>
  </conditionalFormatting>
  <conditionalFormatting sqref="F30:F31">
    <cfRule type="expression" dxfId="1499" priority="33">
      <formula>F30&gt;0</formula>
    </cfRule>
    <cfRule type="expression" dxfId="1498" priority="34">
      <formula>F30&lt;0</formula>
    </cfRule>
  </conditionalFormatting>
  <conditionalFormatting sqref="H30:H31">
    <cfRule type="expression" dxfId="1497" priority="31">
      <formula>H30&gt;0</formula>
    </cfRule>
    <cfRule type="expression" dxfId="1496" priority="32">
      <formula>H30&lt;0</formula>
    </cfRule>
  </conditionalFormatting>
  <conditionalFormatting sqref="F105:F140 H105:H140">
    <cfRule type="expression" dxfId="1495" priority="29">
      <formula>F105&gt;0</formula>
    </cfRule>
    <cfRule type="expression" dxfId="1494" priority="30">
      <formula>F105&lt;0</formula>
    </cfRule>
  </conditionalFormatting>
  <conditionalFormatting sqref="F96:F99">
    <cfRule type="expression" dxfId="1493" priority="27">
      <formula>F96&gt;0</formula>
    </cfRule>
    <cfRule type="expression" dxfId="1492" priority="28">
      <formula>F96&lt;0</formula>
    </cfRule>
  </conditionalFormatting>
  <conditionalFormatting sqref="H96:H99">
    <cfRule type="expression" dxfId="1491" priority="25">
      <formula>H96&gt;0</formula>
    </cfRule>
    <cfRule type="expression" dxfId="1490" priority="26">
      <formula>H96&lt;0</formula>
    </cfRule>
  </conditionalFormatting>
  <conditionalFormatting sqref="F25:F28">
    <cfRule type="expression" dxfId="1489" priority="19">
      <formula>F25&gt;0</formula>
    </cfRule>
    <cfRule type="expression" dxfId="1488" priority="20">
      <formula>F25&lt;0</formula>
    </cfRule>
  </conditionalFormatting>
  <conditionalFormatting sqref="H25:H28">
    <cfRule type="expression" dxfId="1487" priority="17">
      <formula>H25&gt;0</formula>
    </cfRule>
    <cfRule type="expression" dxfId="1486" priority="18">
      <formula>H25&lt;0</formula>
    </cfRule>
  </conditionalFormatting>
  <conditionalFormatting sqref="J27">
    <cfRule type="expression" dxfId="1485" priority="15">
      <formula>J27&gt;0</formula>
    </cfRule>
    <cfRule type="expression" dxfId="1484" priority="16">
      <formula>J27&lt;0</formula>
    </cfRule>
  </conditionalFormatting>
  <conditionalFormatting sqref="F104">
    <cfRule type="expression" dxfId="1483" priority="13">
      <formula>F104&gt;0</formula>
    </cfRule>
    <cfRule type="expression" dxfId="1482" priority="14">
      <formula>F104&lt;0</formula>
    </cfRule>
  </conditionalFormatting>
  <conditionalFormatting sqref="H104">
    <cfRule type="expression" dxfId="1481" priority="11">
      <formula>H104&gt;0</formula>
    </cfRule>
    <cfRule type="expression" dxfId="1480" priority="12">
      <formula>H104&lt;0</formula>
    </cfRule>
  </conditionalFormatting>
  <conditionalFormatting sqref="F100:F103">
    <cfRule type="expression" dxfId="1479" priority="9">
      <formula>F100&gt;0</formula>
    </cfRule>
    <cfRule type="expression" dxfId="1478" priority="10">
      <formula>F100&lt;0</formula>
    </cfRule>
  </conditionalFormatting>
  <conditionalFormatting sqref="H100:H103">
    <cfRule type="expression" dxfId="1477" priority="7">
      <formula>H100&gt;0</formula>
    </cfRule>
    <cfRule type="expression" dxfId="1476" priority="8">
      <formula>H100&lt;0</formula>
    </cfRule>
  </conditionalFormatting>
  <conditionalFormatting sqref="J102">
    <cfRule type="expression" dxfId="1475" priority="5">
      <formula>J102&gt;0</formula>
    </cfRule>
    <cfRule type="expression" dxfId="1474" priority="6">
      <formula>J102&lt;0</formula>
    </cfRule>
  </conditionalFormatting>
  <conditionalFormatting sqref="Q10">
    <cfRule type="expression" dxfId="1473" priority="3">
      <formula>Q10&gt;0</formula>
    </cfRule>
    <cfRule type="expression" dxfId="1472" priority="4">
      <formula>Q10&lt;0</formula>
    </cfRule>
  </conditionalFormatting>
  <conditionalFormatting sqref="M71">
    <cfRule type="expression" dxfId="1471" priority="1">
      <formula>M71&gt;0</formula>
    </cfRule>
    <cfRule type="expression" dxfId="147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9" priority="33">
      <formula>F34&gt;0</formula>
    </cfRule>
    <cfRule type="expression" dxfId="1468" priority="34">
      <formula>F34&lt;0</formula>
    </cfRule>
  </conditionalFormatting>
  <conditionalFormatting sqref="Q7">
    <cfRule type="expression" dxfId="1467" priority="31">
      <formula>Q7&gt;0</formula>
    </cfRule>
    <cfRule type="expression" dxfId="1466" priority="32">
      <formula>Q7&lt;0</formula>
    </cfRule>
  </conditionalFormatting>
  <conditionalFormatting sqref="Q8">
    <cfRule type="expression" dxfId="1465" priority="29">
      <formula>Q8&gt;0</formula>
    </cfRule>
    <cfRule type="expression" dxfId="1464" priority="30">
      <formula>Q8&lt;0</formula>
    </cfRule>
  </conditionalFormatting>
  <conditionalFormatting sqref="F27:F33">
    <cfRule type="expression" dxfId="1463" priority="27">
      <formula>F27&gt;0</formula>
    </cfRule>
    <cfRule type="expression" dxfId="1462" priority="28">
      <formula>F27&lt;0</formula>
    </cfRule>
  </conditionalFormatting>
  <conditionalFormatting sqref="H27:H33">
    <cfRule type="expression" dxfId="1461" priority="25">
      <formula>H27&gt;0</formula>
    </cfRule>
    <cfRule type="expression" dxfId="1460" priority="26">
      <formula>H27&lt;0</formula>
    </cfRule>
  </conditionalFormatting>
  <conditionalFormatting sqref="M46">
    <cfRule type="expression" dxfId="1459" priority="23">
      <formula>M46&gt;0</formula>
    </cfRule>
    <cfRule type="expression" dxfId="1458" priority="24">
      <formula>M46&lt;0</formula>
    </cfRule>
  </conditionalFormatting>
  <conditionalFormatting sqref="F79:F87 H79:H87">
    <cfRule type="expression" dxfId="1457" priority="21">
      <formula>F79&gt;0</formula>
    </cfRule>
    <cfRule type="expression" dxfId="1456" priority="22">
      <formula>F79&lt;0</formula>
    </cfRule>
  </conditionalFormatting>
  <conditionalFormatting sqref="F73 F77:F78">
    <cfRule type="expression" dxfId="1455" priority="19">
      <formula>F73&gt;0</formula>
    </cfRule>
    <cfRule type="expression" dxfId="1454" priority="20">
      <formula>F73&lt;0</formula>
    </cfRule>
  </conditionalFormatting>
  <conditionalFormatting sqref="H73 H77:H78">
    <cfRule type="expression" dxfId="1453" priority="17">
      <formula>H73&gt;0</formula>
    </cfRule>
    <cfRule type="expression" dxfId="1452" priority="18">
      <formula>H73&lt;0</formula>
    </cfRule>
  </conditionalFormatting>
  <conditionalFormatting sqref="F70:F72">
    <cfRule type="expression" dxfId="1451" priority="15">
      <formula>F70&gt;0</formula>
    </cfRule>
    <cfRule type="expression" dxfId="1450" priority="16">
      <formula>F70&lt;0</formula>
    </cfRule>
  </conditionalFormatting>
  <conditionalFormatting sqref="H70:H72">
    <cfRule type="expression" dxfId="1449" priority="13">
      <formula>H70&gt;0</formula>
    </cfRule>
    <cfRule type="expression" dxfId="1448" priority="14">
      <formula>H70&lt;0</formula>
    </cfRule>
  </conditionalFormatting>
  <conditionalFormatting sqref="F25:F26">
    <cfRule type="expression" dxfId="1447" priority="11">
      <formula>F25&gt;0</formula>
    </cfRule>
    <cfRule type="expression" dxfId="1446" priority="12">
      <formula>F25&lt;0</formula>
    </cfRule>
  </conditionalFormatting>
  <conditionalFormatting sqref="H25:H26">
    <cfRule type="expression" dxfId="1445" priority="9">
      <formula>H25&gt;0</formula>
    </cfRule>
    <cfRule type="expression" dxfId="1444" priority="10">
      <formula>H25&lt;0</formula>
    </cfRule>
  </conditionalFormatting>
  <conditionalFormatting sqref="F76">
    <cfRule type="expression" dxfId="1443" priority="7">
      <formula>F76&gt;0</formula>
    </cfRule>
    <cfRule type="expression" dxfId="1442" priority="8">
      <formula>F76&lt;0</formula>
    </cfRule>
  </conditionalFormatting>
  <conditionalFormatting sqref="H76">
    <cfRule type="expression" dxfId="1441" priority="5">
      <formula>H76&gt;0</formula>
    </cfRule>
    <cfRule type="expression" dxfId="1440" priority="6">
      <formula>H76&lt;0</formula>
    </cfRule>
  </conditionalFormatting>
  <conditionalFormatting sqref="F74:F75">
    <cfRule type="expression" dxfId="1439" priority="3">
      <formula>F74&gt;0</formula>
    </cfRule>
    <cfRule type="expression" dxfId="1438" priority="4">
      <formula>F74&lt;0</formula>
    </cfRule>
  </conditionalFormatting>
  <conditionalFormatting sqref="H74:H75">
    <cfRule type="expression" dxfId="1437" priority="1">
      <formula>H74&gt;0</formula>
    </cfRule>
    <cfRule type="expression" dxfId="143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182.8399</v>
      </c>
      <c r="R4" s="495">
        <v>8.3000000000000001E-3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2742.5985000000001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1090.5984999999928</v>
      </c>
      <c r="R7">
        <v>15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1090.5984999999928</v>
      </c>
    </row>
    <row r="9" spans="1:21" x14ac:dyDescent="0.25">
      <c r="B9" s="477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0.66016858353510133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7.0006601403741747E-3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201.12389000000002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199.29549100000003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197.46709200000001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195.63869300000002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193.810294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191.98189500000001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190.15349600000002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188.325097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186.49669800000001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184.66829899999999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182.8399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181.01150100000001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179.18310199999999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177.354703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175.52630399999998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173.69790499999999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171.869506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170.04110700000001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168.21270800000002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166.384309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164.55591000000001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5" priority="37">
      <formula>F54&gt;0</formula>
    </cfRule>
    <cfRule type="expression" dxfId="1434" priority="38">
      <formula>F54&lt;0</formula>
    </cfRule>
  </conditionalFormatting>
  <conditionalFormatting sqref="Q7">
    <cfRule type="expression" dxfId="1433" priority="35">
      <formula>Q7&gt;0</formula>
    </cfRule>
    <cfRule type="expression" dxfId="1432" priority="36">
      <formula>Q7&lt;0</formula>
    </cfRule>
  </conditionalFormatting>
  <conditionalFormatting sqref="Q8">
    <cfRule type="expression" dxfId="1431" priority="33">
      <formula>Q8&gt;0</formula>
    </cfRule>
    <cfRule type="expression" dxfId="1430" priority="34">
      <formula>Q8&lt;0</formula>
    </cfRule>
  </conditionalFormatting>
  <conditionalFormatting sqref="F31:F53">
    <cfRule type="expression" dxfId="1429" priority="31">
      <formula>F31&gt;0</formula>
    </cfRule>
    <cfRule type="expression" dxfId="1428" priority="32">
      <formula>F31&lt;0</formula>
    </cfRule>
  </conditionalFormatting>
  <conditionalFormatting sqref="H31:H53">
    <cfRule type="expression" dxfId="1427" priority="29">
      <formula>H31&gt;0</formula>
    </cfRule>
    <cfRule type="expression" dxfId="1426" priority="30">
      <formula>H31&lt;0</formula>
    </cfRule>
  </conditionalFormatting>
  <conditionalFormatting sqref="Q10">
    <cfRule type="expression" dxfId="1425" priority="27">
      <formula>Q10&gt;0</formula>
    </cfRule>
    <cfRule type="expression" dxfId="1424" priority="28">
      <formula>Q10&lt;0</formula>
    </cfRule>
  </conditionalFormatting>
  <conditionalFormatting sqref="J25:J38">
    <cfRule type="expression" dxfId="1423" priority="25">
      <formula>J25&gt;0</formula>
    </cfRule>
    <cfRule type="expression" dxfId="1422" priority="26">
      <formula>J25&lt;0</formula>
    </cfRule>
  </conditionalFormatting>
  <conditionalFormatting sqref="K25:K38">
    <cfRule type="expression" dxfId="1421" priority="23">
      <formula>K25&gt;0</formula>
    </cfRule>
    <cfRule type="expression" dxfId="1420" priority="24">
      <formula>K25&lt;0</formula>
    </cfRule>
  </conditionalFormatting>
  <conditionalFormatting sqref="L25:L38">
    <cfRule type="expression" dxfId="1419" priority="21">
      <formula>L25&gt;0</formula>
    </cfRule>
    <cfRule type="expression" dxfId="1418" priority="22">
      <formula>L25&lt;0</formula>
    </cfRule>
  </conditionalFormatting>
  <conditionalFormatting sqref="F89:F110">
    <cfRule type="expression" dxfId="1417" priority="19">
      <formula>F89&gt;0</formula>
    </cfRule>
    <cfRule type="expression" dxfId="1416" priority="20">
      <formula>F89&lt;0</formula>
    </cfRule>
  </conditionalFormatting>
  <conditionalFormatting sqref="H89:H110">
    <cfRule type="expression" dxfId="1415" priority="17">
      <formula>H89&gt;0</formula>
    </cfRule>
    <cfRule type="expression" dxfId="1414" priority="18">
      <formula>H89&lt;0</formula>
    </cfRule>
  </conditionalFormatting>
  <conditionalFormatting sqref="J89:J102">
    <cfRule type="expression" dxfId="1413" priority="15">
      <formula>J89&gt;0</formula>
    </cfRule>
    <cfRule type="expression" dxfId="1412" priority="16">
      <formula>J89&lt;0</formula>
    </cfRule>
  </conditionalFormatting>
  <conditionalFormatting sqref="K89:K102">
    <cfRule type="expression" dxfId="1411" priority="13">
      <formula>K89&gt;0</formula>
    </cfRule>
    <cfRule type="expression" dxfId="1410" priority="14">
      <formula>K89&lt;0</formula>
    </cfRule>
  </conditionalFormatting>
  <conditionalFormatting sqref="L89:L102">
    <cfRule type="expression" dxfId="1409" priority="11">
      <formula>L89&gt;0</formula>
    </cfRule>
    <cfRule type="expression" dxfId="1408" priority="12">
      <formula>L89&lt;0</formula>
    </cfRule>
  </conditionalFormatting>
  <conditionalFormatting sqref="F25:F28">
    <cfRule type="expression" dxfId="1407" priority="9">
      <formula>F25&gt;0</formula>
    </cfRule>
    <cfRule type="expression" dxfId="1406" priority="10">
      <formula>F25&lt;0</formula>
    </cfRule>
  </conditionalFormatting>
  <conditionalFormatting sqref="H25:H28">
    <cfRule type="expression" dxfId="1405" priority="7">
      <formula>H25&gt;0</formula>
    </cfRule>
    <cfRule type="expression" dxfId="1404" priority="8">
      <formula>H25&lt;0</formula>
    </cfRule>
  </conditionalFormatting>
  <conditionalFormatting sqref="F29:F30">
    <cfRule type="expression" dxfId="1403" priority="3">
      <formula>F29&gt;0</formula>
    </cfRule>
    <cfRule type="expression" dxfId="1402" priority="4">
      <formula>F29&lt;0</formula>
    </cfRule>
  </conditionalFormatting>
  <conditionalFormatting sqref="H29:H30">
    <cfRule type="expression" dxfId="1401" priority="1">
      <formula>H29&gt;0</formula>
    </cfRule>
    <cfRule type="expression" dxfId="140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1" si="1">H2*I2-J2</f>
        <v>6747.84</v>
      </c>
      <c r="L2" s="72">
        <v>43082</v>
      </c>
      <c r="M2" s="43">
        <v>80</v>
      </c>
      <c r="O2" s="11" t="s">
        <v>57</v>
      </c>
      <c r="Q2">
        <f>C24-H24</f>
        <v>150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58.789666666666747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70.88</v>
      </c>
      <c r="R4" s="495">
        <v>6.1000000000000004E-3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10632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8818.4500000000116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1813.5499999999884</v>
      </c>
      <c r="R7">
        <v>150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1813.5499999999884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0.20565405485090757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2.2573363431151246E-2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11.862761506276151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72">
        <v>43279</v>
      </c>
      <c r="C16" s="4">
        <v>150</v>
      </c>
      <c r="D16" s="2">
        <v>59.56</v>
      </c>
      <c r="E16" s="2">
        <v>0</v>
      </c>
      <c r="F16" s="2">
        <f t="shared" ref="F16" si="2">C16*D16+E16</f>
        <v>8934</v>
      </c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8" t="s">
        <v>78</v>
      </c>
      <c r="P21" s="868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77.968000000000004</v>
      </c>
      <c r="V22" s="134"/>
    </row>
    <row r="23" spans="1:22" x14ac:dyDescent="0.25">
      <c r="O23" s="81">
        <v>1.0900000000000001</v>
      </c>
      <c r="P23" s="81">
        <f t="shared" ref="P23:P42" si="3">O23*$Q$4</f>
        <v>77.259200000000007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SUM(H2:H11)</f>
        <v>800</v>
      </c>
      <c r="I24" s="791"/>
      <c r="J24" s="18"/>
      <c r="K24" s="18">
        <f>SUM(K2:K11)</f>
        <v>54896.489999999991</v>
      </c>
      <c r="L24" s="14"/>
      <c r="M24" s="18">
        <f>SUM(M2:M10)</f>
        <v>348</v>
      </c>
      <c r="O24" s="81">
        <v>1.08</v>
      </c>
      <c r="P24" s="81">
        <f t="shared" si="3"/>
        <v>76.550399999999996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800</v>
      </c>
      <c r="D25" s="343"/>
      <c r="E25" s="343"/>
      <c r="F25" s="344">
        <f>SumByColor($A$25,F2:F23)</f>
        <v>55129</v>
      </c>
      <c r="G25" s="343"/>
      <c r="H25" s="343">
        <f>SumByColor($A$25,H2:H23)</f>
        <v>800</v>
      </c>
      <c r="I25" s="792"/>
      <c r="J25" s="343"/>
      <c r="K25" s="344">
        <f>SumByColor($A$25,K2:K23)</f>
        <v>54897</v>
      </c>
      <c r="L25" s="343"/>
      <c r="M25" s="344">
        <f>SumByColor($A$25,M2:M23)</f>
        <v>348</v>
      </c>
      <c r="O25" s="81">
        <v>1.07</v>
      </c>
      <c r="P25" s="81">
        <f t="shared" si="3"/>
        <v>75.8416</v>
      </c>
      <c r="U25" t="s">
        <v>1133</v>
      </c>
      <c r="V25" s="134"/>
    </row>
    <row r="26" spans="1:22" x14ac:dyDescent="0.25">
      <c r="O26" s="81">
        <v>1.06</v>
      </c>
      <c r="P26" s="81">
        <f t="shared" si="3"/>
        <v>75.132800000000003</v>
      </c>
      <c r="U26" t="s">
        <v>1134</v>
      </c>
      <c r="V26" s="134"/>
    </row>
    <row r="27" spans="1:22" x14ac:dyDescent="0.25">
      <c r="O27" s="81">
        <v>1.05</v>
      </c>
      <c r="P27" s="81">
        <f t="shared" si="3"/>
        <v>74.423999999999992</v>
      </c>
      <c r="V27" s="134"/>
    </row>
    <row r="28" spans="1:22" x14ac:dyDescent="0.25">
      <c r="O28" s="81">
        <v>1.04</v>
      </c>
      <c r="P28" s="81">
        <f t="shared" si="3"/>
        <v>73.715199999999996</v>
      </c>
      <c r="V28" s="134"/>
    </row>
    <row r="29" spans="1:22" x14ac:dyDescent="0.25">
      <c r="O29" s="81">
        <v>1.03</v>
      </c>
      <c r="P29" s="81">
        <f t="shared" si="3"/>
        <v>73.006399999999999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3"/>
        <v>72.297600000000003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3"/>
        <v>71.588799999999992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3"/>
        <v>70.88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3"/>
        <v>70.171199999999999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3"/>
        <v>69.462399999999988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3"/>
        <v>68.753599999999992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4">C36*(E36-D36)</f>
        <v>-1534.0000000000005</v>
      </c>
      <c r="G36" s="39">
        <f t="shared" ref="G36:G46" si="5">D36*C36</f>
        <v>15046</v>
      </c>
      <c r="H36" s="222">
        <f t="shared" ref="H36:H46" si="6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3"/>
        <v>68.044799999999995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4"/>
        <v>-1587.4999999999986</v>
      </c>
      <c r="G37" s="39">
        <f t="shared" si="5"/>
        <v>18410</v>
      </c>
      <c r="H37" s="222">
        <f t="shared" si="6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3"/>
        <v>67.335999999999999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4"/>
        <v>-2364.9899999999975</v>
      </c>
      <c r="G38" s="39">
        <f t="shared" si="5"/>
        <v>21618.989999999998</v>
      </c>
      <c r="H38" s="222">
        <f t="shared" si="6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3"/>
        <v>66.627199999999988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4"/>
        <v>-1469.1599999999994</v>
      </c>
      <c r="G39" s="39">
        <f t="shared" si="5"/>
        <v>14871.16</v>
      </c>
      <c r="H39" s="222">
        <f t="shared" si="6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3"/>
        <v>65.918400000000005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4"/>
        <v>-638.23500000000092</v>
      </c>
      <c r="G40" s="39">
        <f t="shared" si="5"/>
        <v>11207.235000000001</v>
      </c>
      <c r="H40" s="222">
        <f t="shared" si="6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3"/>
        <v>65.209599999999995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4"/>
        <v>-571.24000000000024</v>
      </c>
      <c r="G41" s="39">
        <f t="shared" si="5"/>
        <v>14701.240000000002</v>
      </c>
      <c r="H41" s="222">
        <f t="shared" si="6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3"/>
        <v>64.500799999999998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4"/>
        <v>-163.3199999999988</v>
      </c>
      <c r="G42" s="39">
        <f t="shared" si="5"/>
        <v>11077.32</v>
      </c>
      <c r="H42" s="222">
        <f t="shared" si="6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3"/>
        <v>63.791999999999994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4"/>
        <v>-239.32500000000019</v>
      </c>
      <c r="G43" s="39">
        <f t="shared" si="5"/>
        <v>10997.325000000001</v>
      </c>
      <c r="H43" s="222">
        <f t="shared" si="6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4"/>
        <v>14.000000000000057</v>
      </c>
      <c r="G44" s="39">
        <f t="shared" si="5"/>
        <v>3656.5</v>
      </c>
      <c r="H44" s="222">
        <f t="shared" si="6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4"/>
        <v>-107.9899999999995</v>
      </c>
      <c r="G45" s="39">
        <f t="shared" si="5"/>
        <v>7204.99</v>
      </c>
      <c r="H45" s="222">
        <f t="shared" si="6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4"/>
        <v>71.930000000000405</v>
      </c>
      <c r="G46" s="39">
        <f t="shared" si="5"/>
        <v>3574.0699999999997</v>
      </c>
      <c r="H46" s="222">
        <f t="shared" si="6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7">C48*(E48-D48)</f>
        <v>214.93000000000038</v>
      </c>
      <c r="G48" s="39">
        <f t="shared" ref="G48:G53" si="8">D48*C48</f>
        <v>3574.0699999999997</v>
      </c>
      <c r="H48" s="222">
        <f t="shared" ref="H48:H53" si="9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7"/>
        <v>-39.509999999999934</v>
      </c>
      <c r="G49" s="39">
        <f t="shared" si="8"/>
        <v>7082.51</v>
      </c>
      <c r="H49" s="222">
        <f t="shared" si="9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7"/>
        <v>-273.51000000000101</v>
      </c>
      <c r="G50" s="39">
        <f t="shared" si="8"/>
        <v>10506.51</v>
      </c>
      <c r="H50" s="222">
        <f t="shared" si="9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7"/>
        <v>-7.9999999999984084</v>
      </c>
      <c r="G51" s="39">
        <f t="shared" si="8"/>
        <v>13966</v>
      </c>
      <c r="H51" s="222">
        <f t="shared" si="9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7"/>
        <v>62.000000000000455</v>
      </c>
      <c r="G52" s="39">
        <f t="shared" si="8"/>
        <v>6952</v>
      </c>
      <c r="H52" s="222">
        <f t="shared" si="9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7"/>
        <v>-41.600000000002524</v>
      </c>
      <c r="G53" s="39">
        <f t="shared" si="8"/>
        <v>13861.600000000002</v>
      </c>
      <c r="H53" s="222">
        <f t="shared" si="9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0">C54*(E54-D54)</f>
        <v>258.39999999999748</v>
      </c>
      <c r="G54" s="39">
        <f t="shared" ref="G54:G60" si="11">D54*C54</f>
        <v>13861.600000000002</v>
      </c>
      <c r="H54" s="222">
        <f t="shared" ref="H54:H60" si="12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0"/>
        <v>314.40000000000055</v>
      </c>
      <c r="G55" s="39">
        <f t="shared" si="11"/>
        <v>13801.599999999999</v>
      </c>
      <c r="H55" s="222">
        <f t="shared" si="12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0"/>
        <v>-287.60000000000048</v>
      </c>
      <c r="G56" s="39">
        <f t="shared" si="11"/>
        <v>13801.599999999999</v>
      </c>
      <c r="H56" s="222">
        <f t="shared" si="12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0"/>
        <v>-477.5999999999982</v>
      </c>
      <c r="G57" s="39">
        <f t="shared" si="11"/>
        <v>13801.599999999999</v>
      </c>
      <c r="H57" s="222">
        <f t="shared" si="12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0"/>
        <v>-609.60000000000036</v>
      </c>
      <c r="G58" s="39">
        <f t="shared" si="11"/>
        <v>13801.599999999999</v>
      </c>
      <c r="H58" s="222">
        <f t="shared" si="12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0"/>
        <v>-1107.5999999999995</v>
      </c>
      <c r="G59" s="39">
        <f t="shared" si="11"/>
        <v>13801.599999999999</v>
      </c>
      <c r="H59" s="222">
        <f t="shared" si="12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0"/>
        <v>-558.00000000000125</v>
      </c>
      <c r="G60" s="39">
        <f t="shared" si="11"/>
        <v>13802.000000000002</v>
      </c>
      <c r="H60" s="222">
        <f t="shared" si="12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3">C61*(E61-D61)</f>
        <v>-380.00000000000114</v>
      </c>
      <c r="G61" s="39">
        <f t="shared" ref="G61:G68" si="14">D61*C61</f>
        <v>13802.000000000002</v>
      </c>
      <c r="H61" s="222">
        <f t="shared" ref="H61:H68" si="15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3"/>
        <v>-1040.0000000000005</v>
      </c>
      <c r="G62" s="39">
        <f t="shared" si="14"/>
        <v>13802.000000000002</v>
      </c>
      <c r="H62" s="222">
        <f t="shared" si="15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3"/>
        <v>-1281.6599999999994</v>
      </c>
      <c r="G63" s="39">
        <f t="shared" si="14"/>
        <v>19989.66</v>
      </c>
      <c r="H63" s="222">
        <f t="shared" si="15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3"/>
        <v>-267.00000000000017</v>
      </c>
      <c r="G64" s="39">
        <f t="shared" si="14"/>
        <v>19989</v>
      </c>
      <c r="H64" s="222">
        <f t="shared" si="15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3"/>
        <v>-638.99999999999864</v>
      </c>
      <c r="G65" s="39">
        <f t="shared" si="14"/>
        <v>19989</v>
      </c>
      <c r="H65" s="222">
        <f t="shared" si="15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3"/>
        <v>-759.66000000000099</v>
      </c>
      <c r="G66" s="39">
        <f t="shared" si="14"/>
        <v>19869.660000000003</v>
      </c>
      <c r="H66" s="222">
        <f t="shared" si="15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3"/>
        <v>-129.66000000000264</v>
      </c>
      <c r="G67" s="39">
        <f t="shared" si="14"/>
        <v>19869.660000000003</v>
      </c>
      <c r="H67" s="222">
        <f t="shared" si="15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3"/>
        <v>505.26000000000124</v>
      </c>
      <c r="G68" s="39">
        <f t="shared" si="14"/>
        <v>13094.739999999998</v>
      </c>
      <c r="H68" s="222">
        <f t="shared" si="15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6">C69*(E69-D69)</f>
        <v>157.26000000000226</v>
      </c>
      <c r="G69" s="39">
        <f t="shared" ref="G69:G77" si="17">D69*C69</f>
        <v>13094.739999999998</v>
      </c>
      <c r="H69" s="222">
        <f t="shared" ref="H69:H77" si="18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6"/>
        <v>-1126.8000000000002</v>
      </c>
      <c r="G70" s="39">
        <f t="shared" si="17"/>
        <v>25006.800000000003</v>
      </c>
      <c r="H70" s="222">
        <f t="shared" si="18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6"/>
        <v>-556.00000000000023</v>
      </c>
      <c r="G71" s="39">
        <f t="shared" si="17"/>
        <v>25008</v>
      </c>
      <c r="H71" s="222">
        <f t="shared" si="18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6"/>
        <v>-704.00000000000205</v>
      </c>
      <c r="G72" s="39">
        <f t="shared" si="17"/>
        <v>25008</v>
      </c>
      <c r="H72" s="222">
        <f t="shared" si="18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6"/>
        <v>-54.899999999999949</v>
      </c>
      <c r="G73" s="39">
        <f t="shared" si="17"/>
        <v>18768.900000000001</v>
      </c>
      <c r="H73" s="222">
        <f t="shared" si="18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6"/>
        <v>290.00000000000057</v>
      </c>
      <c r="G74" s="39">
        <f t="shared" si="17"/>
        <v>12416</v>
      </c>
      <c r="H74" s="222">
        <f t="shared" si="18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6"/>
        <v>803.9999999999992</v>
      </c>
      <c r="G75" s="39">
        <f t="shared" si="17"/>
        <v>12416</v>
      </c>
      <c r="H75" s="222">
        <f t="shared" si="18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6"/>
        <v>570.00000000000171</v>
      </c>
      <c r="G76" s="39">
        <f t="shared" si="17"/>
        <v>12416</v>
      </c>
      <c r="H76" s="222">
        <f t="shared" si="18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6"/>
        <v>1108.0000000000014</v>
      </c>
      <c r="G77" s="39">
        <f t="shared" si="17"/>
        <v>12416</v>
      </c>
      <c r="H77" s="222">
        <f t="shared" si="18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3" si="19">C78*(E78-D78)</f>
        <v>881.99999999999932</v>
      </c>
      <c r="G78" s="39">
        <f t="shared" ref="G78:G83" si="20">D78*C78</f>
        <v>12416</v>
      </c>
      <c r="H78" s="222">
        <f t="shared" ref="H78:H83" si="21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9"/>
        <v>1508.0000000000014</v>
      </c>
      <c r="G79" s="39">
        <f t="shared" si="20"/>
        <v>12416</v>
      </c>
      <c r="H79" s="222">
        <f t="shared" si="21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9"/>
        <v>1581.9999999999993</v>
      </c>
      <c r="G80" s="39">
        <f t="shared" si="20"/>
        <v>12416</v>
      </c>
      <c r="H80" s="222">
        <f t="shared" si="21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9"/>
        <v>1143.9999999999998</v>
      </c>
      <c r="G81" s="39">
        <f t="shared" si="20"/>
        <v>12416</v>
      </c>
      <c r="H81" s="222">
        <f t="shared" si="21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9"/>
        <v>1296.0000000000009</v>
      </c>
      <c r="G82" s="39">
        <f t="shared" si="20"/>
        <v>12416</v>
      </c>
      <c r="H82" s="222">
        <f t="shared" si="21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9"/>
        <v>1738.4999999999995</v>
      </c>
      <c r="G83" s="39">
        <f t="shared" si="20"/>
        <v>8818.5</v>
      </c>
      <c r="H83" s="222">
        <f t="shared" si="21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F83 H83 H87:H89 F87:F89">
    <cfRule type="expression" dxfId="1399" priority="31">
      <formula>F7&gt;0</formula>
    </cfRule>
    <cfRule type="expression" dxfId="1398" priority="32">
      <formula>F7&lt;0</formula>
    </cfRule>
  </conditionalFormatting>
  <conditionalFormatting sqref="Q8">
    <cfRule type="expression" dxfId="1397" priority="29">
      <formula>Q8&gt;0</formula>
    </cfRule>
    <cfRule type="expression" dxfId="1396" priority="30">
      <formula>Q8&lt;0</formula>
    </cfRule>
  </conditionalFormatting>
  <conditionalFormatting sqref="F114:F135">
    <cfRule type="expression" dxfId="1395" priority="23">
      <formula>F114&gt;0</formula>
    </cfRule>
    <cfRule type="expression" dxfId="1394" priority="24">
      <formula>F114&lt;0</formula>
    </cfRule>
  </conditionalFormatting>
  <conditionalFormatting sqref="H114:H135">
    <cfRule type="expression" dxfId="1393" priority="21">
      <formula>H114&gt;0</formula>
    </cfRule>
    <cfRule type="expression" dxfId="1392" priority="22">
      <formula>H114&lt;0</formula>
    </cfRule>
  </conditionalFormatting>
  <conditionalFormatting sqref="Q10">
    <cfRule type="expression" dxfId="1391" priority="19">
      <formula>Q10&gt;0</formula>
    </cfRule>
    <cfRule type="expression" dxfId="1390" priority="20">
      <formula>Q10&lt;0</formula>
    </cfRule>
  </conditionalFormatting>
  <conditionalFormatting sqref="J31:J44">
    <cfRule type="expression" dxfId="1389" priority="17">
      <formula>J31&gt;0</formula>
    </cfRule>
    <cfRule type="expression" dxfId="1388" priority="18">
      <formula>J31&lt;0</formula>
    </cfRule>
  </conditionalFormatting>
  <conditionalFormatting sqref="K31:K44">
    <cfRule type="expression" dxfId="1387" priority="15">
      <formula>K31&gt;0</formula>
    </cfRule>
    <cfRule type="expression" dxfId="1386" priority="16">
      <formula>K31&lt;0</formula>
    </cfRule>
  </conditionalFormatting>
  <conditionalFormatting sqref="L31:L35 L37:L44">
    <cfRule type="expression" dxfId="1385" priority="13">
      <formula>L31&gt;0</formula>
    </cfRule>
    <cfRule type="expression" dxfId="1384" priority="14">
      <formula>L31&lt;0</formula>
    </cfRule>
  </conditionalFormatting>
  <conditionalFormatting sqref="M31:M44">
    <cfRule type="expression" dxfId="1383" priority="11">
      <formula>M31&gt;0</formula>
    </cfRule>
    <cfRule type="expression" dxfId="1382" priority="12">
      <formula>M31&lt;0</formula>
    </cfRule>
  </conditionalFormatting>
  <conditionalFormatting sqref="F82 H82">
    <cfRule type="expression" dxfId="1381" priority="7">
      <formula>F82&gt;0</formula>
    </cfRule>
    <cfRule type="expression" dxfId="1380" priority="8">
      <formula>F82&lt;0</formula>
    </cfRule>
  </conditionalFormatting>
  <conditionalFormatting sqref="F75:F81 H75:H81">
    <cfRule type="expression" dxfId="1379" priority="5">
      <formula>F75&gt;0</formula>
    </cfRule>
    <cfRule type="expression" dxfId="1378" priority="6">
      <formula>F75&lt;0</formula>
    </cfRule>
  </conditionalFormatting>
  <conditionalFormatting sqref="F71:F74 H71:H74">
    <cfRule type="expression" dxfId="1377" priority="3">
      <formula>F71&gt;0</formula>
    </cfRule>
    <cfRule type="expression" dxfId="1376" priority="4">
      <formula>F71&lt;0</formula>
    </cfRule>
  </conditionalFormatting>
  <conditionalFormatting sqref="H84:H86 F84:F86">
    <cfRule type="expression" dxfId="1375" priority="1">
      <formula>F84&gt;0</formula>
    </cfRule>
    <cfRule type="expression" dxfId="1374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3" priority="21">
      <formula>F47&gt;0</formula>
    </cfRule>
    <cfRule type="expression" dxfId="1372" priority="22">
      <formula>F47&lt;0</formula>
    </cfRule>
  </conditionalFormatting>
  <conditionalFormatting sqref="Q7">
    <cfRule type="expression" dxfId="1371" priority="19">
      <formula>Q7&gt;0</formula>
    </cfRule>
    <cfRule type="expression" dxfId="1370" priority="20">
      <formula>Q7&lt;0</formula>
    </cfRule>
  </conditionalFormatting>
  <conditionalFormatting sqref="Q8">
    <cfRule type="expression" dxfId="1369" priority="17">
      <formula>Q8&gt;0</formula>
    </cfRule>
    <cfRule type="expression" dxfId="1368" priority="18">
      <formula>Q8&lt;0</formula>
    </cfRule>
  </conditionalFormatting>
  <conditionalFormatting sqref="F25:F46">
    <cfRule type="expression" dxfId="1367" priority="15">
      <formula>F25&gt;0</formula>
    </cfRule>
    <cfRule type="expression" dxfId="1366" priority="16">
      <formula>F25&lt;0</formula>
    </cfRule>
  </conditionalFormatting>
  <conditionalFormatting sqref="H25:H46">
    <cfRule type="expression" dxfId="1365" priority="13">
      <formula>H25&gt;0</formula>
    </cfRule>
    <cfRule type="expression" dxfId="1364" priority="14">
      <formula>H25&lt;0</formula>
    </cfRule>
  </conditionalFormatting>
  <conditionalFormatting sqref="F89:F110">
    <cfRule type="expression" dxfId="1363" priority="11">
      <formula>F89&gt;0</formula>
    </cfRule>
    <cfRule type="expression" dxfId="1362" priority="12">
      <formula>F89&lt;0</formula>
    </cfRule>
  </conditionalFormatting>
  <conditionalFormatting sqref="H89:H110">
    <cfRule type="expression" dxfId="1361" priority="9">
      <formula>H89&gt;0</formula>
    </cfRule>
    <cfRule type="expression" dxfId="1360" priority="10">
      <formula>H89&lt;0</formula>
    </cfRule>
  </conditionalFormatting>
  <conditionalFormatting sqref="Q10">
    <cfRule type="expression" dxfId="1359" priority="7">
      <formula>Q10&gt;0</formula>
    </cfRule>
    <cfRule type="expression" dxfId="1358" priority="8">
      <formula>Q10&lt;0</formula>
    </cfRule>
  </conditionalFormatting>
  <conditionalFormatting sqref="J25:J38">
    <cfRule type="expression" dxfId="1357" priority="5">
      <formula>J25&gt;0</formula>
    </cfRule>
    <cfRule type="expression" dxfId="1356" priority="6">
      <formula>J25&lt;0</formula>
    </cfRule>
  </conditionalFormatting>
  <conditionalFormatting sqref="K25:K38">
    <cfRule type="expression" dxfId="1355" priority="3">
      <formula>K25&gt;0</formula>
    </cfRule>
    <cfRule type="expression" dxfId="1354" priority="4">
      <formula>K25&lt;0</formula>
    </cfRule>
  </conditionalFormatting>
  <conditionalFormatting sqref="L25:L38">
    <cfRule type="expression" dxfId="1353" priority="1">
      <formula>L25&gt;0</formula>
    </cfRule>
    <cfRule type="expression" dxfId="13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46.88</v>
      </c>
      <c r="R4" s="495">
        <v>3.0000000000000001E-3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7032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1762.7699999999968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1762.7699999999968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0.33454034080880807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2.9436860068259383E-2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10.654545454545454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16" ht="15.75" thickTop="1" x14ac:dyDescent="0.25">
      <c r="O17" s="81">
        <v>1.1000000000000001</v>
      </c>
      <c r="P17" s="81">
        <f>O17*$Q$4</f>
        <v>51.568000000000005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51.099200000000003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50.630400000000009</v>
      </c>
    </row>
    <row r="20" spans="1:16" x14ac:dyDescent="0.25">
      <c r="O20" s="81">
        <v>1.07</v>
      </c>
      <c r="P20" s="81">
        <f t="shared" si="2"/>
        <v>50.161600000000007</v>
      </c>
    </row>
    <row r="21" spans="1:16" x14ac:dyDescent="0.25">
      <c r="O21" s="81">
        <v>1.06</v>
      </c>
      <c r="P21" s="81">
        <f t="shared" si="2"/>
        <v>49.692800000000005</v>
      </c>
    </row>
    <row r="22" spans="1:16" x14ac:dyDescent="0.25">
      <c r="O22" s="81">
        <v>1.05</v>
      </c>
      <c r="P22" s="81">
        <f t="shared" si="2"/>
        <v>49.224000000000004</v>
      </c>
    </row>
    <row r="23" spans="1:16" x14ac:dyDescent="0.25">
      <c r="O23" s="81">
        <v>1.04</v>
      </c>
      <c r="P23" s="81">
        <f t="shared" si="2"/>
        <v>48.755200000000002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48.2864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47.817600000000006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47.348800000000004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46.88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46.411200000000001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45.942399999999999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45.473600000000005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45.004800000000003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44.536000000000001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44.0672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43.598400000000005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43.129600000000003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42.660800000000002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42.192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1" priority="39">
      <formula>F54&gt;0</formula>
    </cfRule>
    <cfRule type="expression" dxfId="1350" priority="40">
      <formula>F54&lt;0</formula>
    </cfRule>
  </conditionalFormatting>
  <conditionalFormatting sqref="Q7">
    <cfRule type="expression" dxfId="1349" priority="37">
      <formula>Q7&gt;0</formula>
    </cfRule>
    <cfRule type="expression" dxfId="1348" priority="38">
      <formula>Q7&lt;0</formula>
    </cfRule>
  </conditionalFormatting>
  <conditionalFormatting sqref="Q8">
    <cfRule type="expression" dxfId="1347" priority="35">
      <formula>Q8&gt;0</formula>
    </cfRule>
    <cfRule type="expression" dxfId="1346" priority="36">
      <formula>Q8&lt;0</formula>
    </cfRule>
  </conditionalFormatting>
  <conditionalFormatting sqref="F33:F36 F38:F53">
    <cfRule type="expression" dxfId="1345" priority="33">
      <formula>F33&gt;0</formula>
    </cfRule>
    <cfRule type="expression" dxfId="1344" priority="34">
      <formula>F33&lt;0</formula>
    </cfRule>
  </conditionalFormatting>
  <conditionalFormatting sqref="H33:H36 H38:H53">
    <cfRule type="expression" dxfId="1343" priority="31">
      <formula>H33&gt;0</formula>
    </cfRule>
    <cfRule type="expression" dxfId="1342" priority="32">
      <formula>H33&lt;0</formula>
    </cfRule>
  </conditionalFormatting>
  <conditionalFormatting sqref="Q10">
    <cfRule type="expression" dxfId="1341" priority="29">
      <formula>Q10&gt;0</formula>
    </cfRule>
    <cfRule type="expression" dxfId="1340" priority="30">
      <formula>Q10&lt;0</formula>
    </cfRule>
  </conditionalFormatting>
  <conditionalFormatting sqref="J25:J38">
    <cfRule type="expression" dxfId="1339" priority="27">
      <formula>J25&gt;0</formula>
    </cfRule>
    <cfRule type="expression" dxfId="1338" priority="28">
      <formula>J25&lt;0</formula>
    </cfRule>
  </conditionalFormatting>
  <conditionalFormatting sqref="K25:K38">
    <cfRule type="expression" dxfId="1337" priority="25">
      <formula>K25&gt;0</formula>
    </cfRule>
    <cfRule type="expression" dxfId="1336" priority="26">
      <formula>K25&lt;0</formula>
    </cfRule>
  </conditionalFormatting>
  <conditionalFormatting sqref="L25">
    <cfRule type="expression" dxfId="1335" priority="23">
      <formula>L25&gt;0</formula>
    </cfRule>
    <cfRule type="expression" dxfId="1334" priority="24">
      <formula>L25&lt;0</formula>
    </cfRule>
  </conditionalFormatting>
  <conditionalFormatting sqref="F89:F110">
    <cfRule type="expression" dxfId="1333" priority="21">
      <formula>F89&gt;0</formula>
    </cfRule>
    <cfRule type="expression" dxfId="1332" priority="22">
      <formula>F89&lt;0</formula>
    </cfRule>
  </conditionalFormatting>
  <conditionalFormatting sqref="H89:H110">
    <cfRule type="expression" dxfId="1331" priority="19">
      <formula>H89&gt;0</formula>
    </cfRule>
    <cfRule type="expression" dxfId="1330" priority="20">
      <formula>H89&lt;0</formula>
    </cfRule>
  </conditionalFormatting>
  <conditionalFormatting sqref="J89:J102">
    <cfRule type="expression" dxfId="1329" priority="17">
      <formula>J89&gt;0</formula>
    </cfRule>
    <cfRule type="expression" dxfId="1328" priority="18">
      <formula>J89&lt;0</formula>
    </cfRule>
  </conditionalFormatting>
  <conditionalFormatting sqref="K89:K102">
    <cfRule type="expression" dxfId="1327" priority="15">
      <formula>K89&gt;0</formula>
    </cfRule>
    <cfRule type="expression" dxfId="1326" priority="16">
      <formula>K89&lt;0</formula>
    </cfRule>
  </conditionalFormatting>
  <conditionalFormatting sqref="L89:L102">
    <cfRule type="expression" dxfId="1325" priority="13">
      <formula>L89&gt;0</formula>
    </cfRule>
    <cfRule type="expression" dxfId="1324" priority="14">
      <formula>L89&lt;0</formula>
    </cfRule>
  </conditionalFormatting>
  <conditionalFormatting sqref="F29:F32">
    <cfRule type="expression" dxfId="1323" priority="11">
      <formula>F29&gt;0</formula>
    </cfRule>
    <cfRule type="expression" dxfId="1322" priority="12">
      <formula>F29&lt;0</formula>
    </cfRule>
  </conditionalFormatting>
  <conditionalFormatting sqref="H29:H32">
    <cfRule type="expression" dxfId="1321" priority="9">
      <formula>H29&gt;0</formula>
    </cfRule>
    <cfRule type="expression" dxfId="1320" priority="10">
      <formula>H29&lt;0</formula>
    </cfRule>
  </conditionalFormatting>
  <conditionalFormatting sqref="F25:F28">
    <cfRule type="expression" dxfId="1319" priority="7">
      <formula>F25&gt;0</formula>
    </cfRule>
    <cfRule type="expression" dxfId="1318" priority="8">
      <formula>F25&lt;0</formula>
    </cfRule>
  </conditionalFormatting>
  <conditionalFormatting sqref="H25:H28">
    <cfRule type="expression" dxfId="1317" priority="5">
      <formula>H25&gt;0</formula>
    </cfRule>
    <cfRule type="expression" dxfId="1316" priority="6">
      <formula>H25&lt;0</formula>
    </cfRule>
  </conditionalFormatting>
  <conditionalFormatting sqref="F37">
    <cfRule type="expression" dxfId="1315" priority="3">
      <formula>F37&gt;0</formula>
    </cfRule>
    <cfRule type="expression" dxfId="1314" priority="4">
      <formula>F37&lt;0</formula>
    </cfRule>
  </conditionalFormatting>
  <conditionalFormatting sqref="H37">
    <cfRule type="expression" dxfId="1313" priority="1">
      <formula>H37&gt;0</formula>
    </cfRule>
    <cfRule type="expression" dxfId="1312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1298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1299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195.32990000000001</v>
      </c>
      <c r="R4" s="495">
        <v>1.1599999999999999E-2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11719.794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220.90400000000045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220.90400000000045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1.9210897747521757E-2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9.8295243073385063E-3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1287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22.660081206496521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>C31*(E31-D31)</f>
        <v>141.10799999999983</v>
      </c>
      <c r="G31" s="39">
        <f>D31*C31</f>
        <v>11498.892</v>
      </c>
      <c r="H31" s="222">
        <f>(E31-D31)/D31</f>
        <v>1.227144319644013E-2</v>
      </c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214.86289000000002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212.90959100000003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210.95629200000002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209.00299300000003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207.04969400000002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205.09639500000003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203.14309600000001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201.18979700000003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199.23649800000001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197.28319900000002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195.32990000000001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193.37660099999999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191.42330200000001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189.47000299999999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187.516704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185.56340499999999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183.610106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181.65680700000001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179.70350800000003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177.75020900000001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175.79691000000003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5">
      <formula>F47&gt;0</formula>
    </cfRule>
    <cfRule type="expression" dxfId="1310" priority="36">
      <formula>F47&lt;0</formula>
    </cfRule>
  </conditionalFormatting>
  <conditionalFormatting sqref="Q7">
    <cfRule type="expression" dxfId="1309" priority="33">
      <formula>Q7&gt;0</formula>
    </cfRule>
    <cfRule type="expression" dxfId="1308" priority="34">
      <formula>Q7&lt;0</formula>
    </cfRule>
  </conditionalFormatting>
  <conditionalFormatting sqref="Q8">
    <cfRule type="expression" dxfId="1307" priority="31">
      <formula>Q8&gt;0</formula>
    </cfRule>
    <cfRule type="expression" dxfId="1306" priority="32">
      <formula>Q8&lt;0</formula>
    </cfRule>
  </conditionalFormatting>
  <conditionalFormatting sqref="F32:F46">
    <cfRule type="expression" dxfId="1305" priority="29">
      <formula>F32&gt;0</formula>
    </cfRule>
    <cfRule type="expression" dxfId="1304" priority="30">
      <formula>F32&lt;0</formula>
    </cfRule>
  </conditionalFormatting>
  <conditionalFormatting sqref="H32:H46">
    <cfRule type="expression" dxfId="1303" priority="27">
      <formula>H32&gt;0</formula>
    </cfRule>
    <cfRule type="expression" dxfId="1302" priority="28">
      <formula>H32&lt;0</formula>
    </cfRule>
  </conditionalFormatting>
  <conditionalFormatting sqref="Q10">
    <cfRule type="expression" dxfId="1301" priority="25">
      <formula>Q10&gt;0</formula>
    </cfRule>
    <cfRule type="expression" dxfId="1300" priority="26">
      <formula>Q10&lt;0</formula>
    </cfRule>
  </conditionalFormatting>
  <conditionalFormatting sqref="J25:J38">
    <cfRule type="expression" dxfId="1299" priority="23">
      <formula>J25&gt;0</formula>
    </cfRule>
    <cfRule type="expression" dxfId="1298" priority="24">
      <formula>J25&lt;0</formula>
    </cfRule>
  </conditionalFormatting>
  <conditionalFormatting sqref="K25:K29 K31:K38">
    <cfRule type="expression" dxfId="1297" priority="21">
      <formula>K25&gt;0</formula>
    </cfRule>
    <cfRule type="expression" dxfId="1296" priority="22">
      <formula>K25&lt;0</formula>
    </cfRule>
  </conditionalFormatting>
  <conditionalFormatting sqref="L25:L38">
    <cfRule type="expression" dxfId="1295" priority="19">
      <formula>L25&gt;0</formula>
    </cfRule>
    <cfRule type="expression" dxfId="1294" priority="20">
      <formula>L25&lt;0</formula>
    </cfRule>
  </conditionalFormatting>
  <conditionalFormatting sqref="F89:F110">
    <cfRule type="expression" dxfId="1293" priority="17">
      <formula>F89&gt;0</formula>
    </cfRule>
    <cfRule type="expression" dxfId="1292" priority="18">
      <formula>F89&lt;0</formula>
    </cfRule>
  </conditionalFormatting>
  <conditionalFormatting sqref="H89:H110">
    <cfRule type="expression" dxfId="1291" priority="15">
      <formula>H89&gt;0</formula>
    </cfRule>
    <cfRule type="expression" dxfId="1290" priority="16">
      <formula>H89&lt;0</formula>
    </cfRule>
  </conditionalFormatting>
  <conditionalFormatting sqref="J89:J102">
    <cfRule type="expression" dxfId="1289" priority="13">
      <formula>J89&gt;0</formula>
    </cfRule>
    <cfRule type="expression" dxfId="1288" priority="14">
      <formula>J89&lt;0</formula>
    </cfRule>
  </conditionalFormatting>
  <conditionalFormatting sqref="K89:K102">
    <cfRule type="expression" dxfId="1287" priority="11">
      <formula>K89&gt;0</formula>
    </cfRule>
    <cfRule type="expression" dxfId="1286" priority="12">
      <formula>K89&lt;0</formula>
    </cfRule>
  </conditionalFormatting>
  <conditionalFormatting sqref="L89:L102">
    <cfRule type="expression" dxfId="1285" priority="9">
      <formula>L89&gt;0</formula>
    </cfRule>
    <cfRule type="expression" dxfId="1284" priority="10">
      <formula>L89&lt;0</formula>
    </cfRule>
  </conditionalFormatting>
  <conditionalFormatting sqref="F25:F27">
    <cfRule type="expression" dxfId="1283" priority="7">
      <formula>F25&gt;0</formula>
    </cfRule>
    <cfRule type="expression" dxfId="1282" priority="8">
      <formula>F25&lt;0</formula>
    </cfRule>
  </conditionalFormatting>
  <conditionalFormatting sqref="H25:H27">
    <cfRule type="expression" dxfId="1281" priority="5">
      <formula>H25&gt;0</formula>
    </cfRule>
    <cfRule type="expression" dxfId="1280" priority="6">
      <formula>H25&lt;0</formula>
    </cfRule>
  </conditionalFormatting>
  <conditionalFormatting sqref="F28:F31">
    <cfRule type="expression" dxfId="1279" priority="3">
      <formula>F28&gt;0</formula>
    </cfRule>
    <cfRule type="expression" dxfId="1278" priority="4">
      <formula>F28&lt;0</formula>
    </cfRule>
  </conditionalFormatting>
  <conditionalFormatting sqref="H28:H31">
    <cfRule type="expression" dxfId="1277" priority="1">
      <formula>H28&gt;0</formula>
    </cfRule>
    <cfRule type="expression" dxfId="12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57.1</v>
      </c>
      <c r="R4" s="495">
        <v>-2.1399999999999999E-2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17130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-310.40999999999985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-310.40999999999985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-1.7798320108300198E-2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4.3782837127845885E-2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15.065963060686016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68" t="s">
        <v>78</v>
      </c>
      <c r="P21" s="868"/>
    </row>
    <row r="22" spans="1:16" ht="15.75" thickTop="1" x14ac:dyDescent="0.25">
      <c r="O22" s="81">
        <v>1.1000000000000001</v>
      </c>
      <c r="P22" s="81">
        <f>O22*$Q$4</f>
        <v>62.810000000000009</v>
      </c>
    </row>
    <row r="23" spans="1:16" x14ac:dyDescent="0.25">
      <c r="O23" s="81">
        <v>1.0900000000000001</v>
      </c>
      <c r="P23" s="81">
        <f t="shared" ref="P23:P42" si="1">O23*$Q$4</f>
        <v>62.239000000000004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61.668000000000006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61.097000000000008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60.526000000000003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59.955000000000005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59.384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58.813000000000002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58.242000000000004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57.670999999999999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56.529000000000003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55.957999999999998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55.387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54.816000000000003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54.244999999999997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53.673999999999999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53.103000000000002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52.532000000000004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51.961000000000006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51.39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ref="F50" si="20">C50*(E50-D50)</f>
        <v>250.58999999999898</v>
      </c>
      <c r="G50" s="39">
        <f t="shared" ref="G50" si="21">D50*C50</f>
        <v>17440.41</v>
      </c>
      <c r="H50" s="222">
        <f t="shared" ref="H50" si="22">(E50-D50)/D50</f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ref="F51" si="23">C51*(E51-D51)</f>
        <v>-310.41000000000025</v>
      </c>
      <c r="G51" s="39">
        <f t="shared" ref="G51" si="24">D51*C51</f>
        <v>17440.41</v>
      </c>
      <c r="H51" s="222">
        <f t="shared" ref="H51" si="25">(E51-D51)/D51</f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75" priority="35">
      <formula>F25&gt;0</formula>
    </cfRule>
    <cfRule type="expression" dxfId="1274" priority="36">
      <formula>F25&lt;0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9:F57">
    <cfRule type="expression" dxfId="1269" priority="29">
      <formula>F39&gt;0</formula>
    </cfRule>
    <cfRule type="expression" dxfId="1268" priority="30">
      <formula>F39&lt;0</formula>
    </cfRule>
  </conditionalFormatting>
  <conditionalFormatting sqref="H39:H57">
    <cfRule type="expression" dxfId="1267" priority="27">
      <formula>H39&gt;0</formula>
    </cfRule>
    <cfRule type="expression" dxfId="1266" priority="28">
      <formula>H39&lt;0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L25:L32">
    <cfRule type="expression" dxfId="1263" priority="19">
      <formula>L25&gt;0</formula>
    </cfRule>
    <cfRule type="expression" dxfId="1262" priority="20">
      <formula>L25&lt;0</formula>
    </cfRule>
  </conditionalFormatting>
  <conditionalFormatting sqref="F88:F109">
    <cfRule type="expression" dxfId="1261" priority="17">
      <formula>F88&gt;0</formula>
    </cfRule>
    <cfRule type="expression" dxfId="1260" priority="18">
      <formula>F88&lt;0</formula>
    </cfRule>
  </conditionalFormatting>
  <conditionalFormatting sqref="H88:H109">
    <cfRule type="expression" dxfId="1259" priority="15">
      <formula>H88&gt;0</formula>
    </cfRule>
    <cfRule type="expression" dxfId="1258" priority="16">
      <formula>H88&lt;0</formula>
    </cfRule>
  </conditionalFormatting>
  <conditionalFormatting sqref="J88:J101">
    <cfRule type="expression" dxfId="1257" priority="13">
      <formula>J88&gt;0</formula>
    </cfRule>
    <cfRule type="expression" dxfId="1256" priority="14">
      <formula>J88&lt;0</formula>
    </cfRule>
  </conditionalFormatting>
  <conditionalFormatting sqref="K88:K101">
    <cfRule type="expression" dxfId="1255" priority="11">
      <formula>K88&gt;0</formula>
    </cfRule>
    <cfRule type="expression" dxfId="1254" priority="12">
      <formula>K88&lt;0</formula>
    </cfRule>
  </conditionalFormatting>
  <conditionalFormatting sqref="L88:L101">
    <cfRule type="expression" dxfId="1253" priority="9">
      <formula>L88&gt;0</formula>
    </cfRule>
    <cfRule type="expression" dxfId="1252" priority="10">
      <formula>L88&lt;0</formula>
    </cfRule>
  </conditionalFormatting>
  <conditionalFormatting sqref="F25:F29">
    <cfRule type="expression" dxfId="1251" priority="7">
      <formula>F25&gt;0</formula>
    </cfRule>
    <cfRule type="expression" dxfId="1250" priority="8">
      <formula>F25&lt;0</formula>
    </cfRule>
  </conditionalFormatting>
  <conditionalFormatting sqref="H25:H29">
    <cfRule type="expression" dxfId="1249" priority="5">
      <formula>H25&gt;0</formula>
    </cfRule>
    <cfRule type="expression" dxfId="1248" priority="6">
      <formula>H25&lt;0</formula>
    </cfRule>
  </conditionalFormatting>
  <conditionalFormatting sqref="F35:F38">
    <cfRule type="expression" dxfId="1247" priority="3">
      <formula>F35&gt;0</formula>
    </cfRule>
    <cfRule type="expression" dxfId="1246" priority="4">
      <formula>F35&lt;0</formula>
    </cfRule>
  </conditionalFormatting>
  <conditionalFormatting sqref="H35:H38">
    <cfRule type="expression" dxfId="1245" priority="1">
      <formula>H35&gt;0</formula>
    </cfRule>
    <cfRule type="expression" dxfId="124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3" priority="35">
      <formula>F47&gt;0</formula>
    </cfRule>
    <cfRule type="expression" dxfId="1242" priority="36">
      <formula>F47&lt;0</formula>
    </cfRule>
  </conditionalFormatting>
  <conditionalFormatting sqref="Q7">
    <cfRule type="expression" dxfId="1241" priority="33">
      <formula>Q7&gt;0</formula>
    </cfRule>
    <cfRule type="expression" dxfId="1240" priority="34">
      <formula>Q7&lt;0</formula>
    </cfRule>
  </conditionalFormatting>
  <conditionalFormatting sqref="Q8">
    <cfRule type="expression" dxfId="1239" priority="31">
      <formula>Q8&gt;0</formula>
    </cfRule>
    <cfRule type="expression" dxfId="1238" priority="32">
      <formula>Q8&lt;0</formula>
    </cfRule>
  </conditionalFormatting>
  <conditionalFormatting sqref="F32:F46">
    <cfRule type="expression" dxfId="1237" priority="29">
      <formula>F32&gt;0</formula>
    </cfRule>
    <cfRule type="expression" dxfId="1236" priority="30">
      <formula>F32&lt;0</formula>
    </cfRule>
  </conditionalFormatting>
  <conditionalFormatting sqref="H32:H46">
    <cfRule type="expression" dxfId="1235" priority="27">
      <formula>H32&gt;0</formula>
    </cfRule>
    <cfRule type="expression" dxfId="1234" priority="28">
      <formula>H32&lt;0</formula>
    </cfRule>
  </conditionalFormatting>
  <conditionalFormatting sqref="Q10">
    <cfRule type="expression" dxfId="1233" priority="25">
      <formula>Q10&gt;0</formula>
    </cfRule>
    <cfRule type="expression" dxfId="1232" priority="26">
      <formula>Q10&lt;0</formula>
    </cfRule>
  </conditionalFormatting>
  <conditionalFormatting sqref="J25:J38">
    <cfRule type="expression" dxfId="1231" priority="23">
      <formula>J25&gt;0</formula>
    </cfRule>
    <cfRule type="expression" dxfId="1230" priority="24">
      <formula>J25&lt;0</formula>
    </cfRule>
  </conditionalFormatting>
  <conditionalFormatting sqref="K25:K38">
    <cfRule type="expression" dxfId="1229" priority="21">
      <formula>K25&gt;0</formula>
    </cfRule>
    <cfRule type="expression" dxfId="1228" priority="22">
      <formula>K25&lt;0</formula>
    </cfRule>
  </conditionalFormatting>
  <conditionalFormatting sqref="L25:L38">
    <cfRule type="expression" dxfId="1227" priority="19">
      <formula>L25&gt;0</formula>
    </cfRule>
    <cfRule type="expression" dxfId="1226" priority="20">
      <formula>L25&lt;0</formula>
    </cfRule>
  </conditionalFormatting>
  <conditionalFormatting sqref="F89:F110">
    <cfRule type="expression" dxfId="1225" priority="17">
      <formula>F89&gt;0</formula>
    </cfRule>
    <cfRule type="expression" dxfId="1224" priority="18">
      <formula>F89&lt;0</formula>
    </cfRule>
  </conditionalFormatting>
  <conditionalFormatting sqref="H89:H110">
    <cfRule type="expression" dxfId="1223" priority="15">
      <formula>H89&gt;0</formula>
    </cfRule>
    <cfRule type="expression" dxfId="1222" priority="16">
      <formula>H89&lt;0</formula>
    </cfRule>
  </conditionalFormatting>
  <conditionalFormatting sqref="J89:J102">
    <cfRule type="expression" dxfId="1221" priority="13">
      <formula>J89&gt;0</formula>
    </cfRule>
    <cfRule type="expression" dxfId="1220" priority="14">
      <formula>J89&lt;0</formula>
    </cfRule>
  </conditionalFormatting>
  <conditionalFormatting sqref="K89:K102">
    <cfRule type="expression" dxfId="1219" priority="11">
      <formula>K89&gt;0</formula>
    </cfRule>
    <cfRule type="expression" dxfId="1218" priority="12">
      <formula>K89&lt;0</formula>
    </cfRule>
  </conditionalFormatting>
  <conditionalFormatting sqref="L89:L102">
    <cfRule type="expression" dxfId="1217" priority="9">
      <formula>L89&gt;0</formula>
    </cfRule>
    <cfRule type="expression" dxfId="1216" priority="10">
      <formula>L89&lt;0</formula>
    </cfRule>
  </conditionalFormatting>
  <conditionalFormatting sqref="F25:F28">
    <cfRule type="expression" dxfId="1215" priority="7">
      <formula>F25&gt;0</formula>
    </cfRule>
    <cfRule type="expression" dxfId="1214" priority="8">
      <formula>F25&lt;0</formula>
    </cfRule>
  </conditionalFormatting>
  <conditionalFormatting sqref="H25:H28">
    <cfRule type="expression" dxfId="1213" priority="5">
      <formula>H25&gt;0</formula>
    </cfRule>
    <cfRule type="expression" dxfId="1212" priority="6">
      <formula>H25&lt;0</formula>
    </cfRule>
  </conditionalFormatting>
  <conditionalFormatting sqref="F29:F31">
    <cfRule type="expression" dxfId="1211" priority="3">
      <formula>F29&gt;0</formula>
    </cfRule>
    <cfRule type="expression" dxfId="1210" priority="4">
      <formula>F29&lt;0</formula>
    </cfRule>
  </conditionalFormatting>
  <conditionalFormatting sqref="H29:H31">
    <cfRule type="expression" dxfId="1209" priority="1">
      <formula>H29&gt;0</formula>
    </cfRule>
    <cfRule type="expression" dxfId="120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159.88999999999999</v>
      </c>
      <c r="R4" s="495">
        <v>1.06E-2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3197.7999999999997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1486.9900000000021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1486.9900000000021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0.86917308175659791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3.2522359121896307E-3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18.548723897911835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175.87899999999999</v>
      </c>
    </row>
    <row r="20" spans="1:21" x14ac:dyDescent="0.25">
      <c r="O20" s="81">
        <v>1.0900000000000001</v>
      </c>
      <c r="P20" s="81">
        <f t="shared" ref="P20:P39" si="2">O20*$Q$4</f>
        <v>174.2801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172.68119999999999</v>
      </c>
    </row>
    <row r="22" spans="1:21" x14ac:dyDescent="0.25">
      <c r="O22" s="81">
        <v>1.07</v>
      </c>
      <c r="P22" s="81">
        <f t="shared" si="2"/>
        <v>171.0823</v>
      </c>
    </row>
    <row r="23" spans="1:21" x14ac:dyDescent="0.25">
      <c r="O23" s="81">
        <v>1.06</v>
      </c>
      <c r="P23" s="81">
        <f t="shared" si="2"/>
        <v>169.48339999999999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167.8845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166.28559999999999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164.6867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163.08779999999999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161.4889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159.88999999999999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158.29109999999997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156.69219999999999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155.09329999999997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153.49439999999998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151.89549999999997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150.29659999999998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148.6977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147.09879999999998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145.4999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143.90099999999998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ref="F56" si="18">C56*(E56-D56)</f>
        <v>1471.19</v>
      </c>
      <c r="G56" s="39">
        <f t="shared" ref="G56" si="19">D56*C56</f>
        <v>1710.81</v>
      </c>
      <c r="H56" s="222">
        <f t="shared" ref="H56" si="20"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7" priority="37">
      <formula>F62&gt;0</formula>
    </cfRule>
    <cfRule type="expression" dxfId="1206" priority="38">
      <formula>F62&lt;0</formula>
    </cfRule>
  </conditionalFormatting>
  <conditionalFormatting sqref="Q7">
    <cfRule type="expression" dxfId="1205" priority="35">
      <formula>Q7&gt;0</formula>
    </cfRule>
    <cfRule type="expression" dxfId="1204" priority="36">
      <formula>Q7&lt;0</formula>
    </cfRule>
  </conditionalFormatting>
  <conditionalFormatting sqref="Q8">
    <cfRule type="expression" dxfId="1203" priority="33">
      <formula>Q8&gt;0</formula>
    </cfRule>
    <cfRule type="expression" dxfId="1202" priority="34">
      <formula>Q8&lt;0</formula>
    </cfRule>
  </conditionalFormatting>
  <conditionalFormatting sqref="F34:F54 F57:F61">
    <cfRule type="expression" dxfId="1201" priority="31">
      <formula>F34&gt;0</formula>
    </cfRule>
    <cfRule type="expression" dxfId="1200" priority="32">
      <formula>F34&lt;0</formula>
    </cfRule>
  </conditionalFormatting>
  <conditionalFormatting sqref="H34:H54 H57:H61">
    <cfRule type="expression" dxfId="1199" priority="29">
      <formula>H34&gt;0</formula>
    </cfRule>
    <cfRule type="expression" dxfId="1198" priority="30">
      <formula>H34&lt;0</formula>
    </cfRule>
  </conditionalFormatting>
  <conditionalFormatting sqref="Q10">
    <cfRule type="expression" dxfId="1197" priority="27">
      <formula>Q10&gt;0</formula>
    </cfRule>
    <cfRule type="expression" dxfId="1196" priority="28">
      <formula>Q10&lt;0</formula>
    </cfRule>
  </conditionalFormatting>
  <conditionalFormatting sqref="J25:J38">
    <cfRule type="expression" dxfId="1195" priority="25">
      <formula>J25&gt;0</formula>
    </cfRule>
    <cfRule type="expression" dxfId="1194" priority="26">
      <formula>J25&lt;0</formula>
    </cfRule>
  </conditionalFormatting>
  <conditionalFormatting sqref="K25:K35 K37:K38">
    <cfRule type="expression" dxfId="1193" priority="23">
      <formula>K25&gt;0</formula>
    </cfRule>
    <cfRule type="expression" dxfId="1192" priority="24">
      <formula>K25&lt;0</formula>
    </cfRule>
  </conditionalFormatting>
  <conditionalFormatting sqref="L25">
    <cfRule type="expression" dxfId="1191" priority="21">
      <formula>L25&gt;0</formula>
    </cfRule>
    <cfRule type="expression" dxfId="1190" priority="22">
      <formula>L25&lt;0</formula>
    </cfRule>
  </conditionalFormatting>
  <conditionalFormatting sqref="F89:F110">
    <cfRule type="expression" dxfId="1189" priority="19">
      <formula>F89&gt;0</formula>
    </cfRule>
    <cfRule type="expression" dxfId="1188" priority="20">
      <formula>F89&lt;0</formula>
    </cfRule>
  </conditionalFormatting>
  <conditionalFormatting sqref="H89:H110">
    <cfRule type="expression" dxfId="1187" priority="17">
      <formula>H89&gt;0</formula>
    </cfRule>
    <cfRule type="expression" dxfId="1186" priority="18">
      <formula>H89&lt;0</formula>
    </cfRule>
  </conditionalFormatting>
  <conditionalFormatting sqref="J89:J102">
    <cfRule type="expression" dxfId="1185" priority="15">
      <formula>J89&gt;0</formula>
    </cfRule>
    <cfRule type="expression" dxfId="1184" priority="16">
      <formula>J89&lt;0</formula>
    </cfRule>
  </conditionalFormatting>
  <conditionalFormatting sqref="K89:K102">
    <cfRule type="expression" dxfId="1183" priority="13">
      <formula>K89&gt;0</formula>
    </cfRule>
    <cfRule type="expression" dxfId="1182" priority="14">
      <formula>K89&lt;0</formula>
    </cfRule>
  </conditionalFormatting>
  <conditionalFormatting sqref="L89:L102">
    <cfRule type="expression" dxfId="1181" priority="11">
      <formula>L89&gt;0</formula>
    </cfRule>
    <cfRule type="expression" dxfId="1180" priority="12">
      <formula>L89&lt;0</formula>
    </cfRule>
  </conditionalFormatting>
  <conditionalFormatting sqref="F25:F33">
    <cfRule type="expression" dxfId="1179" priority="9">
      <formula>F25&gt;0</formula>
    </cfRule>
    <cfRule type="expression" dxfId="1178" priority="10">
      <formula>F25&lt;0</formula>
    </cfRule>
  </conditionalFormatting>
  <conditionalFormatting sqref="H25:H33">
    <cfRule type="expression" dxfId="1177" priority="7">
      <formula>H25&gt;0</formula>
    </cfRule>
    <cfRule type="expression" dxfId="1176" priority="8">
      <formula>H25&lt;0</formula>
    </cfRule>
  </conditionalFormatting>
  <conditionalFormatting sqref="J54">
    <cfRule type="expression" dxfId="1175" priority="5">
      <formula>J54&gt;0</formula>
    </cfRule>
    <cfRule type="expression" dxfId="1174" priority="6">
      <formula>J54&lt;0</formula>
    </cfRule>
  </conditionalFormatting>
  <conditionalFormatting sqref="F55:F56">
    <cfRule type="expression" dxfId="1173" priority="3">
      <formula>F55&gt;0</formula>
    </cfRule>
    <cfRule type="expression" dxfId="1172" priority="4">
      <formula>F55&lt;0</formula>
    </cfRule>
  </conditionalFormatting>
  <conditionalFormatting sqref="H55:H56">
    <cfRule type="expression" dxfId="1171" priority="1">
      <formula>H55&gt;0</formula>
    </cfRule>
    <cfRule type="expression" dxfId="117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1">
      <formula>F47&gt;0</formula>
    </cfRule>
    <cfRule type="expression" dxfId="1168" priority="32">
      <formula>F47&lt;0</formula>
    </cfRule>
  </conditionalFormatting>
  <conditionalFormatting sqref="Q7">
    <cfRule type="expression" dxfId="1167" priority="29">
      <formula>Q7&gt;0</formula>
    </cfRule>
    <cfRule type="expression" dxfId="1166" priority="30">
      <formula>Q7&lt;0</formula>
    </cfRule>
  </conditionalFormatting>
  <conditionalFormatting sqref="Q8">
    <cfRule type="expression" dxfId="1165" priority="27">
      <formula>Q8&gt;0</formula>
    </cfRule>
    <cfRule type="expression" dxfId="1164" priority="28">
      <formula>Q8&lt;0</formula>
    </cfRule>
  </conditionalFormatting>
  <conditionalFormatting sqref="F32:F46">
    <cfRule type="expression" dxfId="1163" priority="25">
      <formula>F32&gt;0</formula>
    </cfRule>
    <cfRule type="expression" dxfId="1162" priority="26">
      <formula>F32&lt;0</formula>
    </cfRule>
  </conditionalFormatting>
  <conditionalFormatting sqref="H32:H46">
    <cfRule type="expression" dxfId="1161" priority="23">
      <formula>H32&gt;0</formula>
    </cfRule>
    <cfRule type="expression" dxfId="1160" priority="24">
      <formula>H32&lt;0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:L38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31">
    <cfRule type="expression" dxfId="1141" priority="3">
      <formula>F25&gt;0</formula>
    </cfRule>
    <cfRule type="expression" dxfId="1140" priority="4">
      <formula>F25&lt;0</formula>
    </cfRule>
  </conditionalFormatting>
  <conditionalFormatting sqref="H25:H31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78.179900000000004</v>
      </c>
      <c r="R4" s="495">
        <v>8.5000000000000006E-3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4690.7939999999999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789.89399999999841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789.89399999999841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0.20249019457048323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1.2279371040382502E-2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>
        <f>Q4/3.55</f>
        <v>22.022507042253523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85.997890000000012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85.216091000000006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84.434292000000013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83.652493000000007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82.870694000000015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82.088895000000008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81.307096000000001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80.525297000000009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79.743498000000002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78.96169900000001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78.179900000000004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77.398100999999997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76.616302000000005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75.834502999999998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75.052704000000006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74.270904999999999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73.489105999999992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72.707307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71.925508000000008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71.143709000000001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70.361910000000009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5">
      <formula>F47&gt;0</formula>
    </cfRule>
    <cfRule type="expression" dxfId="1136" priority="36">
      <formula>F47&lt;0</formula>
    </cfRule>
  </conditionalFormatting>
  <conditionalFormatting sqref="Q7">
    <cfRule type="expression" dxfId="1135" priority="33">
      <formula>Q7&gt;0</formula>
    </cfRule>
    <cfRule type="expression" dxfId="1134" priority="34">
      <formula>Q7&lt;0</formula>
    </cfRule>
  </conditionalFormatting>
  <conditionalFormatting sqref="Q8">
    <cfRule type="expression" dxfId="1133" priority="31">
      <formula>Q8&gt;0</formula>
    </cfRule>
    <cfRule type="expression" dxfId="1132" priority="32">
      <formula>Q8&lt;0</formula>
    </cfRule>
  </conditionalFormatting>
  <conditionalFormatting sqref="F30:F33 F36:F46">
    <cfRule type="expression" dxfId="1131" priority="29">
      <formula>F30&gt;0</formula>
    </cfRule>
    <cfRule type="expression" dxfId="1130" priority="30">
      <formula>F30&lt;0</formula>
    </cfRule>
  </conditionalFormatting>
  <conditionalFormatting sqref="H30:H33 H36:H46">
    <cfRule type="expression" dxfId="1129" priority="27">
      <formula>H30&gt;0</formula>
    </cfRule>
    <cfRule type="expression" dxfId="1128" priority="28">
      <formula>H30&lt;0</formula>
    </cfRule>
  </conditionalFormatting>
  <conditionalFormatting sqref="Q10">
    <cfRule type="expression" dxfId="1127" priority="25">
      <formula>Q10&gt;0</formula>
    </cfRule>
    <cfRule type="expression" dxfId="1126" priority="26">
      <formula>Q10&lt;0</formula>
    </cfRule>
  </conditionalFormatting>
  <conditionalFormatting sqref="J25:J38">
    <cfRule type="expression" dxfId="1125" priority="23">
      <formula>J25&gt;0</formula>
    </cfRule>
    <cfRule type="expression" dxfId="1124" priority="24">
      <formula>J25&lt;0</formula>
    </cfRule>
  </conditionalFormatting>
  <conditionalFormatting sqref="K25:K38">
    <cfRule type="expression" dxfId="1123" priority="21">
      <formula>K25&gt;0</formula>
    </cfRule>
    <cfRule type="expression" dxfId="1122" priority="22">
      <formula>K25&lt;0</formula>
    </cfRule>
  </conditionalFormatting>
  <conditionalFormatting sqref="L25:L38">
    <cfRule type="expression" dxfId="1121" priority="19">
      <formula>L25&gt;0</formula>
    </cfRule>
    <cfRule type="expression" dxfId="1120" priority="20">
      <formula>L25&lt;0</formula>
    </cfRule>
  </conditionalFormatting>
  <conditionalFormatting sqref="F89:F110">
    <cfRule type="expression" dxfId="1119" priority="17">
      <formula>F89&gt;0</formula>
    </cfRule>
    <cfRule type="expression" dxfId="1118" priority="18">
      <formula>F89&lt;0</formula>
    </cfRule>
  </conditionalFormatting>
  <conditionalFormatting sqref="H89:H110">
    <cfRule type="expression" dxfId="1117" priority="15">
      <formula>H89&gt;0</formula>
    </cfRule>
    <cfRule type="expression" dxfId="1116" priority="16">
      <formula>H89&lt;0</formula>
    </cfRule>
  </conditionalFormatting>
  <conditionalFormatting sqref="J89:J102">
    <cfRule type="expression" dxfId="1115" priority="13">
      <formula>J89&gt;0</formula>
    </cfRule>
    <cfRule type="expression" dxfId="1114" priority="14">
      <formula>J89&lt;0</formula>
    </cfRule>
  </conditionalFormatting>
  <conditionalFormatting sqref="K89:K102">
    <cfRule type="expression" dxfId="1113" priority="11">
      <formula>K89&gt;0</formula>
    </cfRule>
    <cfRule type="expression" dxfId="1112" priority="12">
      <formula>K89&lt;0</formula>
    </cfRule>
  </conditionalFormatting>
  <conditionalFormatting sqref="L89:L102">
    <cfRule type="expression" dxfId="1111" priority="9">
      <formula>L89&gt;0</formula>
    </cfRule>
    <cfRule type="expression" dxfId="1110" priority="10">
      <formula>L89&lt;0</formula>
    </cfRule>
  </conditionalFormatting>
  <conditionalFormatting sqref="F25:F29">
    <cfRule type="expression" dxfId="1109" priority="7">
      <formula>F25&gt;0</formula>
    </cfRule>
    <cfRule type="expression" dxfId="1108" priority="8">
      <formula>F25&lt;0</formula>
    </cfRule>
  </conditionalFormatting>
  <conditionalFormatting sqref="H25:H29">
    <cfRule type="expression" dxfId="1107" priority="5">
      <formula>H25&gt;0</formula>
    </cfRule>
    <cfRule type="expression" dxfId="1106" priority="6">
      <formula>H25&lt;0</formula>
    </cfRule>
  </conditionalFormatting>
  <conditionalFormatting sqref="F34:F35">
    <cfRule type="expression" dxfId="1105" priority="3">
      <formula>F34&gt;0</formula>
    </cfRule>
    <cfRule type="expression" dxfId="1104" priority="4">
      <formula>F34&lt;0</formula>
    </cfRule>
  </conditionalFormatting>
  <conditionalFormatting sqref="H34:H35">
    <cfRule type="expression" dxfId="1103" priority="1">
      <formula>H34&gt;0</formula>
    </cfRule>
    <cfRule type="expression" dxfId="110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8" t="s">
        <v>78</v>
      </c>
      <c r="P44" s="8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1" priority="57">
      <formula>F27&gt;0</formula>
    </cfRule>
    <cfRule type="expression" dxfId="1100" priority="58">
      <formula>F27&lt;0</formula>
    </cfRule>
  </conditionalFormatting>
  <conditionalFormatting sqref="H28:H33">
    <cfRule type="expression" dxfId="1099" priority="53">
      <formula>H28&gt;0</formula>
    </cfRule>
    <cfRule type="expression" dxfId="1098" priority="54">
      <formula>H28&lt;0</formula>
    </cfRule>
  </conditionalFormatting>
  <conditionalFormatting sqref="F24:F26">
    <cfRule type="expression" dxfId="1097" priority="39">
      <formula>F24&gt;0</formula>
    </cfRule>
    <cfRule type="expression" dxfId="1096" priority="40">
      <formula>F24&lt;0</formula>
    </cfRule>
  </conditionalFormatting>
  <conditionalFormatting sqref="Q8">
    <cfRule type="expression" dxfId="1095" priority="33">
      <formula>Q8&gt;0</formula>
    </cfRule>
    <cfRule type="expression" dxfId="1094" priority="34">
      <formula>Q8&lt;0</formula>
    </cfRule>
  </conditionalFormatting>
  <conditionalFormatting sqref="Q7">
    <cfRule type="expression" dxfId="1093" priority="35">
      <formula>Q7&gt;0</formula>
    </cfRule>
    <cfRule type="expression" dxfId="1092" priority="36">
      <formula>Q7&lt;0</formula>
    </cfRule>
  </conditionalFormatting>
  <conditionalFormatting sqref="F34">
    <cfRule type="expression" dxfId="1091" priority="31">
      <formula>F34&gt;0</formula>
    </cfRule>
    <cfRule type="expression" dxfId="1090" priority="32">
      <formula>F34&lt;0</formula>
    </cfRule>
  </conditionalFormatting>
  <conditionalFormatting sqref="H34">
    <cfRule type="expression" dxfId="1089" priority="29">
      <formula>H34&gt;0</formula>
    </cfRule>
    <cfRule type="expression" dxfId="1088" priority="30">
      <formula>H34&lt;0</formula>
    </cfRule>
  </conditionalFormatting>
  <conditionalFormatting sqref="M36">
    <cfRule type="expression" dxfId="1087" priority="19">
      <formula>M36&gt;0</formula>
    </cfRule>
    <cfRule type="expression" dxfId="1086" priority="20">
      <formula>M36&lt;0</formula>
    </cfRule>
  </conditionalFormatting>
  <conditionalFormatting sqref="Q10">
    <cfRule type="expression" dxfId="1085" priority="15">
      <formula>Q10&gt;0</formula>
    </cfRule>
    <cfRule type="expression" dxfId="1084" priority="16">
      <formula>Q10&lt;0</formula>
    </cfRule>
  </conditionalFormatting>
  <conditionalFormatting sqref="F23">
    <cfRule type="expression" dxfId="1083" priority="13">
      <formula>F23&gt;0</formula>
    </cfRule>
    <cfRule type="expression" dxfId="1082" priority="14">
      <formula>F23&lt;0</formula>
    </cfRule>
  </conditionalFormatting>
  <conditionalFormatting sqref="I25:J25">
    <cfRule type="expression" dxfId="1081" priority="9">
      <formula>I25&gt;0</formula>
    </cfRule>
    <cfRule type="expression" dxfId="1080" priority="10">
      <formula>I25&lt;0</formula>
    </cfRule>
  </conditionalFormatting>
  <conditionalFormatting sqref="I26:J27">
    <cfRule type="expression" dxfId="1079" priority="7">
      <formula>I26&gt;0</formula>
    </cfRule>
    <cfRule type="expression" dxfId="1078" priority="8">
      <formula>I26&lt;0</formula>
    </cfRule>
  </conditionalFormatting>
  <conditionalFormatting sqref="K25:K27">
    <cfRule type="expression" dxfId="1077" priority="5">
      <formula>K25&gt;0</formula>
    </cfRule>
    <cfRule type="expression" dxfId="1076" priority="6">
      <formula>K25&lt;0</formula>
    </cfRule>
  </conditionalFormatting>
  <conditionalFormatting sqref="I23:J23">
    <cfRule type="expression" dxfId="1075" priority="3">
      <formula>I23&gt;0</formula>
    </cfRule>
    <cfRule type="expression" dxfId="107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6"/>
  <sheetViews>
    <sheetView zoomScale="98" zoomScaleNormal="98" workbookViewId="0">
      <pane ySplit="1" topLeftCell="A1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9.822366666666543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31.49</v>
      </c>
      <c r="R4" s="494">
        <v>-1.5599999999999999E-2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9447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2946.7099999999627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7952.5500000000357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6500.2900000000373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2.2059483288142094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M177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3.1756113051762467E-3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22.492857142857144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8" t="s">
        <v>78</v>
      </c>
      <c r="P18" s="868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34.639000000000003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34.324100000000001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34.0092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33.694299999999998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33.379399999999997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33.064500000000002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32.749600000000001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>
        <v>43360</v>
      </c>
      <c r="H26" s="176">
        <v>200</v>
      </c>
      <c r="I26" s="2">
        <v>31.86</v>
      </c>
      <c r="J26" s="2">
        <v>0.08</v>
      </c>
      <c r="K26" s="2">
        <f t="shared" si="1"/>
        <v>6371.92</v>
      </c>
      <c r="O26" s="81">
        <v>1.03</v>
      </c>
      <c r="P26" s="81">
        <f t="shared" si="3"/>
        <v>32.434699999999999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>
        <v>43360</v>
      </c>
      <c r="H27" s="176">
        <v>200</v>
      </c>
      <c r="I27" s="2">
        <v>32.380000000000003</v>
      </c>
      <c r="J27" s="2">
        <v>0.08</v>
      </c>
      <c r="K27" s="2">
        <f t="shared" si="1"/>
        <v>6475.920000000001</v>
      </c>
      <c r="O27" s="81">
        <v>1.02</v>
      </c>
      <c r="P27" s="81">
        <f t="shared" si="3"/>
        <v>32.119799999999998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31.8049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31.49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7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31.175099999999997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30.860199999999999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30.545299999999997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30.230399999999996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29.915499999999998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29.600599999999996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29.285699999999999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285</v>
      </c>
      <c r="O37" s="81">
        <v>0.92</v>
      </c>
      <c r="P37" s="81">
        <f t="shared" si="3"/>
        <v>28.970800000000001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28.655899999999999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28.340999999999998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:F127" si="39">C126*(E126-D126)</f>
        <v>5989.48</v>
      </c>
      <c r="G126" s="39">
        <f t="shared" ref="G126:G127" si="40">D126*C126</f>
        <v>15794.52</v>
      </c>
      <c r="H126" s="222">
        <f t="shared" ref="H126:H127" si="41">(E126-D126)/D126</f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39"/>
        <v>6572.3499999999985</v>
      </c>
      <c r="G127" s="39">
        <f t="shared" si="40"/>
        <v>9422.6500000000015</v>
      </c>
      <c r="H127" s="222">
        <f t="shared" si="41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ref="F128" si="42">C128*(E128-D128)</f>
        <v>6650.28</v>
      </c>
      <c r="G128" s="39">
        <f t="shared" ref="G128" si="43">D128*C128</f>
        <v>2946.72</v>
      </c>
      <c r="H128" s="222">
        <f t="shared" ref="H128" si="44">(E128-D128)/D128</f>
        <v>2.256841505131129</v>
      </c>
      <c r="I128" s="39"/>
      <c r="J128" s="39"/>
      <c r="K128" s="864">
        <f t="shared" ref="K128" si="45">F128+$Q$10</f>
        <v>8102.5399999999981</v>
      </c>
      <c r="L128" s="39">
        <v>22.85</v>
      </c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4" spans="2:12" x14ac:dyDescent="0.25">
      <c r="B134" s="484" t="s">
        <v>113</v>
      </c>
      <c r="C134" s="484" t="s">
        <v>146</v>
      </c>
      <c r="D134" s="485" t="s">
        <v>145</v>
      </c>
      <c r="E134" s="486" t="s">
        <v>147</v>
      </c>
      <c r="F134" s="486" t="s">
        <v>65</v>
      </c>
      <c r="G134" s="488" t="s">
        <v>151</v>
      </c>
      <c r="H134" s="488" t="s">
        <v>88</v>
      </c>
      <c r="I134" s="488" t="s">
        <v>154</v>
      </c>
    </row>
    <row r="135" spans="2:12" x14ac:dyDescent="0.25">
      <c r="B135" s="361">
        <v>42548</v>
      </c>
      <c r="C135" s="362">
        <v>100</v>
      </c>
      <c r="D135" s="363">
        <v>25</v>
      </c>
      <c r="E135" s="363">
        <v>24.69</v>
      </c>
      <c r="F135" s="363">
        <f t="shared" ref="F135:F140" si="46">C135*(E135-D135)</f>
        <v>-30.999999999999872</v>
      </c>
      <c r="G135" s="363">
        <f t="shared" ref="G135:G140" si="47">D135*C135</f>
        <v>2500</v>
      </c>
      <c r="H135" s="364">
        <f t="shared" ref="H135:H140" si="48">(E135-D135)/D135</f>
        <v>-1.2399999999999949E-2</v>
      </c>
      <c r="I135" s="363"/>
    </row>
    <row r="136" spans="2:12" x14ac:dyDescent="0.25">
      <c r="B136" s="361">
        <v>42549</v>
      </c>
      <c r="C136" s="362">
        <v>100</v>
      </c>
      <c r="D136" s="363">
        <v>25</v>
      </c>
      <c r="E136" s="363">
        <v>25.26</v>
      </c>
      <c r="F136" s="363">
        <f t="shared" si="46"/>
        <v>26.000000000000156</v>
      </c>
      <c r="G136" s="363">
        <f t="shared" si="47"/>
        <v>2500</v>
      </c>
      <c r="H136" s="364">
        <f t="shared" si="48"/>
        <v>1.0400000000000062E-2</v>
      </c>
      <c r="I136" s="363"/>
    </row>
    <row r="137" spans="2:12" x14ac:dyDescent="0.25">
      <c r="B137" s="361">
        <v>42552</v>
      </c>
      <c r="C137" s="362">
        <v>100</v>
      </c>
      <c r="D137" s="363">
        <v>25</v>
      </c>
      <c r="E137" s="363">
        <v>26.57</v>
      </c>
      <c r="F137" s="363">
        <f t="shared" si="46"/>
        <v>157.00000000000003</v>
      </c>
      <c r="G137" s="363">
        <f t="shared" si="47"/>
        <v>2500</v>
      </c>
      <c r="H137" s="364">
        <f t="shared" si="48"/>
        <v>6.2800000000000009E-2</v>
      </c>
      <c r="I137" s="363"/>
    </row>
    <row r="138" spans="2:12" x14ac:dyDescent="0.25">
      <c r="B138" s="361">
        <v>42556</v>
      </c>
      <c r="C138" s="362">
        <v>100</v>
      </c>
      <c r="D138" s="363">
        <v>25</v>
      </c>
      <c r="E138" s="363">
        <v>25.47</v>
      </c>
      <c r="F138" s="363">
        <f t="shared" si="46"/>
        <v>46.999999999999886</v>
      </c>
      <c r="G138" s="363">
        <f t="shared" si="47"/>
        <v>2500</v>
      </c>
      <c r="H138" s="364">
        <f t="shared" si="48"/>
        <v>1.8799999999999956E-2</v>
      </c>
      <c r="I138" s="363"/>
    </row>
    <row r="139" spans="2:12" x14ac:dyDescent="0.25">
      <c r="B139" s="361">
        <v>42562</v>
      </c>
      <c r="C139" s="362">
        <v>100</v>
      </c>
      <c r="D139" s="363">
        <v>25</v>
      </c>
      <c r="E139" s="363">
        <v>25.69</v>
      </c>
      <c r="F139" s="363">
        <f t="shared" si="46"/>
        <v>69.000000000000128</v>
      </c>
      <c r="G139" s="363">
        <f t="shared" si="47"/>
        <v>2500</v>
      </c>
      <c r="H139" s="364">
        <f t="shared" si="48"/>
        <v>2.7600000000000052E-2</v>
      </c>
      <c r="I139" s="363"/>
    </row>
    <row r="140" spans="2:12" x14ac:dyDescent="0.25">
      <c r="B140" s="361">
        <v>42563</v>
      </c>
      <c r="C140" s="362">
        <v>100</v>
      </c>
      <c r="D140" s="363">
        <v>25</v>
      </c>
      <c r="E140" s="363">
        <v>26.48</v>
      </c>
      <c r="F140" s="363">
        <f t="shared" si="46"/>
        <v>148.00000000000006</v>
      </c>
      <c r="G140" s="363">
        <f t="shared" si="47"/>
        <v>2500</v>
      </c>
      <c r="H140" s="364">
        <f t="shared" si="48"/>
        <v>5.9200000000000016E-2</v>
      </c>
      <c r="I140" s="363"/>
    </row>
    <row r="141" spans="2:12" x14ac:dyDescent="0.25">
      <c r="B141" s="361">
        <v>42569</v>
      </c>
      <c r="C141" s="362">
        <v>100</v>
      </c>
      <c r="D141" s="363">
        <v>25</v>
      </c>
      <c r="E141" s="363">
        <v>29.28</v>
      </c>
      <c r="F141" s="363">
        <f t="shared" ref="F141:F147" si="49">C141*(E141-D141)</f>
        <v>428.00000000000011</v>
      </c>
      <c r="G141" s="363">
        <f t="shared" ref="G141:G147" si="50">D141*C141</f>
        <v>2500</v>
      </c>
      <c r="H141" s="364">
        <f t="shared" ref="H141:H147" si="51">(E141-D141)/D141</f>
        <v>0.17120000000000005</v>
      </c>
      <c r="I141" s="363"/>
    </row>
    <row r="142" spans="2:12" x14ac:dyDescent="0.25">
      <c r="B142" s="361">
        <v>42570</v>
      </c>
      <c r="C142" s="362">
        <v>100</v>
      </c>
      <c r="D142" s="363">
        <v>25</v>
      </c>
      <c r="E142" s="363">
        <v>28.68</v>
      </c>
      <c r="F142" s="363">
        <f t="shared" si="49"/>
        <v>368</v>
      </c>
      <c r="G142" s="363">
        <f t="shared" si="50"/>
        <v>2500</v>
      </c>
      <c r="H142" s="364">
        <f t="shared" si="51"/>
        <v>0.1472</v>
      </c>
      <c r="I142" s="363"/>
    </row>
    <row r="143" spans="2:12" x14ac:dyDescent="0.25">
      <c r="B143" s="361">
        <v>42571</v>
      </c>
      <c r="C143" s="362">
        <v>100</v>
      </c>
      <c r="D143" s="363">
        <v>25</v>
      </c>
      <c r="E143" s="363">
        <v>29.01</v>
      </c>
      <c r="F143" s="363">
        <f t="shared" si="49"/>
        <v>401.00000000000017</v>
      </c>
      <c r="G143" s="363">
        <f t="shared" si="50"/>
        <v>2500</v>
      </c>
      <c r="H143" s="364">
        <f t="shared" si="51"/>
        <v>0.16040000000000007</v>
      </c>
      <c r="I143" s="363"/>
    </row>
    <row r="144" spans="2:12" x14ac:dyDescent="0.25">
      <c r="B144" s="361">
        <v>42572</v>
      </c>
      <c r="C144" s="362">
        <v>100</v>
      </c>
      <c r="D144" s="363">
        <v>25</v>
      </c>
      <c r="E144" s="363">
        <v>28.89</v>
      </c>
      <c r="F144" s="363">
        <f t="shared" si="49"/>
        <v>389.00000000000006</v>
      </c>
      <c r="G144" s="363">
        <f t="shared" si="50"/>
        <v>2500</v>
      </c>
      <c r="H144" s="364">
        <f t="shared" si="51"/>
        <v>0.15560000000000002</v>
      </c>
      <c r="I144" s="363"/>
    </row>
    <row r="145" spans="2:9" x14ac:dyDescent="0.25">
      <c r="B145" s="361">
        <v>42576</v>
      </c>
      <c r="C145" s="362">
        <v>100</v>
      </c>
      <c r="D145" s="363">
        <v>25</v>
      </c>
      <c r="E145" s="363">
        <v>28.63</v>
      </c>
      <c r="F145" s="363">
        <f t="shared" si="49"/>
        <v>362.99999999999989</v>
      </c>
      <c r="G145" s="363">
        <f t="shared" si="50"/>
        <v>2500</v>
      </c>
      <c r="H145" s="364">
        <f t="shared" si="51"/>
        <v>0.14519999999999997</v>
      </c>
      <c r="I145" s="363"/>
    </row>
    <row r="146" spans="2:9" x14ac:dyDescent="0.25">
      <c r="B146" s="361">
        <v>42577</v>
      </c>
      <c r="C146" s="362">
        <v>100</v>
      </c>
      <c r="D146" s="363">
        <v>25</v>
      </c>
      <c r="E146" s="363">
        <v>29.34</v>
      </c>
      <c r="F146" s="363">
        <f t="shared" si="49"/>
        <v>434</v>
      </c>
      <c r="G146" s="363">
        <f t="shared" si="50"/>
        <v>2500</v>
      </c>
      <c r="H146" s="364">
        <f t="shared" si="51"/>
        <v>0.1736</v>
      </c>
      <c r="I146" s="363"/>
    </row>
    <row r="147" spans="2:9" x14ac:dyDescent="0.25">
      <c r="B147" s="361">
        <v>42580</v>
      </c>
      <c r="C147" s="362">
        <v>100</v>
      </c>
      <c r="D147" s="363">
        <v>25</v>
      </c>
      <c r="E147" s="363">
        <v>27</v>
      </c>
      <c r="F147" s="363">
        <f t="shared" si="49"/>
        <v>200</v>
      </c>
      <c r="G147" s="363">
        <f t="shared" si="50"/>
        <v>2500</v>
      </c>
      <c r="H147" s="364">
        <f t="shared" si="51"/>
        <v>0.08</v>
      </c>
      <c r="I147" s="363"/>
    </row>
    <row r="148" spans="2:9" x14ac:dyDescent="0.25">
      <c r="B148" s="361">
        <v>42584</v>
      </c>
      <c r="C148" s="362">
        <v>0</v>
      </c>
      <c r="D148" s="363"/>
      <c r="E148" s="363"/>
      <c r="F148" s="363">
        <v>287.94</v>
      </c>
      <c r="G148" s="363"/>
      <c r="H148" s="364"/>
      <c r="I148" s="363"/>
    </row>
    <row r="149" spans="2:9" x14ac:dyDescent="0.25">
      <c r="B149" s="184"/>
      <c r="C149" s="10"/>
      <c r="D149" s="39"/>
      <c r="E149" s="39"/>
      <c r="F149" s="39"/>
      <c r="G149" s="39"/>
      <c r="H149" s="222"/>
      <c r="I149" s="39"/>
    </row>
    <row r="150" spans="2:9" x14ac:dyDescent="0.25">
      <c r="B150" s="182" t="s">
        <v>113</v>
      </c>
      <c r="C150" s="182" t="s">
        <v>146</v>
      </c>
      <c r="D150" s="183" t="s">
        <v>145</v>
      </c>
      <c r="E150" s="185" t="s">
        <v>147</v>
      </c>
      <c r="F150" s="185" t="s">
        <v>65</v>
      </c>
      <c r="G150" s="220" t="s">
        <v>151</v>
      </c>
      <c r="H150" s="220" t="s">
        <v>88</v>
      </c>
      <c r="I150" s="220" t="s">
        <v>154</v>
      </c>
    </row>
    <row r="151" spans="2:9" x14ac:dyDescent="0.25">
      <c r="B151" s="255">
        <v>42627</v>
      </c>
      <c r="C151" s="250">
        <v>50</v>
      </c>
      <c r="D151" s="251">
        <v>25.74</v>
      </c>
      <c r="E151" s="251">
        <v>25.83</v>
      </c>
      <c r="F151" s="251">
        <f>C151*(E151-D151)</f>
        <v>4.4999999999999929</v>
      </c>
      <c r="G151" s="251">
        <f>D151*C151</f>
        <v>1287</v>
      </c>
      <c r="H151" s="265">
        <f>(E151-D151)/D151</f>
        <v>3.4965034965034913E-3</v>
      </c>
      <c r="I151" s="251"/>
    </row>
    <row r="152" spans="2:9" x14ac:dyDescent="0.25">
      <c r="B152" s="255">
        <v>42629</v>
      </c>
      <c r="C152" s="250">
        <v>50</v>
      </c>
      <c r="D152" s="251">
        <v>25.74</v>
      </c>
      <c r="E152" s="251">
        <v>25.54</v>
      </c>
      <c r="F152" s="251">
        <f t="shared" ref="F152:F157" si="52">C152*(E152-D152)</f>
        <v>-9.9999999999999645</v>
      </c>
      <c r="G152" s="251">
        <f t="shared" ref="G152:G157" si="53">D152*C152</f>
        <v>1287</v>
      </c>
      <c r="H152" s="265">
        <f t="shared" ref="H152:H157" si="54">(E152-D152)/D152</f>
        <v>-7.7700077700077431E-3</v>
      </c>
      <c r="I152" s="251"/>
    </row>
    <row r="153" spans="2:9" x14ac:dyDescent="0.25">
      <c r="B153" s="255">
        <v>42636</v>
      </c>
      <c r="C153" s="250">
        <v>50</v>
      </c>
      <c r="D153" s="251">
        <v>25.74</v>
      </c>
      <c r="E153" s="251">
        <v>24.82</v>
      </c>
      <c r="F153" s="251">
        <f t="shared" si="52"/>
        <v>-45.999999999999908</v>
      </c>
      <c r="G153" s="251">
        <f t="shared" si="53"/>
        <v>1287</v>
      </c>
      <c r="H153" s="265">
        <f t="shared" si="54"/>
        <v>-3.5742035742035674E-2</v>
      </c>
      <c r="I153" s="251"/>
    </row>
    <row r="154" spans="2:9" x14ac:dyDescent="0.25">
      <c r="B154" s="255">
        <v>42639</v>
      </c>
      <c r="C154" s="250">
        <v>100</v>
      </c>
      <c r="D154" s="251">
        <v>24.96</v>
      </c>
      <c r="E154" s="251">
        <v>24.14</v>
      </c>
      <c r="F154" s="251">
        <f t="shared" si="52"/>
        <v>-82.000000000000028</v>
      </c>
      <c r="G154" s="251">
        <f t="shared" si="53"/>
        <v>2496</v>
      </c>
      <c r="H154" s="265">
        <f t="shared" si="54"/>
        <v>-3.2852564102564111E-2</v>
      </c>
      <c r="I154" s="251"/>
    </row>
    <row r="155" spans="2:9" x14ac:dyDescent="0.25">
      <c r="B155" s="255">
        <v>42639</v>
      </c>
      <c r="C155" s="250">
        <v>150</v>
      </c>
      <c r="D155" s="251">
        <v>24.8</v>
      </c>
      <c r="E155" s="251">
        <v>24.14</v>
      </c>
      <c r="F155" s="251">
        <f t="shared" si="52"/>
        <v>-99.000000000000028</v>
      </c>
      <c r="G155" s="251">
        <f t="shared" si="53"/>
        <v>3720</v>
      </c>
      <c r="H155" s="265">
        <f t="shared" si="54"/>
        <v>-2.6612903225806457E-2</v>
      </c>
      <c r="I155" s="251"/>
    </row>
    <row r="156" spans="2:9" x14ac:dyDescent="0.25">
      <c r="B156" s="255">
        <v>42640</v>
      </c>
      <c r="C156" s="250">
        <v>150</v>
      </c>
      <c r="D156" s="251">
        <v>24.8</v>
      </c>
      <c r="E156" s="251">
        <v>23.99</v>
      </c>
      <c r="F156" s="251">
        <f t="shared" si="52"/>
        <v>-121.50000000000034</v>
      </c>
      <c r="G156" s="251">
        <f t="shared" si="53"/>
        <v>3720</v>
      </c>
      <c r="H156" s="265">
        <f t="shared" si="54"/>
        <v>-3.2661290322580736E-2</v>
      </c>
      <c r="I156" s="251"/>
    </row>
    <row r="157" spans="2:9" x14ac:dyDescent="0.25">
      <c r="B157" s="255">
        <v>42643</v>
      </c>
      <c r="C157" s="250">
        <v>150</v>
      </c>
      <c r="D157" s="251">
        <v>24.8</v>
      </c>
      <c r="E157" s="251">
        <v>24.46</v>
      </c>
      <c r="F157" s="251">
        <f t="shared" si="52"/>
        <v>-50.999999999999979</v>
      </c>
      <c r="G157" s="251">
        <f t="shared" si="53"/>
        <v>3720</v>
      </c>
      <c r="H157" s="265">
        <f t="shared" si="54"/>
        <v>-1.3709677419354832E-2</v>
      </c>
      <c r="I157" s="251"/>
    </row>
    <row r="158" spans="2:9" x14ac:dyDescent="0.25">
      <c r="B158" s="255">
        <v>42646</v>
      </c>
      <c r="C158" s="250">
        <v>150</v>
      </c>
      <c r="D158" s="251">
        <v>24.8</v>
      </c>
      <c r="E158" s="251">
        <v>24.89</v>
      </c>
      <c r="F158" s="251">
        <f t="shared" ref="F158:F169" si="55">C158*(E158-D158)</f>
        <v>13.499999999999979</v>
      </c>
      <c r="G158" s="251">
        <f t="shared" ref="G158:G169" si="56">D158*C158</f>
        <v>3720</v>
      </c>
      <c r="H158" s="265">
        <f t="shared" ref="H158:H169" si="57">(E158-D158)/D158</f>
        <v>3.6290322580645102E-3</v>
      </c>
      <c r="I158" s="251"/>
    </row>
    <row r="159" spans="2:9" x14ac:dyDescent="0.25">
      <c r="B159" s="255">
        <v>42648</v>
      </c>
      <c r="C159" s="250">
        <v>150</v>
      </c>
      <c r="D159" s="251">
        <v>24.8</v>
      </c>
      <c r="E159" s="251">
        <v>25.07</v>
      </c>
      <c r="F159" s="251">
        <f t="shared" si="55"/>
        <v>40.499999999999936</v>
      </c>
      <c r="G159" s="251">
        <f t="shared" si="56"/>
        <v>3720</v>
      </c>
      <c r="H159" s="265">
        <f t="shared" si="57"/>
        <v>1.0887096774193531E-2</v>
      </c>
      <c r="I159" s="251"/>
    </row>
    <row r="160" spans="2:9" x14ac:dyDescent="0.25">
      <c r="B160" s="255">
        <v>42649</v>
      </c>
      <c r="C160" s="250">
        <v>150</v>
      </c>
      <c r="D160" s="251">
        <v>24.8</v>
      </c>
      <c r="E160" s="251">
        <v>24.85</v>
      </c>
      <c r="F160" s="251">
        <f t="shared" si="55"/>
        <v>7.5000000000001066</v>
      </c>
      <c r="G160" s="251">
        <f t="shared" si="56"/>
        <v>3720</v>
      </c>
      <c r="H160" s="265">
        <f t="shared" si="57"/>
        <v>2.0161290322580931E-3</v>
      </c>
      <c r="I160" s="251"/>
    </row>
    <row r="161" spans="2:9" x14ac:dyDescent="0.25">
      <c r="B161" s="255">
        <v>42650</v>
      </c>
      <c r="C161" s="250">
        <v>150</v>
      </c>
      <c r="D161" s="251">
        <v>24.8</v>
      </c>
      <c r="E161" s="251">
        <v>24.58</v>
      </c>
      <c r="F161" s="251">
        <f t="shared" si="55"/>
        <v>-33.000000000000362</v>
      </c>
      <c r="G161" s="251">
        <f t="shared" si="56"/>
        <v>3720</v>
      </c>
      <c r="H161" s="265">
        <f t="shared" si="57"/>
        <v>-8.8709677419355811E-3</v>
      </c>
      <c r="I161" s="251"/>
    </row>
    <row r="162" spans="2:9" x14ac:dyDescent="0.25">
      <c r="B162" s="255">
        <v>42661</v>
      </c>
      <c r="C162" s="250">
        <v>150</v>
      </c>
      <c r="D162" s="251">
        <v>24.8</v>
      </c>
      <c r="E162" s="251">
        <v>23.39</v>
      </c>
      <c r="F162" s="251">
        <f t="shared" si="55"/>
        <v>-211.50000000000003</v>
      </c>
      <c r="G162" s="251">
        <f t="shared" si="56"/>
        <v>3720</v>
      </c>
      <c r="H162" s="265">
        <f t="shared" si="57"/>
        <v>-5.6854838709677426E-2</v>
      </c>
      <c r="I162" s="251"/>
    </row>
    <row r="163" spans="2:9" x14ac:dyDescent="0.25">
      <c r="B163" s="255">
        <v>42662</v>
      </c>
      <c r="C163" s="250">
        <v>150</v>
      </c>
      <c r="D163" s="251">
        <v>24.8</v>
      </c>
      <c r="E163" s="251">
        <v>23.84</v>
      </c>
      <c r="F163" s="251">
        <f t="shared" si="55"/>
        <v>-144.00000000000011</v>
      </c>
      <c r="G163" s="251">
        <f t="shared" si="56"/>
        <v>3720</v>
      </c>
      <c r="H163" s="265">
        <f t="shared" si="57"/>
        <v>-3.8709677419354875E-2</v>
      </c>
      <c r="I163" s="251"/>
    </row>
    <row r="164" spans="2:9" x14ac:dyDescent="0.25">
      <c r="B164" s="255">
        <v>42664</v>
      </c>
      <c r="C164" s="250">
        <v>150</v>
      </c>
      <c r="D164" s="251">
        <v>24.8</v>
      </c>
      <c r="E164" s="251">
        <v>24.31</v>
      </c>
      <c r="F164" s="251">
        <f t="shared" si="55"/>
        <v>-73.500000000000298</v>
      </c>
      <c r="G164" s="251">
        <f t="shared" si="56"/>
        <v>3720</v>
      </c>
      <c r="H164" s="265">
        <f t="shared" si="57"/>
        <v>-1.975806451612911E-2</v>
      </c>
      <c r="I164" s="251"/>
    </row>
    <row r="165" spans="2:9" x14ac:dyDescent="0.25">
      <c r="B165" s="255">
        <v>42670</v>
      </c>
      <c r="C165" s="250">
        <v>150</v>
      </c>
      <c r="D165" s="251">
        <v>24.626899999999999</v>
      </c>
      <c r="E165" s="251">
        <v>23.93</v>
      </c>
      <c r="F165" s="251">
        <f t="shared" si="55"/>
        <v>-104.53499999999991</v>
      </c>
      <c r="G165" s="251">
        <f t="shared" si="56"/>
        <v>3694.0349999999999</v>
      </c>
      <c r="H165" s="265">
        <f t="shared" si="57"/>
        <v>-2.8298324190214743E-2</v>
      </c>
      <c r="I165" s="251"/>
    </row>
    <row r="166" spans="2:9" x14ac:dyDescent="0.25">
      <c r="B166" s="255">
        <v>42674</v>
      </c>
      <c r="C166" s="250">
        <v>150</v>
      </c>
      <c r="D166" s="251">
        <v>24.626899999999999</v>
      </c>
      <c r="E166" s="251">
        <v>23.53</v>
      </c>
      <c r="F166" s="251">
        <f t="shared" si="55"/>
        <v>-164.53499999999968</v>
      </c>
      <c r="G166" s="251">
        <f t="shared" si="56"/>
        <v>3694.0349999999999</v>
      </c>
      <c r="H166" s="265">
        <f t="shared" si="57"/>
        <v>-4.4540725791715481E-2</v>
      </c>
      <c r="I166" s="251"/>
    </row>
    <row r="167" spans="2:9" x14ac:dyDescent="0.25">
      <c r="B167" s="255">
        <v>42675</v>
      </c>
      <c r="C167" s="250">
        <v>150</v>
      </c>
      <c r="D167" s="251">
        <v>24.264700000000001</v>
      </c>
      <c r="E167" s="251">
        <v>24.32</v>
      </c>
      <c r="F167" s="251">
        <f t="shared" si="55"/>
        <v>8.2949999999998525</v>
      </c>
      <c r="G167" s="251">
        <f t="shared" si="56"/>
        <v>3639.7050000000004</v>
      </c>
      <c r="H167" s="265">
        <f t="shared" si="57"/>
        <v>2.2790308555225912E-3</v>
      </c>
      <c r="I167" s="251"/>
    </row>
    <row r="168" spans="2:9" x14ac:dyDescent="0.25">
      <c r="B168" s="255">
        <v>42676</v>
      </c>
      <c r="C168" s="250">
        <v>150</v>
      </c>
      <c r="D168" s="251">
        <v>24.264700000000001</v>
      </c>
      <c r="E168" s="251">
        <v>24.73</v>
      </c>
      <c r="F168" s="251">
        <f t="shared" si="55"/>
        <v>69.794999999999874</v>
      </c>
      <c r="G168" s="251">
        <f t="shared" si="56"/>
        <v>3639.7050000000004</v>
      </c>
      <c r="H168" s="265">
        <f t="shared" si="57"/>
        <v>1.9176004648728363E-2</v>
      </c>
      <c r="I168" s="251"/>
    </row>
    <row r="169" spans="2:9" x14ac:dyDescent="0.25">
      <c r="B169" s="255">
        <v>42704</v>
      </c>
      <c r="C169" s="250">
        <v>100</v>
      </c>
      <c r="D169" s="251">
        <v>22.507400000000001</v>
      </c>
      <c r="E169" s="251">
        <v>28.4</v>
      </c>
      <c r="F169" s="251">
        <f t="shared" si="55"/>
        <v>589.25999999999976</v>
      </c>
      <c r="G169" s="251">
        <f t="shared" si="56"/>
        <v>2250.7400000000002</v>
      </c>
      <c r="H169" s="265">
        <f t="shared" si="57"/>
        <v>0.26180722784506422</v>
      </c>
      <c r="I169" s="251"/>
    </row>
    <row r="170" spans="2:9" x14ac:dyDescent="0.25">
      <c r="B170" s="255">
        <v>42711</v>
      </c>
      <c r="C170" s="250">
        <v>0</v>
      </c>
      <c r="D170" s="251"/>
      <c r="E170" s="251"/>
      <c r="F170" s="251">
        <v>727.2</v>
      </c>
      <c r="G170" s="251"/>
      <c r="H170" s="265"/>
      <c r="I170" s="251"/>
    </row>
    <row r="171" spans="2:9" x14ac:dyDescent="0.25">
      <c r="B171" s="184"/>
      <c r="C171" s="10"/>
      <c r="D171" s="39"/>
      <c r="E171" s="39"/>
      <c r="F171" s="39"/>
      <c r="G171" s="39"/>
      <c r="H171" s="222"/>
      <c r="I171" s="39"/>
    </row>
    <row r="172" spans="2:9" x14ac:dyDescent="0.25">
      <c r="B172" s="184"/>
      <c r="C172" s="10"/>
      <c r="D172" s="39"/>
      <c r="E172" s="39"/>
      <c r="F172" s="39"/>
      <c r="G172" s="39"/>
      <c r="H172" s="222"/>
      <c r="I172" s="39"/>
    </row>
    <row r="173" spans="2:9" x14ac:dyDescent="0.25">
      <c r="B173" s="184"/>
      <c r="C173" s="10"/>
      <c r="D173" s="39"/>
      <c r="E173" s="39"/>
      <c r="F173" s="39"/>
      <c r="G173" s="39"/>
      <c r="H173" s="222"/>
      <c r="I173" s="39"/>
    </row>
    <row r="177" spans="1:13" x14ac:dyDescent="0.25">
      <c r="L177" t="s">
        <v>65</v>
      </c>
      <c r="M177" s="2">
        <f>K195+M195-F195</f>
        <v>1452.2599999999984</v>
      </c>
    </row>
    <row r="178" spans="1:13" x14ac:dyDescent="0.25">
      <c r="A178" s="449" t="s">
        <v>1</v>
      </c>
      <c r="B178" s="449" t="s">
        <v>2</v>
      </c>
      <c r="C178" s="449" t="s">
        <v>4</v>
      </c>
      <c r="D178" s="450" t="s">
        <v>5</v>
      </c>
      <c r="E178" s="450" t="s">
        <v>94</v>
      </c>
      <c r="F178" s="450" t="s">
        <v>60</v>
      </c>
      <c r="G178" s="449" t="s">
        <v>3</v>
      </c>
      <c r="H178" s="449" t="s">
        <v>6</v>
      </c>
      <c r="I178" s="450" t="s">
        <v>7</v>
      </c>
      <c r="J178" s="450" t="s">
        <v>95</v>
      </c>
      <c r="K178" s="450" t="s">
        <v>61</v>
      </c>
      <c r="L178" s="449" t="s">
        <v>37</v>
      </c>
      <c r="M178" s="449" t="s">
        <v>38</v>
      </c>
    </row>
    <row r="179" spans="1:13" x14ac:dyDescent="0.25">
      <c r="A179" s="451" t="s">
        <v>223</v>
      </c>
      <c r="B179" s="452">
        <v>42548</v>
      </c>
      <c r="C179" s="453">
        <v>100</v>
      </c>
      <c r="D179" s="454">
        <v>25</v>
      </c>
      <c r="E179" s="454">
        <v>0</v>
      </c>
      <c r="F179" s="454">
        <f>D179*C179+E179</f>
        <v>2500</v>
      </c>
      <c r="G179" s="452">
        <v>42584</v>
      </c>
      <c r="H179" s="455">
        <v>100</v>
      </c>
      <c r="I179" s="454">
        <v>27.88</v>
      </c>
      <c r="J179" s="454">
        <v>0.06</v>
      </c>
      <c r="K179" s="454">
        <f>H179*I179-J179</f>
        <v>2787.94</v>
      </c>
      <c r="L179" s="452">
        <v>42719</v>
      </c>
      <c r="M179" s="453">
        <v>41.25</v>
      </c>
    </row>
    <row r="180" spans="1:13" x14ac:dyDescent="0.25">
      <c r="A180" s="456" t="s">
        <v>71</v>
      </c>
      <c r="B180" s="452">
        <v>42627</v>
      </c>
      <c r="C180" s="453">
        <v>50</v>
      </c>
      <c r="D180" s="454">
        <v>25.74</v>
      </c>
      <c r="E180" s="454">
        <v>0</v>
      </c>
      <c r="F180" s="454">
        <v>1287</v>
      </c>
      <c r="G180" s="452" t="s">
        <v>330</v>
      </c>
      <c r="H180" s="455">
        <v>50</v>
      </c>
      <c r="I180" s="454">
        <v>25</v>
      </c>
      <c r="J180" s="454">
        <v>0.03</v>
      </c>
      <c r="K180" s="454">
        <v>1249.97</v>
      </c>
      <c r="L180" s="453"/>
      <c r="M180" s="453"/>
    </row>
    <row r="181" spans="1:13" x14ac:dyDescent="0.25">
      <c r="A181" s="453"/>
      <c r="B181" s="452">
        <v>42639</v>
      </c>
      <c r="C181" s="453">
        <v>50</v>
      </c>
      <c r="D181" s="454">
        <v>24.48</v>
      </c>
      <c r="E181" s="454">
        <v>0</v>
      </c>
      <c r="F181" s="454">
        <v>1224</v>
      </c>
      <c r="G181" s="452" t="s">
        <v>330</v>
      </c>
      <c r="H181" s="455">
        <v>100</v>
      </c>
      <c r="I181" s="454">
        <v>24.88</v>
      </c>
      <c r="J181" s="454">
        <v>0.05</v>
      </c>
      <c r="K181" s="454">
        <v>2487.9499999999998</v>
      </c>
      <c r="L181" s="453"/>
      <c r="M181" s="453"/>
    </row>
    <row r="182" spans="1:13" x14ac:dyDescent="0.25">
      <c r="A182" s="453"/>
      <c r="B182" s="452">
        <v>42639</v>
      </c>
      <c r="C182" s="453">
        <v>50</v>
      </c>
      <c r="D182" s="454">
        <v>24.18</v>
      </c>
      <c r="E182" s="454">
        <v>0</v>
      </c>
      <c r="F182" s="454">
        <v>1209</v>
      </c>
      <c r="G182" s="452" t="s">
        <v>330</v>
      </c>
      <c r="H182" s="455">
        <v>50</v>
      </c>
      <c r="I182" s="454">
        <v>27.78</v>
      </c>
      <c r="J182" s="454">
        <v>0.03</v>
      </c>
      <c r="K182" s="454">
        <v>1388.97</v>
      </c>
      <c r="L182" s="453"/>
      <c r="M182" s="453"/>
    </row>
    <row r="183" spans="1:13" x14ac:dyDescent="0.25">
      <c r="A183" s="453"/>
      <c r="B183" s="452">
        <v>42670</v>
      </c>
      <c r="C183" s="453">
        <v>50</v>
      </c>
      <c r="D183" s="454">
        <v>24.48</v>
      </c>
      <c r="E183" s="454">
        <v>0</v>
      </c>
      <c r="F183" s="454">
        <v>1224</v>
      </c>
      <c r="G183" s="452" t="s">
        <v>330</v>
      </c>
      <c r="H183" s="455">
        <v>100</v>
      </c>
      <c r="I183" s="454">
        <v>29.78</v>
      </c>
      <c r="J183" s="454">
        <v>0.06</v>
      </c>
      <c r="K183" s="454">
        <v>2977.94</v>
      </c>
      <c r="L183" s="453"/>
      <c r="M183" s="453"/>
    </row>
    <row r="184" spans="1:13" x14ac:dyDescent="0.25">
      <c r="A184" s="453"/>
      <c r="B184" s="452" t="s">
        <v>330</v>
      </c>
      <c r="C184" s="453">
        <v>100</v>
      </c>
      <c r="D184" s="454">
        <v>24.34</v>
      </c>
      <c r="E184" s="454">
        <v>-0.37</v>
      </c>
      <c r="F184" s="454">
        <v>2433.63</v>
      </c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96">
        <v>42723</v>
      </c>
      <c r="C185" s="497">
        <v>100</v>
      </c>
      <c r="D185" s="499">
        <v>27.98</v>
      </c>
      <c r="E185" s="499">
        <v>0</v>
      </c>
      <c r="F185" s="499">
        <f>D185*C185+E185</f>
        <v>2798</v>
      </c>
      <c r="G185" s="496">
        <v>42724</v>
      </c>
      <c r="H185" s="497">
        <v>100</v>
      </c>
      <c r="I185" s="499">
        <v>27.94</v>
      </c>
      <c r="J185" s="499">
        <v>0.06</v>
      </c>
      <c r="K185" s="499">
        <f>I185*H185-J185</f>
        <v>2793.94</v>
      </c>
      <c r="L185" s="453"/>
      <c r="M185" s="453"/>
    </row>
    <row r="186" spans="1:13" x14ac:dyDescent="0.25">
      <c r="A186" s="453"/>
      <c r="B186" s="434">
        <v>42724</v>
      </c>
      <c r="C186" s="7">
        <v>100</v>
      </c>
      <c r="D186" s="43">
        <v>27.58</v>
      </c>
      <c r="E186" s="43">
        <v>0</v>
      </c>
      <c r="F186" s="43">
        <f>D186*C186+E186</f>
        <v>2758</v>
      </c>
      <c r="G186" s="434">
        <v>42758</v>
      </c>
      <c r="H186" s="80">
        <v>100</v>
      </c>
      <c r="I186" s="43">
        <v>31.58</v>
      </c>
      <c r="J186" s="43">
        <v>7.0000000000000007E-2</v>
      </c>
      <c r="K186" s="43">
        <f>H186*I186-J186</f>
        <v>3157.93</v>
      </c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3"/>
      <c r="I194" s="454"/>
      <c r="J194" s="454"/>
      <c r="K194" s="454"/>
      <c r="L194" s="453"/>
      <c r="M194" s="453"/>
    </row>
    <row r="195" spans="1:13" x14ac:dyDescent="0.25">
      <c r="A195" s="63" t="s">
        <v>81</v>
      </c>
      <c r="B195" s="64"/>
      <c r="C195" s="64">
        <f>SUM(C179:C194)</f>
        <v>600</v>
      </c>
      <c r="D195" s="65"/>
      <c r="E195" s="65"/>
      <c r="F195" s="65">
        <f>SUM(F179:F194)</f>
        <v>15433.630000000001</v>
      </c>
      <c r="G195" s="64"/>
      <c r="H195" s="544">
        <f>SUM(H179:H194)</f>
        <v>600</v>
      </c>
      <c r="I195" s="65"/>
      <c r="J195" s="65"/>
      <c r="K195" s="65">
        <f>SUM(K179:K194)</f>
        <v>16844.64</v>
      </c>
      <c r="L195" s="64"/>
      <c r="M195" s="65">
        <f>SUM(M179:M187)</f>
        <v>41.25</v>
      </c>
    </row>
    <row r="196" spans="1:13" ht="15.75" thickBot="1" x14ac:dyDescent="0.3">
      <c r="A196" s="457" t="s">
        <v>193</v>
      </c>
      <c r="B196" s="458"/>
      <c r="C196" s="459">
        <f>SumByColor($A$38,C179:C194)</f>
        <v>100</v>
      </c>
      <c r="D196" s="459"/>
      <c r="E196" s="459"/>
      <c r="F196" s="460">
        <f>SumByColor($A$38,F179:F194)</f>
        <v>2758</v>
      </c>
      <c r="G196" s="459"/>
      <c r="H196" s="459">
        <f>SumByColor($A$38,H179:H194)</f>
        <v>100</v>
      </c>
      <c r="I196" s="459"/>
      <c r="J196" s="459"/>
      <c r="K196" s="460">
        <f>SumByColor($A$38,K179:K194)</f>
        <v>3158</v>
      </c>
      <c r="L196" s="459"/>
      <c r="M196" s="460">
        <f>SumByColor($A$38,M179:M194)</f>
        <v>0</v>
      </c>
    </row>
  </sheetData>
  <mergeCells count="1">
    <mergeCell ref="O18:P18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8:F149 H148:H149 H155:H173 F155:F173 K90:K97 H90:H97 F90:F97 F111 H111 H120 F120 K107:K120 K130:K132 F130:F132 H130:H132">
    <cfRule type="expression" dxfId="1073" priority="96">
      <formula>F90&gt;0</formula>
    </cfRule>
    <cfRule type="expression" dxfId="1072" priority="97">
      <formula>F90&lt;0</formula>
    </cfRule>
  </conditionalFormatting>
  <conditionalFormatting sqref="Q7">
    <cfRule type="expression" dxfId="1071" priority="84">
      <formula>Q7&gt;0</formula>
    </cfRule>
    <cfRule type="expression" dxfId="1070" priority="85">
      <formula>Q7&lt;0</formula>
    </cfRule>
  </conditionalFormatting>
  <conditionalFormatting sqref="Q8">
    <cfRule type="expression" dxfId="1069" priority="82">
      <formula>Q8&gt;0</formula>
    </cfRule>
    <cfRule type="expression" dxfId="1068" priority="83">
      <formula>Q8&lt;0</formula>
    </cfRule>
  </conditionalFormatting>
  <conditionalFormatting sqref="F135:F147">
    <cfRule type="expression" dxfId="1067" priority="80">
      <formula>F135&gt;0</formula>
    </cfRule>
    <cfRule type="expression" dxfId="1066" priority="81">
      <formula>F135&lt;0</formula>
    </cfRule>
  </conditionalFormatting>
  <conditionalFormatting sqref="H135:H147">
    <cfRule type="expression" dxfId="1065" priority="78">
      <formula>H135&gt;0</formula>
    </cfRule>
    <cfRule type="expression" dxfId="1064" priority="79">
      <formula>H135&lt;0</formula>
    </cfRule>
  </conditionalFormatting>
  <conditionalFormatting sqref="H151:H154">
    <cfRule type="expression" dxfId="1063" priority="74">
      <formula>H151&gt;0</formula>
    </cfRule>
    <cfRule type="expression" dxfId="1062" priority="75">
      <formula>H151&lt;0</formula>
    </cfRule>
  </conditionalFormatting>
  <conditionalFormatting sqref="F151:F154">
    <cfRule type="expression" dxfId="1061" priority="76">
      <formula>F151&gt;0</formula>
    </cfRule>
    <cfRule type="expression" dxfId="1060" priority="77">
      <formula>F151&lt;0</formula>
    </cfRule>
  </conditionalFormatting>
  <conditionalFormatting sqref="M177">
    <cfRule type="expression" dxfId="1059" priority="72">
      <formula>M177&gt;0</formula>
    </cfRule>
    <cfRule type="expression" dxfId="1058" priority="73">
      <formula>M177&lt;0</formula>
    </cfRule>
  </conditionalFormatting>
  <conditionalFormatting sqref="F42:F43 F50:F87">
    <cfRule type="expression" dxfId="1057" priority="70">
      <formula>F42&gt;0</formula>
    </cfRule>
    <cfRule type="expression" dxfId="1056" priority="71">
      <formula>F42&lt;0</formula>
    </cfRule>
  </conditionalFormatting>
  <conditionalFormatting sqref="H42:H43 H50:H87">
    <cfRule type="expression" dxfId="1055" priority="68">
      <formula>H42&gt;0</formula>
    </cfRule>
    <cfRule type="expression" dxfId="1054" priority="69">
      <formula>H42&lt;0</formula>
    </cfRule>
  </conditionalFormatting>
  <conditionalFormatting sqref="Q10">
    <cfRule type="expression" dxfId="1053" priority="66">
      <formula>Q10&gt;0</formula>
    </cfRule>
    <cfRule type="expression" dxfId="1052" priority="67">
      <formula>Q10&lt;0</formula>
    </cfRule>
  </conditionalFormatting>
  <conditionalFormatting sqref="F44:F49">
    <cfRule type="expression" dxfId="1051" priority="64">
      <formula>F44&gt;0</formula>
    </cfRule>
    <cfRule type="expression" dxfId="1050" priority="65">
      <formula>F44&lt;0</formula>
    </cfRule>
  </conditionalFormatting>
  <conditionalFormatting sqref="H44:H49">
    <cfRule type="expression" dxfId="1049" priority="62">
      <formula>H44&gt;0</formula>
    </cfRule>
    <cfRule type="expression" dxfId="1048" priority="63">
      <formula>H44&lt;0</formula>
    </cfRule>
  </conditionalFormatting>
  <conditionalFormatting sqref="K47:K54">
    <cfRule type="expression" dxfId="1047" priority="60">
      <formula>K47&gt;0</formula>
    </cfRule>
    <cfRule type="expression" dxfId="1046" priority="61">
      <formula>K47&lt;0</formula>
    </cfRule>
  </conditionalFormatting>
  <conditionalFormatting sqref="K55:K87">
    <cfRule type="expression" dxfId="1045" priority="58">
      <formula>K55&gt;0</formula>
    </cfRule>
    <cfRule type="expression" dxfId="1044" priority="59">
      <formula>K55&lt;0</formula>
    </cfRule>
  </conditionalFormatting>
  <conditionalFormatting sqref="F88:F89">
    <cfRule type="expression" dxfId="1043" priority="55">
      <formula>F88&gt;0</formula>
    </cfRule>
    <cfRule type="expression" dxfId="1042" priority="56">
      <formula>F88&lt;0</formula>
    </cfRule>
  </conditionalFormatting>
  <conditionalFormatting sqref="H88:H89">
    <cfRule type="expression" dxfId="1041" priority="53">
      <formula>H88&gt;0</formula>
    </cfRule>
    <cfRule type="expression" dxfId="1040" priority="54">
      <formula>H88&lt;0</formula>
    </cfRule>
  </conditionalFormatting>
  <conditionalFormatting sqref="K88:K89">
    <cfRule type="expression" dxfId="1039" priority="51">
      <formula>K88&gt;0</formula>
    </cfRule>
    <cfRule type="expression" dxfId="1038" priority="52">
      <formula>K88&lt;0</formula>
    </cfRule>
  </conditionalFormatting>
  <conditionalFormatting sqref="F98:F100 H98:H100 K98:K100">
    <cfRule type="expression" dxfId="1037" priority="47">
      <formula>F98&gt;0</formula>
    </cfRule>
    <cfRule type="expression" dxfId="1036" priority="48">
      <formula>F98&lt;0</formula>
    </cfRule>
  </conditionalFormatting>
  <conditionalFormatting sqref="L90:L96 L132">
    <cfRule type="expression" dxfId="1035" priority="45">
      <formula>L90&gt;0</formula>
    </cfRule>
    <cfRule type="expression" dxfId="1034" priority="46">
      <formula>L90&lt;0</formula>
    </cfRule>
  </conditionalFormatting>
  <conditionalFormatting sqref="L47:L54">
    <cfRule type="expression" dxfId="1033" priority="43">
      <formula>L47&gt;0</formula>
    </cfRule>
    <cfRule type="expression" dxfId="1032" priority="44">
      <formula>L47&lt;0</formula>
    </cfRule>
  </conditionalFormatting>
  <conditionalFormatting sqref="L55:L87">
    <cfRule type="expression" dxfId="1031" priority="41">
      <formula>L55&gt;0</formula>
    </cfRule>
    <cfRule type="expression" dxfId="1030" priority="42">
      <formula>L55&lt;0</formula>
    </cfRule>
  </conditionalFormatting>
  <conditionalFormatting sqref="L88:L89">
    <cfRule type="expression" dxfId="1029" priority="39">
      <formula>L88&gt;0</formula>
    </cfRule>
    <cfRule type="expression" dxfId="1028" priority="40">
      <formula>L88&lt;0</formula>
    </cfRule>
  </conditionalFormatting>
  <conditionalFormatting sqref="L98:L100">
    <cfRule type="expression" dxfId="1027" priority="37">
      <formula>L98&gt;0</formula>
    </cfRule>
    <cfRule type="expression" dxfId="1026" priority="38">
      <formula>L98&lt;0</formula>
    </cfRule>
  </conditionalFormatting>
  <conditionalFormatting sqref="F107:F110 H107:H110">
    <cfRule type="expression" dxfId="1025" priority="35">
      <formula>F107&gt;0</formula>
    </cfRule>
    <cfRule type="expression" dxfId="1024" priority="36">
      <formula>F107&lt;0</formula>
    </cfRule>
  </conditionalFormatting>
  <conditionalFormatting sqref="K104:K106 F104:F106 H104:H106">
    <cfRule type="expression" dxfId="1023" priority="31">
      <formula>F104&gt;0</formula>
    </cfRule>
    <cfRule type="expression" dxfId="1022" priority="32">
      <formula>F104&lt;0</formula>
    </cfRule>
  </conditionalFormatting>
  <conditionalFormatting sqref="L104:L105">
    <cfRule type="expression" dxfId="1021" priority="29">
      <formula>L104&gt;0</formula>
    </cfRule>
    <cfRule type="expression" dxfId="1020" priority="30">
      <formula>L104&lt;0</formula>
    </cfRule>
  </conditionalFormatting>
  <conditionalFormatting sqref="K101:K103 F101:F103 H101:H103">
    <cfRule type="expression" dxfId="1019" priority="27">
      <formula>F101&gt;0</formula>
    </cfRule>
    <cfRule type="expression" dxfId="1018" priority="28">
      <formula>F101&lt;0</formula>
    </cfRule>
  </conditionalFormatting>
  <conditionalFormatting sqref="L102:L103">
    <cfRule type="expression" dxfId="1017" priority="25">
      <formula>L102&gt;0</formula>
    </cfRule>
    <cfRule type="expression" dxfId="1016" priority="26">
      <formula>L102&lt;0</formula>
    </cfRule>
  </conditionalFormatting>
  <conditionalFormatting sqref="H112:H115 F112:F115">
    <cfRule type="expression" dxfId="1015" priority="19">
      <formula>F112&gt;0</formula>
    </cfRule>
    <cfRule type="expression" dxfId="1014" priority="20">
      <formula>F112&lt;0</formula>
    </cfRule>
  </conditionalFormatting>
  <conditionalFormatting sqref="H116:H119 F116:F119">
    <cfRule type="expression" dxfId="1013" priority="15">
      <formula>F116&gt;0</formula>
    </cfRule>
    <cfRule type="expression" dxfId="1012" priority="16">
      <formula>F116&lt;0</formula>
    </cfRule>
  </conditionalFormatting>
  <conditionalFormatting sqref="F121:F126 H121:H126 K121:K126">
    <cfRule type="expression" dxfId="1011" priority="11">
      <formula>F121&gt;0</formula>
    </cfRule>
    <cfRule type="expression" dxfId="1010" priority="12">
      <formula>F121&lt;0</formula>
    </cfRule>
  </conditionalFormatting>
  <conditionalFormatting sqref="L125:L126">
    <cfRule type="expression" dxfId="1009" priority="5">
      <formula>L125&gt;0</formula>
    </cfRule>
    <cfRule type="expression" dxfId="1008" priority="6">
      <formula>L125&lt;0</formula>
    </cfRule>
  </conditionalFormatting>
  <conditionalFormatting sqref="K127:K129 F127:F129 H127:H129">
    <cfRule type="expression" dxfId="1007" priority="3">
      <formula>F127&gt;0</formula>
    </cfRule>
    <cfRule type="expression" dxfId="1006" priority="4">
      <formula>F127&lt;0</formula>
    </cfRule>
  </conditionalFormatting>
  <hyperlinks>
    <hyperlink ref="A3" location="ACTIVE!A1" display="Back"/>
    <hyperlink ref="A180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5" priority="9">
      <formula>F39&gt;0</formula>
    </cfRule>
    <cfRule type="expression" dxfId="1004" priority="10">
      <formula>F39&lt;0</formula>
    </cfRule>
  </conditionalFormatting>
  <conditionalFormatting sqref="F25:F38">
    <cfRule type="expression" dxfId="1003" priority="7">
      <formula>F25&gt;0</formula>
    </cfRule>
    <cfRule type="expression" dxfId="1002" priority="8">
      <formula>F25&lt;0</formula>
    </cfRule>
  </conditionalFormatting>
  <conditionalFormatting sqref="H25:H38">
    <cfRule type="expression" dxfId="1001" priority="5">
      <formula>H25&gt;0</formula>
    </cfRule>
    <cfRule type="expression" dxfId="1000" priority="6">
      <formula>H25&lt;0</formula>
    </cfRule>
  </conditionalFormatting>
  <conditionalFormatting sqref="Q7">
    <cfRule type="expression" dxfId="999" priority="3">
      <formula>Q7&gt;0</formula>
    </cfRule>
    <cfRule type="expression" dxfId="998" priority="4">
      <formula>Q7&lt;0</formula>
    </cfRule>
  </conditionalFormatting>
  <conditionalFormatting sqref="Q8">
    <cfRule type="expression" dxfId="997" priority="1">
      <formula>Q8&gt;0</formula>
    </cfRule>
    <cfRule type="expression" dxfId="9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8" t="s">
        <v>78</v>
      </c>
      <c r="P14" s="868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5" priority="29">
      <formula>F29&gt;0</formula>
    </cfRule>
    <cfRule type="expression" dxfId="994" priority="30">
      <formula>F29&lt;0</formula>
    </cfRule>
  </conditionalFormatting>
  <conditionalFormatting sqref="Q7">
    <cfRule type="expression" dxfId="993" priority="27">
      <formula>Q7&gt;0</formula>
    </cfRule>
    <cfRule type="expression" dxfId="992" priority="28">
      <formula>Q7&lt;0</formula>
    </cfRule>
  </conditionalFormatting>
  <conditionalFormatting sqref="Q8">
    <cfRule type="expression" dxfId="991" priority="25">
      <formula>Q8&gt;0</formula>
    </cfRule>
    <cfRule type="expression" dxfId="990" priority="26">
      <formula>Q8&lt;0</formula>
    </cfRule>
  </conditionalFormatting>
  <conditionalFormatting sqref="F96:F110">
    <cfRule type="expression" dxfId="989" priority="19">
      <formula>F96&gt;0</formula>
    </cfRule>
    <cfRule type="expression" dxfId="988" priority="20">
      <formula>F96&lt;0</formula>
    </cfRule>
  </conditionalFormatting>
  <conditionalFormatting sqref="H96:H110">
    <cfRule type="expression" dxfId="987" priority="17">
      <formula>H96&gt;0</formula>
    </cfRule>
    <cfRule type="expression" dxfId="986" priority="18">
      <formula>H96&lt;0</formula>
    </cfRule>
  </conditionalFormatting>
  <conditionalFormatting sqref="Q10">
    <cfRule type="expression" dxfId="985" priority="15">
      <formula>Q10&gt;0</formula>
    </cfRule>
    <cfRule type="expression" dxfId="984" priority="16">
      <formula>Q10&lt;0</formula>
    </cfRule>
  </conditionalFormatting>
  <conditionalFormatting sqref="L29:L38">
    <cfRule type="expression" dxfId="983" priority="9">
      <formula>L29&gt;0</formula>
    </cfRule>
    <cfRule type="expression" dxfId="982" priority="10">
      <formula>L29&lt;0</formula>
    </cfRule>
  </conditionalFormatting>
  <conditionalFormatting sqref="F27:F29 H27:H29 J25:K29">
    <cfRule type="expression" dxfId="981" priority="7">
      <formula>F25&gt;0</formula>
    </cfRule>
    <cfRule type="expression" dxfId="980" priority="8">
      <formula>F25&lt;0</formula>
    </cfRule>
  </conditionalFormatting>
  <conditionalFormatting sqref="L25:L29">
    <cfRule type="expression" dxfId="979" priority="5">
      <formula>L25&gt;0</formula>
    </cfRule>
    <cfRule type="expression" dxfId="978" priority="6">
      <formula>L25&lt;0</formula>
    </cfRule>
  </conditionalFormatting>
  <conditionalFormatting sqref="F25:F26">
    <cfRule type="expression" dxfId="977" priority="3">
      <formula>F25&gt;0</formula>
    </cfRule>
    <cfRule type="expression" dxfId="976" priority="4">
      <formula>F25&lt;0</formula>
    </cfRule>
  </conditionalFormatting>
  <conditionalFormatting sqref="H25:H26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107.6199</v>
      </c>
      <c r="R4" s="495">
        <v>1.7100000000000001E-2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4304.7960000000003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1300.5160000000014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1300.5160000000014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0.43288774681454534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2.1185672909935799E-2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22.609222689075633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8" t="s">
        <v>78</v>
      </c>
      <c r="P18" s="86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118.38189000000001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117.30569100000001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116.22949200000001</v>
      </c>
      <c r="W21" s="134"/>
    </row>
    <row r="22" spans="1:23" x14ac:dyDescent="0.25">
      <c r="O22" s="81">
        <v>1.07</v>
      </c>
      <c r="P22" s="81">
        <f t="shared" si="1"/>
        <v>115.15329300000001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114.077094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113.000895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111.92469600000001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110.84849700000001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109.77229800000001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108.696099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107.6199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106.543701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105.467502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104.39130299999999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103.31510399999999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102.238905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101.162706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100.08650700000001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99.010308000000009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97.934109000000007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96.857910000000004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3" priority="29">
      <formula>F60&gt;0</formula>
    </cfRule>
    <cfRule type="expression" dxfId="972" priority="30">
      <formula>F60&lt;0</formula>
    </cfRule>
  </conditionalFormatting>
  <conditionalFormatting sqref="Q7">
    <cfRule type="expression" dxfId="971" priority="27">
      <formula>Q7&gt;0</formula>
    </cfRule>
    <cfRule type="expression" dxfId="970" priority="28">
      <formula>Q7&lt;0</formula>
    </cfRule>
  </conditionalFormatting>
  <conditionalFormatting sqref="Q8">
    <cfRule type="expression" dxfId="969" priority="25">
      <formula>Q8&gt;0</formula>
    </cfRule>
    <cfRule type="expression" dxfId="968" priority="26">
      <formula>Q8&lt;0</formula>
    </cfRule>
  </conditionalFormatting>
  <conditionalFormatting sqref="F25:F29 F34:F59">
    <cfRule type="expression" dxfId="967" priority="23">
      <formula>F25&gt;0</formula>
    </cfRule>
    <cfRule type="expression" dxfId="966" priority="24">
      <formula>F25&lt;0</formula>
    </cfRule>
  </conditionalFormatting>
  <conditionalFormatting sqref="H25:H29 H34:H59">
    <cfRule type="expression" dxfId="965" priority="21">
      <formula>H25&gt;0</formula>
    </cfRule>
    <cfRule type="expression" dxfId="964" priority="22">
      <formula>H25&lt;0</formula>
    </cfRule>
  </conditionalFormatting>
  <conditionalFormatting sqref="F89:F110">
    <cfRule type="expression" dxfId="963" priority="19">
      <formula>F89&gt;0</formula>
    </cfRule>
    <cfRule type="expression" dxfId="962" priority="20">
      <formula>F89&lt;0</formula>
    </cfRule>
  </conditionalFormatting>
  <conditionalFormatting sqref="H89:H110">
    <cfRule type="expression" dxfId="961" priority="17">
      <formula>H89&gt;0</formula>
    </cfRule>
    <cfRule type="expression" dxfId="960" priority="18">
      <formula>H89&lt;0</formula>
    </cfRule>
  </conditionalFormatting>
  <conditionalFormatting sqref="Q10">
    <cfRule type="expression" dxfId="959" priority="15">
      <formula>Q10&gt;0</formula>
    </cfRule>
    <cfRule type="expression" dxfId="958" priority="16">
      <formula>Q10&lt;0</formula>
    </cfRule>
  </conditionalFormatting>
  <conditionalFormatting sqref="J25:J32 J34:J38">
    <cfRule type="expression" dxfId="957" priority="13">
      <formula>J25&gt;0</formula>
    </cfRule>
    <cfRule type="expression" dxfId="956" priority="14">
      <formula>J25&lt;0</formula>
    </cfRule>
  </conditionalFormatting>
  <conditionalFormatting sqref="K25:K30">
    <cfRule type="expression" dxfId="955" priority="11">
      <formula>K25&gt;0</formula>
    </cfRule>
    <cfRule type="expression" dxfId="954" priority="12">
      <formula>K25&lt;0</formula>
    </cfRule>
  </conditionalFormatting>
  <conditionalFormatting sqref="L25:L38">
    <cfRule type="expression" dxfId="953" priority="9">
      <formula>L25&gt;0</formula>
    </cfRule>
    <cfRule type="expression" dxfId="952" priority="10">
      <formula>L25&lt;0</formula>
    </cfRule>
  </conditionalFormatting>
  <conditionalFormatting sqref="F30:F33">
    <cfRule type="expression" dxfId="951" priority="7">
      <formula>F30&gt;0</formula>
    </cfRule>
    <cfRule type="expression" dxfId="950" priority="8">
      <formula>F30&lt;0</formula>
    </cfRule>
  </conditionalFormatting>
  <conditionalFormatting sqref="H30:H33">
    <cfRule type="expression" dxfId="949" priority="5">
      <formula>H30&gt;0</formula>
    </cfRule>
    <cfRule type="expression" dxfId="948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8" t="s">
        <v>78</v>
      </c>
      <c r="P16" s="86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7" priority="49">
      <formula>Q7&gt;0</formula>
    </cfRule>
    <cfRule type="expression" dxfId="946" priority="50">
      <formula>Q7&lt;0</formula>
    </cfRule>
  </conditionalFormatting>
  <conditionalFormatting sqref="Q8">
    <cfRule type="expression" dxfId="945" priority="47">
      <formula>Q8&gt;0</formula>
    </cfRule>
    <cfRule type="expression" dxfId="944" priority="48">
      <formula>Q8&lt;0</formula>
    </cfRule>
  </conditionalFormatting>
  <conditionalFormatting sqref="F26:F38">
    <cfRule type="expression" dxfId="943" priority="45">
      <formula>F26&gt;0</formula>
    </cfRule>
    <cfRule type="expression" dxfId="942" priority="46">
      <formula>F26&lt;0</formula>
    </cfRule>
  </conditionalFormatting>
  <conditionalFormatting sqref="H26:H38">
    <cfRule type="expression" dxfId="941" priority="43">
      <formula>H26&gt;0</formula>
    </cfRule>
    <cfRule type="expression" dxfId="940" priority="44">
      <formula>H26&lt;0</formula>
    </cfRule>
  </conditionalFormatting>
  <conditionalFormatting sqref="H25">
    <cfRule type="expression" dxfId="939" priority="23">
      <formula>H25&gt;0</formula>
    </cfRule>
    <cfRule type="expression" dxfId="938" priority="24">
      <formula>H25&lt;0</formula>
    </cfRule>
  </conditionalFormatting>
  <conditionalFormatting sqref="Q10">
    <cfRule type="expression" dxfId="937" priority="37">
      <formula>Q10&gt;0</formula>
    </cfRule>
    <cfRule type="expression" dxfId="936" priority="38">
      <formula>Q10&lt;0</formula>
    </cfRule>
  </conditionalFormatting>
  <conditionalFormatting sqref="F25">
    <cfRule type="expression" dxfId="935" priority="25">
      <formula>F25&gt;0</formula>
    </cfRule>
    <cfRule type="expression" dxfId="934" priority="26">
      <formula>F25&lt;0</formula>
    </cfRule>
  </conditionalFormatting>
  <conditionalFormatting sqref="J65:K72">
    <cfRule type="expression" dxfId="933" priority="19">
      <formula>J65&gt;0</formula>
    </cfRule>
    <cfRule type="expression" dxfId="932" priority="20">
      <formula>J65&lt;0</formula>
    </cfRule>
  </conditionalFormatting>
  <conditionalFormatting sqref="F65:F83 F89">
    <cfRule type="expression" dxfId="931" priority="17">
      <formula>F65&gt;0</formula>
    </cfRule>
    <cfRule type="expression" dxfId="930" priority="18">
      <formula>F65&lt;0</formula>
    </cfRule>
  </conditionalFormatting>
  <conditionalFormatting sqref="H65:H83 H89">
    <cfRule type="expression" dxfId="929" priority="15">
      <formula>H65&gt;0</formula>
    </cfRule>
    <cfRule type="expression" dxfId="928" priority="16">
      <formula>H65&lt;0</formula>
    </cfRule>
  </conditionalFormatting>
  <conditionalFormatting sqref="J76:J78">
    <cfRule type="expression" dxfId="927" priority="13">
      <formula>J76&gt;0</formula>
    </cfRule>
    <cfRule type="expression" dxfId="926" priority="14">
      <formula>J76&lt;0</formula>
    </cfRule>
  </conditionalFormatting>
  <conditionalFormatting sqref="K76:K78">
    <cfRule type="expression" dxfId="925" priority="11">
      <formula>K76&gt;0</formula>
    </cfRule>
    <cfRule type="expression" dxfId="924" priority="12">
      <formula>K76&lt;0</formula>
    </cfRule>
  </conditionalFormatting>
  <conditionalFormatting sqref="L65:L78">
    <cfRule type="expression" dxfId="923" priority="9">
      <formula>L65&gt;0</formula>
    </cfRule>
    <cfRule type="expression" dxfId="922" priority="10">
      <formula>L65&lt;0</formula>
    </cfRule>
  </conditionalFormatting>
  <conditionalFormatting sqref="F84:F88">
    <cfRule type="expression" dxfId="921" priority="7">
      <formula>F84&gt;0</formula>
    </cfRule>
    <cfRule type="expression" dxfId="920" priority="8">
      <formula>F84&lt;0</formula>
    </cfRule>
  </conditionalFormatting>
  <conditionalFormatting sqref="H84:H88">
    <cfRule type="expression" dxfId="919" priority="5">
      <formula>H84&gt;0</formula>
    </cfRule>
    <cfRule type="expression" dxfId="918" priority="6">
      <formula>H84&lt;0</formula>
    </cfRule>
  </conditionalFormatting>
  <conditionalFormatting sqref="M65:M78">
    <cfRule type="expression" dxfId="917" priority="3">
      <formula>M65&gt;0</formula>
    </cfRule>
    <cfRule type="expression" dxfId="916" priority="4">
      <formula>M65&lt;0</formula>
    </cfRule>
  </conditionalFormatting>
  <conditionalFormatting sqref="M26:M31">
    <cfRule type="expression" dxfId="915" priority="1">
      <formula>M26&gt;0</formula>
    </cfRule>
    <cfRule type="expression" dxfId="91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L18" sqref="L1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263</v>
      </c>
      <c r="AJ2">
        <f>$Q$2*$Q$4</f>
        <v>7484.97</v>
      </c>
      <c r="AK2">
        <f ca="1">AJ2*EXP(-$X$2 * AI2/365.25)</f>
        <v>16290.076967346109</v>
      </c>
      <c r="AM2" s="2">
        <f>Q10</f>
        <v>0</v>
      </c>
      <c r="AO2">
        <f ca="1" xml:space="preserve"> (SUM(AB:AB) - SUM(AE:AE) - SUM(AH:AH) - SUM(AK:AK))/SUM(AB:AB)</f>
        <v>-0.84526834838543108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263</v>
      </c>
      <c r="AJ3">
        <f t="shared" ref="AJ3:AJ17" si="11">$Q$2*$Q$4</f>
        <v>7484.97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24.9499</v>
      </c>
      <c r="R4" s="495">
        <v>4.7999999999999996E-3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263</v>
      </c>
      <c r="AJ4">
        <f t="shared" si="11"/>
        <v>7484.97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7484.97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263</v>
      </c>
      <c r="AJ5">
        <f t="shared" si="11"/>
        <v>7484.97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263</v>
      </c>
      <c r="AJ6">
        <f t="shared" si="11"/>
        <v>7484.97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-1784.8899999999931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263</v>
      </c>
      <c r="AJ7">
        <f t="shared" si="11"/>
        <v>7484.97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-1784.8899999999931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263</v>
      </c>
      <c r="AJ8">
        <f t="shared" si="11"/>
        <v>7484.97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-0.19254767601668141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263</v>
      </c>
      <c r="AJ9">
        <f t="shared" si="11"/>
        <v>7484.97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263</v>
      </c>
      <c r="AJ10">
        <f t="shared" si="11"/>
        <v>7484.97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4.1683533801738684E-2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263</v>
      </c>
      <c r="AJ11">
        <f t="shared" si="11"/>
        <v>7484.97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263</v>
      </c>
      <c r="AJ12">
        <f t="shared" si="11"/>
        <v>7484.97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14.676411764705882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263</v>
      </c>
      <c r="AJ13">
        <f t="shared" si="11"/>
        <v>7484.97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263</v>
      </c>
      <c r="AJ14">
        <f t="shared" si="11"/>
        <v>7484.97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263</v>
      </c>
      <c r="AJ15">
        <f t="shared" si="11"/>
        <v>7484.97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263</v>
      </c>
      <c r="AJ16">
        <f t="shared" si="11"/>
        <v>7484.97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263</v>
      </c>
      <c r="AJ17">
        <f t="shared" si="11"/>
        <v>7484.97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8" t="s">
        <v>78</v>
      </c>
      <c r="P18" s="868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27.444890000000001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27.195391000000001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26.945892000000001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26.696393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26.446894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26.197395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25.947896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25.698397</v>
      </c>
      <c r="W26" s="134"/>
    </row>
    <row r="27" spans="1:39" x14ac:dyDescent="0.25">
      <c r="O27" s="81">
        <v>1.02</v>
      </c>
      <c r="P27" s="81">
        <f t="shared" si="13"/>
        <v>25.448898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25.199399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24.9499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24.700400999999999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24.450901999999999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24.201402999999999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23.951903999999999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23.702404999999999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23.452905999999999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23.203407000000002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22.953908000000002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22.704409000000002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22.454910000000002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3" priority="25">
      <formula>F31&gt;0</formula>
    </cfRule>
    <cfRule type="expression" dxfId="912" priority="26">
      <formula>F31&lt;0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105:F126">
    <cfRule type="expression" dxfId="907" priority="15">
      <formula>F105&gt;0</formula>
    </cfRule>
    <cfRule type="expression" dxfId="906" priority="16">
      <formula>F105&lt;0</formula>
    </cfRule>
  </conditionalFormatting>
  <conditionalFormatting sqref="H105:H126">
    <cfRule type="expression" dxfId="905" priority="13">
      <formula>H105&gt;0</formula>
    </cfRule>
    <cfRule type="expression" dxfId="904" priority="14">
      <formula>H105&lt;0</formula>
    </cfRule>
  </conditionalFormatting>
  <conditionalFormatting sqref="Q10">
    <cfRule type="expression" dxfId="903" priority="11">
      <formula>Q10&gt;0</formula>
    </cfRule>
    <cfRule type="expression" dxfId="902" priority="12">
      <formula>Q10&lt;0</formula>
    </cfRule>
  </conditionalFormatting>
  <conditionalFormatting sqref="J31:J44">
    <cfRule type="expression" dxfId="901" priority="9">
      <formula>J31&gt;0</formula>
    </cfRule>
    <cfRule type="expression" dxfId="900" priority="10">
      <formula>J31&lt;0</formula>
    </cfRule>
  </conditionalFormatting>
  <conditionalFormatting sqref="K31:K44">
    <cfRule type="expression" dxfId="899" priority="7">
      <formula>K31&gt;0</formula>
    </cfRule>
    <cfRule type="expression" dxfId="898" priority="8">
      <formula>K31&lt;0</formula>
    </cfRule>
  </conditionalFormatting>
  <conditionalFormatting sqref="L31:L44">
    <cfRule type="expression" dxfId="897" priority="5">
      <formula>L31&gt;0</formula>
    </cfRule>
    <cfRule type="expression" dxfId="896" priority="6">
      <formula>L31&lt;0</formula>
    </cfRule>
  </conditionalFormatting>
  <conditionalFormatting sqref="H66:H72 F66:F72">
    <cfRule type="expression" dxfId="895" priority="3">
      <formula>F66&gt;0</formula>
    </cfRule>
    <cfRule type="expression" dxfId="894" priority="4">
      <formula>F66&lt;0</formula>
    </cfRule>
  </conditionalFormatting>
  <conditionalFormatting sqref="H73:H76 F73:F76">
    <cfRule type="expression" dxfId="893" priority="1">
      <formula>F73&gt;0</formula>
    </cfRule>
    <cfRule type="expression" dxfId="892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1" priority="137">
      <formula>F30&gt;0</formula>
    </cfRule>
    <cfRule type="expression" dxfId="890" priority="138">
      <formula>F30&lt;0</formula>
    </cfRule>
  </conditionalFormatting>
  <conditionalFormatting sqref="H47:H58">
    <cfRule type="expression" dxfId="889" priority="129">
      <formula>H47&gt;0</formula>
    </cfRule>
    <cfRule type="expression" dxfId="888" priority="130">
      <formula>H47&lt;0</formula>
    </cfRule>
  </conditionalFormatting>
  <conditionalFormatting sqref="H59">
    <cfRule type="expression" dxfId="887" priority="119">
      <formula>H59&gt;0</formula>
    </cfRule>
    <cfRule type="expression" dxfId="886" priority="120">
      <formula>H59&lt;0</formula>
    </cfRule>
  </conditionalFormatting>
  <conditionalFormatting sqref="H60">
    <cfRule type="expression" dxfId="885" priority="115">
      <formula>H60&gt;0</formula>
    </cfRule>
    <cfRule type="expression" dxfId="884" priority="116">
      <formula>H60&lt;0</formula>
    </cfRule>
  </conditionalFormatting>
  <conditionalFormatting sqref="H61:H66">
    <cfRule type="expression" dxfId="883" priority="111">
      <formula>H61&gt;0</formula>
    </cfRule>
    <cfRule type="expression" dxfId="882" priority="112">
      <formula>H61&lt;0</formula>
    </cfRule>
  </conditionalFormatting>
  <conditionalFormatting sqref="Q8">
    <cfRule type="expression" dxfId="881" priority="95">
      <formula>Q8&gt;0</formula>
    </cfRule>
    <cfRule type="expression" dxfId="880" priority="96">
      <formula>Q8&lt;0</formula>
    </cfRule>
  </conditionalFormatting>
  <conditionalFormatting sqref="Q7">
    <cfRule type="expression" dxfId="879" priority="97">
      <formula>Q7&gt;0</formula>
    </cfRule>
    <cfRule type="expression" dxfId="878" priority="98">
      <formula>Q7&lt;0</formula>
    </cfRule>
  </conditionalFormatting>
  <conditionalFormatting sqref="F178 H178">
    <cfRule type="expression" dxfId="877" priority="93">
      <formula>F178&gt;0</formula>
    </cfRule>
    <cfRule type="expression" dxfId="876" priority="94">
      <formula>F178&lt;0</formula>
    </cfRule>
  </conditionalFormatting>
  <conditionalFormatting sqref="Q10">
    <cfRule type="expression" dxfId="875" priority="87">
      <formula>Q10&gt;0</formula>
    </cfRule>
    <cfRule type="expression" dxfId="874" priority="88">
      <formula>Q10&lt;0</formula>
    </cfRule>
  </conditionalFormatting>
  <conditionalFormatting sqref="Q9">
    <cfRule type="expression" dxfId="873" priority="81">
      <formula>Q9&gt;0</formula>
    </cfRule>
    <cfRule type="expression" dxfId="872" priority="82">
      <formula>Q9&lt;0</formula>
    </cfRule>
  </conditionalFormatting>
  <conditionalFormatting sqref="F201:F248">
    <cfRule type="expression" dxfId="871" priority="41">
      <formula>F201&gt;0</formula>
    </cfRule>
    <cfRule type="expression" dxfId="870" priority="42">
      <formula>F201&lt;0</formula>
    </cfRule>
  </conditionalFormatting>
  <conditionalFormatting sqref="H201:H248">
    <cfRule type="expression" dxfId="869" priority="39">
      <formula>H201&gt;0</formula>
    </cfRule>
    <cfRule type="expression" dxfId="868" priority="40">
      <formula>H201&lt;0</formula>
    </cfRule>
  </conditionalFormatting>
  <conditionalFormatting sqref="J208">
    <cfRule type="expression" dxfId="867" priority="37">
      <formula>J208&gt;0</formula>
    </cfRule>
    <cfRule type="expression" dxfId="866" priority="38">
      <formula>J208&lt;0</formula>
    </cfRule>
  </conditionalFormatting>
  <conditionalFormatting sqref="J214:J215">
    <cfRule type="expression" dxfId="865" priority="35">
      <formula>J214&gt;0</formula>
    </cfRule>
    <cfRule type="expression" dxfId="864" priority="36">
      <formula>J214&lt;0</formula>
    </cfRule>
  </conditionalFormatting>
  <conditionalFormatting sqref="J216">
    <cfRule type="expression" dxfId="863" priority="33">
      <formula>J216&gt;0</formula>
    </cfRule>
    <cfRule type="expression" dxfId="862" priority="34">
      <formula>J216&lt;0</formula>
    </cfRule>
  </conditionalFormatting>
  <conditionalFormatting sqref="J217:J219 J221:J224">
    <cfRule type="expression" dxfId="861" priority="31">
      <formula>J217&gt;0</formula>
    </cfRule>
    <cfRule type="expression" dxfId="860" priority="32">
      <formula>J217&lt;0</formula>
    </cfRule>
  </conditionalFormatting>
  <conditionalFormatting sqref="K208">
    <cfRule type="expression" dxfId="859" priority="29">
      <formula>K208&gt;0</formula>
    </cfRule>
    <cfRule type="expression" dxfId="858" priority="30">
      <formula>K208&lt;0</formula>
    </cfRule>
  </conditionalFormatting>
  <conditionalFormatting sqref="K214:K215">
    <cfRule type="expression" dxfId="857" priority="27">
      <formula>K214&gt;0</formula>
    </cfRule>
    <cfRule type="expression" dxfId="856" priority="28">
      <formula>K214&lt;0</formula>
    </cfRule>
  </conditionalFormatting>
  <conditionalFormatting sqref="K216">
    <cfRule type="expression" dxfId="855" priority="25">
      <formula>K216&gt;0</formula>
    </cfRule>
    <cfRule type="expression" dxfId="854" priority="26">
      <formula>K216&lt;0</formula>
    </cfRule>
  </conditionalFormatting>
  <conditionalFormatting sqref="K217:K224">
    <cfRule type="expression" dxfId="853" priority="23">
      <formula>K217&gt;0</formula>
    </cfRule>
    <cfRule type="expression" dxfId="852" priority="24">
      <formula>K217&lt;0</formula>
    </cfRule>
  </conditionalFormatting>
  <conditionalFormatting sqref="L208">
    <cfRule type="expression" dxfId="851" priority="21">
      <formula>L208&gt;0</formula>
    </cfRule>
    <cfRule type="expression" dxfId="850" priority="22">
      <formula>L208&lt;0</formula>
    </cfRule>
  </conditionalFormatting>
  <conditionalFormatting sqref="L214:L215">
    <cfRule type="expression" dxfId="849" priority="19">
      <formula>L214&gt;0</formula>
    </cfRule>
    <cfRule type="expression" dxfId="848" priority="20">
      <formula>L214&lt;0</formula>
    </cfRule>
  </conditionalFormatting>
  <conditionalFormatting sqref="L216">
    <cfRule type="expression" dxfId="847" priority="17">
      <formula>L216&gt;0</formula>
    </cfRule>
    <cfRule type="expression" dxfId="846" priority="18">
      <formula>L216&lt;0</formula>
    </cfRule>
  </conditionalFormatting>
  <conditionalFormatting sqref="L217:L224">
    <cfRule type="expression" dxfId="845" priority="15">
      <formula>L217&gt;0</formula>
    </cfRule>
    <cfRule type="expression" dxfId="844" priority="16">
      <formula>L217&lt;0</formula>
    </cfRule>
  </conditionalFormatting>
  <conditionalFormatting sqref="K225">
    <cfRule type="expression" dxfId="843" priority="13">
      <formula>K225&gt;0</formula>
    </cfRule>
    <cfRule type="expression" dxfId="842" priority="14">
      <formula>K225&lt;0</formula>
    </cfRule>
  </conditionalFormatting>
  <conditionalFormatting sqref="L225:L232">
    <cfRule type="expression" dxfId="841" priority="11">
      <formula>L225&gt;0</formula>
    </cfRule>
    <cfRule type="expression" dxfId="840" priority="12">
      <formula>L225&lt;0</formula>
    </cfRule>
  </conditionalFormatting>
  <conditionalFormatting sqref="K226">
    <cfRule type="expression" dxfId="839" priority="9">
      <formula>K226&gt;0</formula>
    </cfRule>
    <cfRule type="expression" dxfId="838" priority="10">
      <formula>K226&lt;0</formula>
    </cfRule>
  </conditionalFormatting>
  <conditionalFormatting sqref="K227">
    <cfRule type="expression" dxfId="837" priority="7">
      <formula>K227&gt;0</formula>
    </cfRule>
    <cfRule type="expression" dxfId="836" priority="8">
      <formula>K227&lt;0</formula>
    </cfRule>
  </conditionalFormatting>
  <conditionalFormatting sqref="K228:K248">
    <cfRule type="expression" dxfId="835" priority="5">
      <formula>K228&gt;0</formula>
    </cfRule>
    <cfRule type="expression" dxfId="834" priority="6">
      <formula>K228&lt;0</formula>
    </cfRule>
  </conditionalFormatting>
  <conditionalFormatting sqref="L233:L237">
    <cfRule type="expression" dxfId="833" priority="3">
      <formula>L233&gt;0</formula>
    </cfRule>
    <cfRule type="expression" dxfId="832" priority="4">
      <formula>L233&lt;0</formula>
    </cfRule>
  </conditionalFormatting>
  <conditionalFormatting sqref="L238:L243">
    <cfRule type="expression" dxfId="831" priority="1">
      <formula>L238&gt;0</formula>
    </cfRule>
    <cfRule type="expression" dxfId="83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8" t="s">
        <v>78</v>
      </c>
      <c r="P40" s="8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9" priority="11">
      <formula>F27&gt;0</formula>
    </cfRule>
    <cfRule type="expression" dxfId="828" priority="12">
      <formula>F27&lt;0</formula>
    </cfRule>
  </conditionalFormatting>
  <conditionalFormatting sqref="H27:H29">
    <cfRule type="expression" dxfId="827" priority="9">
      <formula>H27&gt;0</formula>
    </cfRule>
    <cfRule type="expression" dxfId="826" priority="10">
      <formula>H27&lt;0</formula>
    </cfRule>
  </conditionalFormatting>
  <conditionalFormatting sqref="F23:F26">
    <cfRule type="expression" dxfId="825" priority="7">
      <formula>F23&gt;0</formula>
    </cfRule>
    <cfRule type="expression" dxfId="824" priority="8">
      <formula>F23&lt;0</formula>
    </cfRule>
  </conditionalFormatting>
  <conditionalFormatting sqref="H23:H26">
    <cfRule type="expression" dxfId="823" priority="5">
      <formula>H23&gt;0</formula>
    </cfRule>
    <cfRule type="expression" dxfId="822" priority="6">
      <formula>H23&lt;0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8" t="s">
        <v>78</v>
      </c>
      <c r="P40" s="8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7" priority="7">
      <formula>F21&gt;0</formula>
    </cfRule>
    <cfRule type="expression" dxfId="816" priority="8">
      <formula>F21&lt;0</formula>
    </cfRule>
  </conditionalFormatting>
  <conditionalFormatting sqref="F22">
    <cfRule type="expression" dxfId="815" priority="5">
      <formula>F22&gt;0</formula>
    </cfRule>
    <cfRule type="expression" dxfId="814" priority="6">
      <formula>F22&lt;0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8" t="s">
        <v>78</v>
      </c>
      <c r="P44" s="8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9" priority="17">
      <formula>F38&gt;0</formula>
    </cfRule>
    <cfRule type="expression" dxfId="808" priority="18">
      <formula>F38&lt;0</formula>
    </cfRule>
  </conditionalFormatting>
  <conditionalFormatting sqref="H38:H72">
    <cfRule type="expression" dxfId="807" priority="9">
      <formula>H38&gt;0</formula>
    </cfRule>
    <cfRule type="expression" dxfId="806" priority="10">
      <formula>H38&lt;0</formula>
    </cfRule>
  </conditionalFormatting>
  <conditionalFormatting sqref="F21:F37">
    <cfRule type="expression" dxfId="805" priority="7">
      <formula>F21&gt;0</formula>
    </cfRule>
    <cfRule type="expression" dxfId="804" priority="8">
      <formula>F21&lt;0</formula>
    </cfRule>
  </conditionalFormatting>
  <conditionalFormatting sqref="H21:H37">
    <cfRule type="expression" dxfId="803" priority="5">
      <formula>H21&gt;0</formula>
    </cfRule>
    <cfRule type="expression" dxfId="802" priority="6">
      <formula>H21&lt;0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8" t="s">
        <v>78</v>
      </c>
      <c r="P46" s="86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7" priority="11">
      <formula>F24&gt;0</formula>
    </cfRule>
    <cfRule type="expression" dxfId="796" priority="12">
      <formula>F24&lt;0</formula>
    </cfRule>
  </conditionalFormatting>
  <conditionalFormatting sqref="H27:H30">
    <cfRule type="expression" dxfId="795" priority="9">
      <formula>H27&gt;0</formula>
    </cfRule>
    <cfRule type="expression" dxfId="794" priority="10">
      <formula>H27&lt;0</formula>
    </cfRule>
  </conditionalFormatting>
  <conditionalFormatting sqref="F25">
    <cfRule type="expression" dxfId="793" priority="7">
      <formula>F25&gt;0</formula>
    </cfRule>
    <cfRule type="expression" dxfId="792" priority="8">
      <formula>F25&lt;0</formula>
    </cfRule>
  </conditionalFormatting>
  <conditionalFormatting sqref="H24:H26">
    <cfRule type="expression" dxfId="791" priority="5">
      <formula>H24&gt;0</formula>
    </cfRule>
    <cfRule type="expression" dxfId="790" priority="6">
      <formula>H24&lt;0</formula>
    </cfRule>
  </conditionalFormatting>
  <conditionalFormatting sqref="Q7">
    <cfRule type="expression" dxfId="789" priority="3">
      <formula>Q7&gt;0</formula>
    </cfRule>
    <cfRule type="expression" dxfId="788" priority="4">
      <formula>Q7&lt;0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5" priority="17">
      <formula>F28&gt;0</formula>
    </cfRule>
    <cfRule type="expression" dxfId="784" priority="18">
      <formula>F28&lt;0</formula>
    </cfRule>
  </conditionalFormatting>
  <conditionalFormatting sqref="F28 F33:F35">
    <cfRule type="expression" dxfId="783" priority="19">
      <formula>F28&gt;0</formula>
    </cfRule>
    <cfRule type="expression" dxfId="782" priority="20">
      <formula>F28&lt;0</formula>
    </cfRule>
  </conditionalFormatting>
  <conditionalFormatting sqref="H28 H33:H35">
    <cfRule type="expression" dxfId="781" priority="15">
      <formula>H28&gt;0</formula>
    </cfRule>
    <cfRule type="expression" dxfId="780" priority="16">
      <formula>H28&lt;0</formula>
    </cfRule>
  </conditionalFormatting>
  <conditionalFormatting sqref="F21:F27">
    <cfRule type="expression" dxfId="779" priority="13">
      <formula>F21&gt;0</formula>
    </cfRule>
    <cfRule type="expression" dxfId="778" priority="14">
      <formula>F21&lt;0</formula>
    </cfRule>
  </conditionalFormatting>
  <conditionalFormatting sqref="H21:H27">
    <cfRule type="expression" dxfId="777" priority="11">
      <formula>H21&gt;0</formula>
    </cfRule>
    <cfRule type="expression" dxfId="776" priority="12">
      <formula>H21&lt;0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29:F32">
    <cfRule type="expression" dxfId="771" priority="5">
      <formula>F29&gt;0</formula>
    </cfRule>
    <cfRule type="expression" dxfId="770" priority="6">
      <formula>F29&lt;0</formula>
    </cfRule>
  </conditionalFormatting>
  <conditionalFormatting sqref="H29:H32">
    <cfRule type="expression" dxfId="769" priority="3">
      <formula>H29&gt;0</formula>
    </cfRule>
    <cfRule type="expression" dxfId="768" priority="4">
      <formula>H29&lt;0</formula>
    </cfRule>
  </conditionalFormatting>
  <conditionalFormatting sqref="M37">
    <cfRule type="expression" dxfId="767" priority="1">
      <formula>M37&gt;0</formula>
    </cfRule>
    <cfRule type="expression" dxfId="76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8" t="s">
        <v>78</v>
      </c>
      <c r="Q17" s="86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5" priority="47">
      <formula>F26&gt;0</formula>
    </cfRule>
    <cfRule type="expression" dxfId="76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3" priority="35">
      <formula>F22&gt;0</formula>
    </cfRule>
    <cfRule type="expression" dxfId="762" priority="36">
      <formula>F22&lt;0</formula>
    </cfRule>
  </conditionalFormatting>
  <conditionalFormatting sqref="H22:H25">
    <cfRule type="expression" dxfId="761" priority="33">
      <formula>H22&gt;0</formula>
    </cfRule>
    <cfRule type="expression" dxfId="760" priority="34">
      <formula>H22&lt;0</formula>
    </cfRule>
  </conditionalFormatting>
  <conditionalFormatting sqref="Q8">
    <cfRule type="expression" dxfId="759" priority="29">
      <formula>Q8&gt;0</formula>
    </cfRule>
    <cfRule type="expression" dxfId="758" priority="30">
      <formula>Q8&lt;0</formula>
    </cfRule>
  </conditionalFormatting>
  <conditionalFormatting sqref="Q7">
    <cfRule type="expression" dxfId="757" priority="31">
      <formula>Q7&gt;0</formula>
    </cfRule>
    <cfRule type="expression" dxfId="756" priority="32">
      <formula>Q7&lt;0</formula>
    </cfRule>
  </conditionalFormatting>
  <conditionalFormatting sqref="F72:F74">
    <cfRule type="expression" dxfId="755" priority="27">
      <formula>F72&gt;0</formula>
    </cfRule>
    <cfRule type="expression" dxfId="754" priority="28">
      <formula>F72&lt;0</formula>
    </cfRule>
  </conditionalFormatting>
  <conditionalFormatting sqref="F75:F82">
    <cfRule type="expression" dxfId="753" priority="23">
      <formula>F75&gt;0</formula>
    </cfRule>
    <cfRule type="expression" dxfId="752" priority="24">
      <formula>F75&lt;0</formula>
    </cfRule>
  </conditionalFormatting>
  <conditionalFormatting sqref="F75:F82">
    <cfRule type="expression" dxfId="751" priority="25">
      <formula>F75&gt;0</formula>
    </cfRule>
    <cfRule type="expression" dxfId="750" priority="26">
      <formula>F75&lt;0</formula>
    </cfRule>
  </conditionalFormatting>
  <conditionalFormatting sqref="H72:H82">
    <cfRule type="expression" dxfId="749" priority="21">
      <formula>H72&gt;0</formula>
    </cfRule>
    <cfRule type="expression" dxfId="748" priority="22">
      <formula>H72&lt;0</formula>
    </cfRule>
  </conditionalFormatting>
  <conditionalFormatting sqref="F68:F71">
    <cfRule type="expression" dxfId="747" priority="19">
      <formula>F68&gt;0</formula>
    </cfRule>
    <cfRule type="expression" dxfId="746" priority="20">
      <formula>F68&lt;0</formula>
    </cfRule>
  </conditionalFormatting>
  <conditionalFormatting sqref="H68:H71">
    <cfRule type="expression" dxfId="745" priority="17">
      <formula>H68&gt;0</formula>
    </cfRule>
    <cfRule type="expression" dxfId="744" priority="18">
      <formula>H68&lt;0</formula>
    </cfRule>
  </conditionalFormatting>
  <conditionalFormatting sqref="Q10">
    <cfRule type="expression" dxfId="743" priority="15">
      <formula>Q10&gt;0</formula>
    </cfRule>
    <cfRule type="expression" dxfId="742" priority="16">
      <formula>Q10&lt;0</formula>
    </cfRule>
  </conditionalFormatting>
  <conditionalFormatting sqref="H43 F43">
    <cfRule type="expression" dxfId="741" priority="11">
      <formula>F43&gt;0</formula>
    </cfRule>
    <cfRule type="expression" dxfId="740" priority="12">
      <formula>F43&lt;0</formula>
    </cfRule>
  </conditionalFormatting>
  <conditionalFormatting sqref="H37:H39 F37:F39">
    <cfRule type="expression" dxfId="739" priority="9">
      <formula>F37&gt;0</formula>
    </cfRule>
    <cfRule type="expression" dxfId="738" priority="10">
      <formula>F37&lt;0</formula>
    </cfRule>
  </conditionalFormatting>
  <conditionalFormatting sqref="H35:H36 F35:F36">
    <cfRule type="expression" dxfId="737" priority="7">
      <formula>F35&gt;0</formula>
    </cfRule>
    <cfRule type="expression" dxfId="736" priority="8">
      <formula>F35&lt;0</formula>
    </cfRule>
  </conditionalFormatting>
  <conditionalFormatting sqref="H41:H42 F41:F42 J40:J41">
    <cfRule type="expression" dxfId="735" priority="5">
      <formula>F40&gt;0</formula>
    </cfRule>
    <cfRule type="expression" dxfId="734" priority="6">
      <formula>F40&lt;0</formula>
    </cfRule>
  </conditionalFormatting>
  <conditionalFormatting sqref="H40 F40">
    <cfRule type="expression" dxfId="733" priority="3">
      <formula>F40&gt;0</formula>
    </cfRule>
    <cfRule type="expression" dxfId="732" priority="4">
      <formula>F40&lt;0</formula>
    </cfRule>
  </conditionalFormatting>
  <conditionalFormatting sqref="J42:J45">
    <cfRule type="expression" dxfId="731" priority="1">
      <formula>J42&gt;0</formula>
    </cfRule>
    <cfRule type="expression" dxfId="73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9" priority="29">
      <formula>F40&gt;0</formula>
    </cfRule>
    <cfRule type="expression" dxfId="728" priority="30">
      <formula>F40&lt;0</formula>
    </cfRule>
  </conditionalFormatting>
  <conditionalFormatting sqref="F40:F45">
    <cfRule type="expression" dxfId="727" priority="31">
      <formula>F40&gt;0</formula>
    </cfRule>
    <cfRule type="expression" dxfId="726" priority="32">
      <formula>F40&lt;0</formula>
    </cfRule>
  </conditionalFormatting>
  <conditionalFormatting sqref="H40:H45">
    <cfRule type="expression" dxfId="725" priority="27">
      <formula>H40&gt;0</formula>
    </cfRule>
    <cfRule type="expression" dxfId="724" priority="28">
      <formula>H40&lt;0</formula>
    </cfRule>
  </conditionalFormatting>
  <conditionalFormatting sqref="F23:F39">
    <cfRule type="expression" dxfId="723" priority="13">
      <formula>F23&gt;0</formula>
    </cfRule>
    <cfRule type="expression" dxfId="722" priority="14">
      <formula>F23&lt;0</formula>
    </cfRule>
  </conditionalFormatting>
  <conditionalFormatting sqref="H23:H39">
    <cfRule type="expression" dxfId="721" priority="11">
      <formula>H23&gt;0</formula>
    </cfRule>
    <cfRule type="expression" dxfId="720" priority="12">
      <formula>H23&lt;0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Q10">
    <cfRule type="expression" dxfId="715" priority="1">
      <formula>Q10&gt;0</formula>
    </cfRule>
    <cfRule type="expression" dxfId="7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3" priority="39">
      <formula>Q12&gt;0</formula>
    </cfRule>
    <cfRule type="expression" dxfId="7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1" priority="33">
      <formula>F25&gt;0</formula>
    </cfRule>
    <cfRule type="expression" dxfId="710" priority="34">
      <formula>F25&lt;0</formula>
    </cfRule>
  </conditionalFormatting>
  <conditionalFormatting sqref="F30">
    <cfRule type="expression" dxfId="709" priority="31">
      <formula>F30&gt;0</formula>
    </cfRule>
    <cfRule type="expression" dxfId="708" priority="32">
      <formula>F30&lt;0</formula>
    </cfRule>
  </conditionalFormatting>
  <conditionalFormatting sqref="F31">
    <cfRule type="expression" dxfId="707" priority="29">
      <formula>F31&gt;0</formula>
    </cfRule>
    <cfRule type="expression" dxfId="706" priority="30">
      <formula>F31&lt;0</formula>
    </cfRule>
  </conditionalFormatting>
  <conditionalFormatting sqref="F32:F34">
    <cfRule type="expression" dxfId="705" priority="27">
      <formula>F32&gt;0</formula>
    </cfRule>
    <cfRule type="expression" dxfId="704" priority="28">
      <formula>F32&lt;0</formula>
    </cfRule>
  </conditionalFormatting>
  <conditionalFormatting sqref="H25:H29">
    <cfRule type="expression" dxfId="703" priority="25">
      <formula>H25&gt;0</formula>
    </cfRule>
    <cfRule type="expression" dxfId="702" priority="26">
      <formula>H25&lt;0</formula>
    </cfRule>
  </conditionalFormatting>
  <conditionalFormatting sqref="H30">
    <cfRule type="expression" dxfId="701" priority="23">
      <formula>H30&gt;0</formula>
    </cfRule>
    <cfRule type="expression" dxfId="700" priority="24">
      <formula>H30&lt;0</formula>
    </cfRule>
  </conditionalFormatting>
  <conditionalFormatting sqref="H31">
    <cfRule type="expression" dxfId="699" priority="21">
      <formula>H31&gt;0</formula>
    </cfRule>
    <cfRule type="expression" dxfId="698" priority="22">
      <formula>H31&lt;0</formula>
    </cfRule>
  </conditionalFormatting>
  <conditionalFormatting sqref="H32:H34">
    <cfRule type="expression" dxfId="697" priority="19">
      <formula>H32&gt;0</formula>
    </cfRule>
    <cfRule type="expression" dxfId="696" priority="20">
      <formula>H32&lt;0</formula>
    </cfRule>
  </conditionalFormatting>
  <conditionalFormatting sqref="F35">
    <cfRule type="expression" dxfId="695" priority="17">
      <formula>F35&gt;0</formula>
    </cfRule>
    <cfRule type="expression" dxfId="694" priority="18">
      <formula>F35&lt;0</formula>
    </cfRule>
  </conditionalFormatting>
  <conditionalFormatting sqref="H35">
    <cfRule type="expression" dxfId="693" priority="15">
      <formula>H35&gt;0</formula>
    </cfRule>
    <cfRule type="expression" dxfId="692" priority="16">
      <formula>H35&lt;0</formula>
    </cfRule>
  </conditionalFormatting>
  <conditionalFormatting sqref="F36">
    <cfRule type="expression" dxfId="691" priority="13">
      <formula>F36&gt;0</formula>
    </cfRule>
    <cfRule type="expression" dxfId="690" priority="14">
      <formula>F36&lt;0</formula>
    </cfRule>
  </conditionalFormatting>
  <conditionalFormatting sqref="H36">
    <cfRule type="expression" dxfId="689" priority="11">
      <formula>H36&gt;0</formula>
    </cfRule>
    <cfRule type="expression" dxfId="688" priority="12">
      <formula>H36&lt;0</formula>
    </cfRule>
  </conditionalFormatting>
  <conditionalFormatting sqref="H23:H24">
    <cfRule type="expression" dxfId="687" priority="5">
      <formula>H23&gt;0</formula>
    </cfRule>
    <cfRule type="expression" dxfId="686" priority="6">
      <formula>H23&lt;0</formula>
    </cfRule>
  </conditionalFormatting>
  <conditionalFormatting sqref="F23:F24">
    <cfRule type="expression" dxfId="685" priority="7">
      <formula>F23&gt;0</formula>
    </cfRule>
    <cfRule type="expression" dxfId="684" priority="8">
      <formula>F23&lt;0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54.5</v>
      </c>
      <c r="R4" s="475">
        <v>3.5000000000000001E-3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6540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2706.2999999999956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1101.7199999999939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0.20258611178534261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3.1559633027522932E-2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12.057522123893806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59.95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59.405000000000001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58.860000000000007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58.315000000000005</v>
      </c>
      <c r="W20" s="2"/>
      <c r="X20" s="134"/>
    </row>
    <row r="21" spans="1:33" x14ac:dyDescent="0.25">
      <c r="P21" s="81">
        <v>1.06</v>
      </c>
      <c r="Q21" s="81">
        <f t="shared" si="2"/>
        <v>57.77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57.225000000000001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56.68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56.134999999999998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55.59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55.045000000000002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53.954999999999998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53.41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52.865000000000002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52.32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51.774999999999999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51.23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50.685000000000002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50.14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49.594999999999999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49.050000000000004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1293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228">
        <v>120</v>
      </c>
      <c r="D57" s="229">
        <v>45.319000000000003</v>
      </c>
      <c r="E57" s="39">
        <v>54.73</v>
      </c>
      <c r="F57" s="39">
        <f t="shared" ref="F57" si="12">C57*(E57-D57)</f>
        <v>1129.3199999999993</v>
      </c>
      <c r="G57" s="39">
        <f>D57*C57</f>
        <v>5438.2800000000007</v>
      </c>
      <c r="H57" s="222">
        <f t="shared" ref="H57" si="13">(E57-D57)/D57</f>
        <v>0.20766124583508008</v>
      </c>
      <c r="I57" s="832" t="s">
        <v>1297</v>
      </c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4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4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5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4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5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4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5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4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5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4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5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4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5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4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5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4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6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6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6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6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6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6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79" priority="75">
      <formula>J8&gt;0</formula>
    </cfRule>
    <cfRule type="expression" dxfId="678" priority="76">
      <formula>J8&lt;0</formula>
    </cfRule>
  </conditionalFormatting>
  <conditionalFormatting sqref="Q7">
    <cfRule type="expression" dxfId="677" priority="77">
      <formula>Q7&gt;0</formula>
    </cfRule>
    <cfRule type="expression" dxfId="676" priority="78">
      <formula>Q7&lt;0</formula>
    </cfRule>
  </conditionalFormatting>
  <conditionalFormatting sqref="M66">
    <cfRule type="expression" dxfId="675" priority="65">
      <formula>M66&gt;0</formula>
    </cfRule>
    <cfRule type="expression" dxfId="674" priority="66">
      <formula>M66&lt;0</formula>
    </cfRule>
  </conditionalFormatting>
  <conditionalFormatting sqref="M66">
    <cfRule type="expression" dxfId="673" priority="67">
      <formula>M66&gt;0</formula>
    </cfRule>
    <cfRule type="expression" dxfId="672" priority="68">
      <formula>M66&lt;0</formula>
    </cfRule>
  </conditionalFormatting>
  <conditionalFormatting sqref="F24:F57">
    <cfRule type="expression" dxfId="671" priority="53">
      <formula>F24&gt;0</formula>
    </cfRule>
    <cfRule type="expression" dxfId="670" priority="54">
      <formula>F24&lt;0</formula>
    </cfRule>
  </conditionalFormatting>
  <conditionalFormatting sqref="F24:F57">
    <cfRule type="expression" dxfId="669" priority="55">
      <formula>F24&gt;0</formula>
    </cfRule>
    <cfRule type="expression" dxfId="668" priority="56">
      <formula>F24&lt;0</formula>
    </cfRule>
  </conditionalFormatting>
  <conditionalFormatting sqref="H24:H57">
    <cfRule type="expression" dxfId="667" priority="51">
      <formula>H24&gt;0</formula>
    </cfRule>
    <cfRule type="expression" dxfId="666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65" priority="5">
      <formula>J58&gt;0</formula>
    </cfRule>
    <cfRule type="expression" dxfId="664" priority="6">
      <formula>J58&lt;0</formula>
    </cfRule>
  </conditionalFormatting>
  <conditionalFormatting sqref="F58:F61">
    <cfRule type="expression" dxfId="663" priority="1">
      <formula>F58&gt;0</formula>
    </cfRule>
    <cfRule type="expression" dxfId="662" priority="2">
      <formula>F58&lt;0</formula>
    </cfRule>
  </conditionalFormatting>
  <conditionalFormatting sqref="F58:F61">
    <cfRule type="expression" dxfId="661" priority="3">
      <formula>F58&gt;0</formula>
    </cfRule>
    <cfRule type="expression" dxfId="660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9" priority="66">
      <formula>F22&gt;0</formula>
    </cfRule>
    <cfRule type="expression" dxfId="6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7" priority="53">
      <formula>F41&gt;0</formula>
    </cfRule>
    <cfRule type="expression" dxfId="656" priority="54">
      <formula>F41&lt;0</formula>
    </cfRule>
  </conditionalFormatting>
  <conditionalFormatting sqref="F41">
    <cfRule type="expression" dxfId="655" priority="57">
      <formula>F41&gt;0</formula>
    </cfRule>
    <cfRule type="expression" dxfId="654" priority="58">
      <formula>F41&lt;0</formula>
    </cfRule>
  </conditionalFormatting>
  <conditionalFormatting sqref="H41">
    <cfRule type="expression" dxfId="653" priority="35">
      <formula>H41&gt;0</formula>
    </cfRule>
    <cfRule type="expression" dxfId="652" priority="36">
      <formula>H41&lt;0</formula>
    </cfRule>
  </conditionalFormatting>
  <conditionalFormatting sqref="F89:F95">
    <cfRule type="expression" dxfId="651" priority="29">
      <formula>F89&gt;0</formula>
    </cfRule>
    <cfRule type="expression" dxfId="650" priority="30">
      <formula>F89&lt;0</formula>
    </cfRule>
  </conditionalFormatting>
  <conditionalFormatting sqref="F96:F110">
    <cfRule type="expression" dxfId="649" priority="25">
      <formula>F96&gt;0</formula>
    </cfRule>
    <cfRule type="expression" dxfId="648" priority="26">
      <formula>F96&lt;0</formula>
    </cfRule>
  </conditionalFormatting>
  <conditionalFormatting sqref="F96:F110">
    <cfRule type="expression" dxfId="647" priority="27">
      <formula>F96&gt;0</formula>
    </cfRule>
    <cfRule type="expression" dxfId="646" priority="28">
      <formula>F96&lt;0</formula>
    </cfRule>
  </conditionalFormatting>
  <conditionalFormatting sqref="H89:H100">
    <cfRule type="expression" dxfId="645" priority="23">
      <formula>H89&gt;0</formula>
    </cfRule>
    <cfRule type="expression" dxfId="644" priority="24">
      <formula>H89&lt;0</formula>
    </cfRule>
  </conditionalFormatting>
  <conditionalFormatting sqref="H101">
    <cfRule type="expression" dxfId="643" priority="21">
      <formula>H101&gt;0</formula>
    </cfRule>
    <cfRule type="expression" dxfId="642" priority="22">
      <formula>H101&lt;0</formula>
    </cfRule>
  </conditionalFormatting>
  <conditionalFormatting sqref="F111:F116">
    <cfRule type="expression" dxfId="641" priority="19">
      <formula>F111&gt;0</formula>
    </cfRule>
    <cfRule type="expression" dxfId="640" priority="20">
      <formula>F111&lt;0</formula>
    </cfRule>
  </conditionalFormatting>
  <conditionalFormatting sqref="H103:H116">
    <cfRule type="expression" dxfId="639" priority="17">
      <formula>H103&gt;0</formula>
    </cfRule>
    <cfRule type="expression" dxfId="638" priority="18">
      <formula>H103&lt;0</formula>
    </cfRule>
  </conditionalFormatting>
  <conditionalFormatting sqref="H102">
    <cfRule type="expression" dxfId="637" priority="15">
      <formula>H102&gt;0</formula>
    </cfRule>
    <cfRule type="expression" dxfId="636" priority="16">
      <formula>H102&lt;0</formula>
    </cfRule>
  </conditionalFormatting>
  <conditionalFormatting sqref="M42">
    <cfRule type="expression" dxfId="635" priority="13">
      <formula>M42&gt;0</formula>
    </cfRule>
    <cfRule type="expression" dxfId="634" priority="14">
      <formula>M42&lt;0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117:F130 H117:H130">
    <cfRule type="expression" dxfId="629" priority="1">
      <formula>F117&gt;0</formula>
    </cfRule>
    <cfRule type="expression" dxfId="6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7" priority="84">
      <formula>F7&gt;0</formula>
    </cfRule>
    <cfRule type="expression" dxfId="626" priority="85">
      <formula>F7&lt;0</formula>
    </cfRule>
  </conditionalFormatting>
  <conditionalFormatting sqref="Q8">
    <cfRule type="expression" dxfId="625" priority="82">
      <formula>Q8&gt;0</formula>
    </cfRule>
    <cfRule type="expression" dxfId="624" priority="83">
      <formula>Q8&lt;0</formula>
    </cfRule>
  </conditionalFormatting>
  <conditionalFormatting sqref="F29:F36">
    <cfRule type="expression" dxfId="623" priority="62">
      <formula>F29&gt;0</formula>
    </cfRule>
    <cfRule type="expression" dxfId="622" priority="63">
      <formula>F29&lt;0</formula>
    </cfRule>
  </conditionalFormatting>
  <conditionalFormatting sqref="J32:J38">
    <cfRule type="expression" dxfId="621" priority="57">
      <formula>J32&gt;0</formula>
    </cfRule>
    <cfRule type="expression" dxfId="620" priority="58">
      <formula>J32&lt;0</formula>
    </cfRule>
  </conditionalFormatting>
  <conditionalFormatting sqref="M42">
    <cfRule type="expression" dxfId="619" priority="55">
      <formula>M42&gt;0</formula>
    </cfRule>
    <cfRule type="expression" dxfId="618" priority="56">
      <formula>M42&lt;0</formula>
    </cfRule>
  </conditionalFormatting>
  <conditionalFormatting sqref="F98:F134 H98:H134 H137:H142 F137:F142 F144:F153 H144:H153">
    <cfRule type="expression" dxfId="617" priority="53">
      <formula>F98&gt;0</formula>
    </cfRule>
    <cfRule type="expression" dxfId="616" priority="54">
      <formula>F98&lt;0</formula>
    </cfRule>
  </conditionalFormatting>
  <conditionalFormatting sqref="F90:F97">
    <cfRule type="expression" dxfId="615" priority="51">
      <formula>F90&gt;0</formula>
    </cfRule>
    <cfRule type="expression" dxfId="614" priority="52">
      <formula>F90&lt;0</formula>
    </cfRule>
  </conditionalFormatting>
  <conditionalFormatting sqref="H90:H97">
    <cfRule type="expression" dxfId="613" priority="49">
      <formula>H90&gt;0</formula>
    </cfRule>
    <cfRule type="expression" dxfId="612" priority="50">
      <formula>H90&lt;0</formula>
    </cfRule>
  </conditionalFormatting>
  <conditionalFormatting sqref="F135:F136 H135:H136">
    <cfRule type="expression" dxfId="611" priority="47">
      <formula>F135&gt;0</formula>
    </cfRule>
    <cfRule type="expression" dxfId="610" priority="48">
      <formula>F135&lt;0</formula>
    </cfRule>
  </conditionalFormatting>
  <conditionalFormatting sqref="H143 F143">
    <cfRule type="expression" dxfId="609" priority="45">
      <formula>F143&gt;0</formula>
    </cfRule>
    <cfRule type="expression" dxfId="608" priority="46">
      <formula>F143&lt;0</formula>
    </cfRule>
  </conditionalFormatting>
  <conditionalFormatting sqref="F154:F161">
    <cfRule type="expression" dxfId="607" priority="31">
      <formula>F154&gt;0</formula>
    </cfRule>
    <cfRule type="expression" dxfId="606" priority="32">
      <formula>F154&lt;0</formula>
    </cfRule>
  </conditionalFormatting>
  <conditionalFormatting sqref="H154:H161">
    <cfRule type="expression" dxfId="605" priority="29">
      <formula>H154&gt;0</formula>
    </cfRule>
    <cfRule type="expression" dxfId="604" priority="30">
      <formula>H154&lt;0</formula>
    </cfRule>
  </conditionalFormatting>
  <conditionalFormatting sqref="Q10">
    <cfRule type="expression" dxfId="603" priority="27">
      <formula>Q10&gt;0</formula>
    </cfRule>
    <cfRule type="expression" dxfId="602" priority="28">
      <formula>Q10&lt;0</formula>
    </cfRule>
  </conditionalFormatting>
  <conditionalFormatting sqref="F37:F38">
    <cfRule type="expression" dxfId="601" priority="25">
      <formula>F37&gt;0</formula>
    </cfRule>
    <cfRule type="expression" dxfId="600" priority="26">
      <formula>F37&lt;0</formula>
    </cfRule>
  </conditionalFormatting>
  <conditionalFormatting sqref="H37:H38">
    <cfRule type="expression" dxfId="599" priority="23">
      <formula>H37&gt;0</formula>
    </cfRule>
    <cfRule type="expression" dxfId="598" priority="24">
      <formula>H37&lt;0</formula>
    </cfRule>
  </conditionalFormatting>
  <conditionalFormatting sqref="F167">
    <cfRule type="expression" dxfId="597" priority="21">
      <formula>F167&gt;0</formula>
    </cfRule>
    <cfRule type="expression" dxfId="596" priority="22">
      <formula>F167&lt;0</formula>
    </cfRule>
  </conditionalFormatting>
  <conditionalFormatting sqref="F168:F179">
    <cfRule type="expression" dxfId="595" priority="19">
      <formula>F168&gt;0</formula>
    </cfRule>
    <cfRule type="expression" dxfId="594" priority="20">
      <formula>F168&lt;0</formula>
    </cfRule>
  </conditionalFormatting>
  <conditionalFormatting sqref="H167:H179">
    <cfRule type="expression" dxfId="593" priority="17">
      <formula>H167&gt;0</formula>
    </cfRule>
    <cfRule type="expression" dxfId="592" priority="18">
      <formula>H167&lt;0</formula>
    </cfRule>
  </conditionalFormatting>
  <conditionalFormatting sqref="J175:J197 J201">
    <cfRule type="expression" dxfId="591" priority="15">
      <formula>J175&gt;0</formula>
    </cfRule>
    <cfRule type="expression" dxfId="590" priority="16">
      <formula>J175&lt;0</formula>
    </cfRule>
  </conditionalFormatting>
  <conditionalFormatting sqref="F180:F197 F201">
    <cfRule type="expression" dxfId="589" priority="13">
      <formula>F180&gt;0</formula>
    </cfRule>
    <cfRule type="expression" dxfId="588" priority="14">
      <formula>F180&lt;0</formula>
    </cfRule>
  </conditionalFormatting>
  <conditionalFormatting sqref="H180:H197 H201">
    <cfRule type="expression" dxfId="587" priority="11">
      <formula>H180&gt;0</formula>
    </cfRule>
    <cfRule type="expression" dxfId="586" priority="12">
      <formula>H180&lt;0</formula>
    </cfRule>
  </conditionalFormatting>
  <conditionalFormatting sqref="I32:J35">
    <cfRule type="expression" dxfId="585" priority="9">
      <formula>I32&gt;0</formula>
    </cfRule>
    <cfRule type="expression" dxfId="584" priority="10">
      <formula>I32&lt;0</formula>
    </cfRule>
  </conditionalFormatting>
  <conditionalFormatting sqref="F198:F200">
    <cfRule type="expression" dxfId="583" priority="7">
      <formula>F198&gt;0</formula>
    </cfRule>
    <cfRule type="expression" dxfId="582" priority="8">
      <formula>F198&lt;0</formula>
    </cfRule>
  </conditionalFormatting>
  <conditionalFormatting sqref="H198:H200">
    <cfRule type="expression" dxfId="581" priority="5">
      <formula>H198&gt;0</formula>
    </cfRule>
    <cfRule type="expression" dxfId="580" priority="6">
      <formula>H198&lt;0</formula>
    </cfRule>
  </conditionalFormatting>
  <conditionalFormatting sqref="J198:J200">
    <cfRule type="expression" dxfId="579" priority="3">
      <formula>J198&gt;0</formula>
    </cfRule>
    <cfRule type="expression" dxfId="578" priority="4">
      <formula>J198&lt;0</formula>
    </cfRule>
  </conditionalFormatting>
  <conditionalFormatting sqref="F202:F211 H202:H211 J202:J211">
    <cfRule type="expression" dxfId="577" priority="1">
      <formula>F202&gt;0</formula>
    </cfRule>
    <cfRule type="expression" dxfId="5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8" t="s">
        <v>78</v>
      </c>
      <c r="P40" s="86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5" priority="80">
      <formula>Q7&gt;0</formula>
    </cfRule>
    <cfRule type="expression" dxfId="574" priority="81">
      <formula>Q7&lt;0</formula>
    </cfRule>
  </conditionalFormatting>
  <conditionalFormatting sqref="Q8">
    <cfRule type="expression" dxfId="573" priority="78">
      <formula>Q8&gt;0</formula>
    </cfRule>
    <cfRule type="expression" dxfId="572" priority="79">
      <formula>Q8&lt;0</formula>
    </cfRule>
  </conditionalFormatting>
  <conditionalFormatting sqref="F29:F43">
    <cfRule type="expression" dxfId="571" priority="62">
      <formula>F29&gt;0</formula>
    </cfRule>
    <cfRule type="expression" dxfId="570" priority="63">
      <formula>F29&lt;0</formula>
    </cfRule>
  </conditionalFormatting>
  <conditionalFormatting sqref="H45 H47:H48 H50:H51 H53 H29:H43">
    <cfRule type="expression" dxfId="569" priority="60">
      <formula>H29&gt;0</formula>
    </cfRule>
    <cfRule type="expression" dxfId="568" priority="61">
      <formula>H29&lt;0</formula>
    </cfRule>
  </conditionalFormatting>
  <conditionalFormatting sqref="J35">
    <cfRule type="expression" dxfId="567" priority="56">
      <formula>J35&gt;0</formula>
    </cfRule>
    <cfRule type="expression" dxfId="566" priority="57">
      <formula>J35&lt;0</formula>
    </cfRule>
  </conditionalFormatting>
  <conditionalFormatting sqref="J36:J37">
    <cfRule type="expression" dxfId="565" priority="54">
      <formula>J36&gt;0</formula>
    </cfRule>
    <cfRule type="expression" dxfId="564" priority="55">
      <formula>J36&lt;0</formula>
    </cfRule>
  </conditionalFormatting>
  <conditionalFormatting sqref="J38:J45 J48 J51">
    <cfRule type="expression" dxfId="563" priority="52">
      <formula>J38&gt;0</formula>
    </cfRule>
    <cfRule type="expression" dxfId="56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1" priority="49">
      <formula>M59&gt;0</formula>
    </cfRule>
    <cfRule type="expression" dxfId="560" priority="50">
      <formula>M59&lt;0</formula>
    </cfRule>
  </conditionalFormatting>
  <conditionalFormatting sqref="Q10">
    <cfRule type="expression" dxfId="559" priority="47">
      <formula>Q10&gt;0</formula>
    </cfRule>
    <cfRule type="expression" dxfId="558" priority="48">
      <formula>Q10&lt;0</formula>
    </cfRule>
  </conditionalFormatting>
  <conditionalFormatting sqref="F84:F103">
    <cfRule type="expression" dxfId="557" priority="45">
      <formula>F84&gt;0</formula>
    </cfRule>
    <cfRule type="expression" dxfId="556" priority="46">
      <formula>F84&lt;0</formula>
    </cfRule>
  </conditionalFormatting>
  <conditionalFormatting sqref="H107 H84:H103">
    <cfRule type="expression" dxfId="555" priority="43">
      <formula>H84&gt;0</formula>
    </cfRule>
    <cfRule type="expression" dxfId="554" priority="44">
      <formula>H84&lt;0</formula>
    </cfRule>
  </conditionalFormatting>
  <conditionalFormatting sqref="J89">
    <cfRule type="expression" dxfId="553" priority="41">
      <formula>J89&gt;0</formula>
    </cfRule>
    <cfRule type="expression" dxfId="552" priority="42">
      <formula>J89&lt;0</formula>
    </cfRule>
  </conditionalFormatting>
  <conditionalFormatting sqref="J90:J95">
    <cfRule type="expression" dxfId="551" priority="39">
      <formula>J90&gt;0</formula>
    </cfRule>
    <cfRule type="expression" dxfId="550" priority="40">
      <formula>J90&lt;0</formula>
    </cfRule>
  </conditionalFormatting>
  <conditionalFormatting sqref="J96:J97">
    <cfRule type="expression" dxfId="549" priority="37">
      <formula>J96&gt;0</formula>
    </cfRule>
    <cfRule type="expression" dxfId="548" priority="38">
      <formula>J96&lt;0</formula>
    </cfRule>
  </conditionalFormatting>
  <conditionalFormatting sqref="J98:J104">
    <cfRule type="expression" dxfId="547" priority="35">
      <formula>J98&gt;0</formula>
    </cfRule>
    <cfRule type="expression" dxfId="546" priority="36">
      <formula>J98&lt;0</formula>
    </cfRule>
  </conditionalFormatting>
  <conditionalFormatting sqref="J25">
    <cfRule type="expression" dxfId="545" priority="31">
      <formula>J25&gt;0</formula>
    </cfRule>
    <cfRule type="expression" dxfId="544" priority="32">
      <formula>J25&lt;0</formula>
    </cfRule>
  </conditionalFormatting>
  <conditionalFormatting sqref="F105:F106">
    <cfRule type="expression" dxfId="543" priority="29">
      <formula>F105&gt;0</formula>
    </cfRule>
    <cfRule type="expression" dxfId="542" priority="30">
      <formula>F105&lt;0</formula>
    </cfRule>
  </conditionalFormatting>
  <conditionalFormatting sqref="H105:H106">
    <cfRule type="expression" dxfId="541" priority="27">
      <formula>H105&gt;0</formula>
    </cfRule>
    <cfRule type="expression" dxfId="540" priority="28">
      <formula>H105&lt;0</formula>
    </cfRule>
  </conditionalFormatting>
  <conditionalFormatting sqref="J105">
    <cfRule type="expression" dxfId="539" priority="25">
      <formula>J105&gt;0</formula>
    </cfRule>
    <cfRule type="expression" dxfId="538" priority="26">
      <formula>J105&lt;0</formula>
    </cfRule>
  </conditionalFormatting>
  <conditionalFormatting sqref="J106">
    <cfRule type="expression" dxfId="537" priority="23">
      <formula>J106&gt;0</formula>
    </cfRule>
    <cfRule type="expression" dxfId="536" priority="24">
      <formula>J106&lt;0</formula>
    </cfRule>
  </conditionalFormatting>
  <conditionalFormatting sqref="F24 F27:F28">
    <cfRule type="expression" dxfId="535" priority="21">
      <formula>F24&gt;0</formula>
    </cfRule>
    <cfRule type="expression" dxfId="534" priority="22">
      <formula>F24&lt;0</formula>
    </cfRule>
  </conditionalFormatting>
  <conditionalFormatting sqref="H24:H28">
    <cfRule type="expression" dxfId="533" priority="19">
      <formula>H24&gt;0</formula>
    </cfRule>
    <cfRule type="expression" dxfId="532" priority="20">
      <formula>H24&lt;0</formula>
    </cfRule>
  </conditionalFormatting>
  <conditionalFormatting sqref="J26:J34">
    <cfRule type="expression" dxfId="531" priority="17">
      <formula>J26&gt;0</formula>
    </cfRule>
    <cfRule type="expression" dxfId="530" priority="18">
      <formula>J26&lt;0</formula>
    </cfRule>
  </conditionalFormatting>
  <conditionalFormatting sqref="F113">
    <cfRule type="expression" dxfId="529" priority="15">
      <formula>F113&gt;0</formula>
    </cfRule>
    <cfRule type="expression" dxfId="528" priority="16">
      <formula>F113&lt;0</formula>
    </cfRule>
  </conditionalFormatting>
  <conditionalFormatting sqref="H113">
    <cfRule type="expression" dxfId="527" priority="13">
      <formula>H113&gt;0</formula>
    </cfRule>
    <cfRule type="expression" dxfId="526" priority="14">
      <formula>H113&lt;0</formula>
    </cfRule>
  </conditionalFormatting>
  <conditionalFormatting sqref="J109">
    <cfRule type="expression" dxfId="525" priority="11">
      <formula>J109&gt;0</formula>
    </cfRule>
    <cfRule type="expression" dxfId="524" priority="12">
      <formula>J109&lt;0</formula>
    </cfRule>
  </conditionalFormatting>
  <conditionalFormatting sqref="F108:F112">
    <cfRule type="expression" dxfId="523" priority="9">
      <formula>F108&gt;0</formula>
    </cfRule>
    <cfRule type="expression" dxfId="522" priority="10">
      <formula>F108&lt;0</formula>
    </cfRule>
  </conditionalFormatting>
  <conditionalFormatting sqref="H108:H112">
    <cfRule type="expression" dxfId="521" priority="7">
      <formula>H108&gt;0</formula>
    </cfRule>
    <cfRule type="expression" dxfId="520" priority="8">
      <formula>H108&lt;0</formula>
    </cfRule>
  </conditionalFormatting>
  <conditionalFormatting sqref="J110:J113">
    <cfRule type="expression" dxfId="519" priority="5">
      <formula>J110&gt;0</formula>
    </cfRule>
    <cfRule type="expression" dxfId="518" priority="6">
      <formula>J110&lt;0</formula>
    </cfRule>
  </conditionalFormatting>
  <conditionalFormatting sqref="F25:F26">
    <cfRule type="expression" dxfId="517" priority="3">
      <formula>F25&gt;0</formula>
    </cfRule>
    <cfRule type="expression" dxfId="516" priority="4">
      <formula>F25&lt;0</formula>
    </cfRule>
  </conditionalFormatting>
  <conditionalFormatting sqref="Q9">
    <cfRule type="expression" dxfId="515" priority="1">
      <formula>Q9&gt;0</formula>
    </cfRule>
    <cfRule type="expression" dxfId="51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I21" sqref="I2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24.852149999999995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21.52</v>
      </c>
      <c r="R4" s="223">
        <v>-1.9E-3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25824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29822.579999999994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-3923.5599999999945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-3998.5799999999945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-0.13407894286812191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4.2750929368029746E-2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8.43921568627451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23.672000000000001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23.456800000000001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23.241600000000002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23.026400000000002</v>
      </c>
    </row>
    <row r="23" spans="1:21" x14ac:dyDescent="0.25">
      <c r="A23" s="874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22.811199999999999</v>
      </c>
      <c r="T23" s="1">
        <v>43128</v>
      </c>
      <c r="U23" t="s">
        <v>894</v>
      </c>
    </row>
    <row r="24" spans="1:21" x14ac:dyDescent="0.25">
      <c r="A24" s="874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22.596</v>
      </c>
    </row>
    <row r="25" spans="1:21" x14ac:dyDescent="0.25">
      <c r="A25" s="874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22.380800000000001</v>
      </c>
    </row>
    <row r="26" spans="1:21" x14ac:dyDescent="0.25">
      <c r="A26" s="874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22.165600000000001</v>
      </c>
    </row>
    <row r="27" spans="1:21" x14ac:dyDescent="0.25">
      <c r="A27" s="874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21.950399999999998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21.735199999999999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21.52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21.3048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21.089600000000001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20.874399999999998</v>
      </c>
    </row>
    <row r="33" spans="1:21" x14ac:dyDescent="0.25">
      <c r="O33" s="81">
        <v>0.96</v>
      </c>
      <c r="P33" s="81">
        <f t="shared" si="4"/>
        <v>20.659199999999998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524.4</v>
      </c>
      <c r="O34" s="81">
        <v>0.95</v>
      </c>
      <c r="P34" s="81">
        <f t="shared" si="4"/>
        <v>20.443999999999999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524</v>
      </c>
      <c r="O35" s="81">
        <v>0.94</v>
      </c>
      <c r="P35" s="81">
        <f t="shared" si="4"/>
        <v>20.2288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20.0136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19.798400000000001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19.583200000000001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19.367999999999999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ref="F94" si="28">C94*(E94-D94)</f>
        <v>-3782.6400000000008</v>
      </c>
      <c r="G94" s="39">
        <f t="shared" ref="G94" si="29">D94*C94</f>
        <v>29822.639999999999</v>
      </c>
      <c r="H94" s="223">
        <f t="shared" ref="H94" si="30">(E94-D94)/D94</f>
        <v>-0.12683786546060311</v>
      </c>
      <c r="I94" s="39"/>
      <c r="J94" s="39" t="s">
        <v>185</v>
      </c>
      <c r="K94" s="39">
        <f t="shared" ref="K94" si="31">F94+$Q$10</f>
        <v>-3707.6200000000008</v>
      </c>
      <c r="L94" s="193">
        <v>8.51</v>
      </c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32">C129*(E129-D129)</f>
        <v>-94.799999999999898</v>
      </c>
      <c r="G129" s="251">
        <f t="shared" ref="G129:G135" si="33">D129*C129</f>
        <v>2401.8000000000002</v>
      </c>
      <c r="H129" s="265">
        <f t="shared" ref="H129:H135" si="34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32"/>
        <v>-86.100000000000136</v>
      </c>
      <c r="G130" s="251">
        <f t="shared" si="33"/>
        <v>1239.3000000000002</v>
      </c>
      <c r="H130" s="263">
        <f t="shared" si="34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32"/>
        <v>-54.000000000000128</v>
      </c>
      <c r="G131" s="251">
        <f t="shared" si="33"/>
        <v>1239.3000000000002</v>
      </c>
      <c r="H131" s="263">
        <f t="shared" si="34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32"/>
        <v>-29.849999999999923</v>
      </c>
      <c r="G132" s="251">
        <f t="shared" si="33"/>
        <v>1239.1500000000001</v>
      </c>
      <c r="H132" s="263">
        <f t="shared" si="34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32"/>
        <v>-9.7500000000000853</v>
      </c>
      <c r="G133" s="251">
        <f t="shared" si="33"/>
        <v>1239.1500000000001</v>
      </c>
      <c r="H133" s="263">
        <f t="shared" si="34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32"/>
        <v>-51.449999999999889</v>
      </c>
      <c r="G134" s="251">
        <f t="shared" si="33"/>
        <v>1239.1500000000001</v>
      </c>
      <c r="H134" s="263">
        <f t="shared" si="34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32"/>
        <v>1.9499999999999318</v>
      </c>
      <c r="G135" s="251">
        <f t="shared" si="33"/>
        <v>1239.1500000000001</v>
      </c>
      <c r="H135" s="263">
        <f t="shared" si="34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3" priority="87">
      <formula>F42&gt;0</formula>
    </cfRule>
    <cfRule type="expression" dxfId="512" priority="88">
      <formula>F42&lt;0</formula>
    </cfRule>
  </conditionalFormatting>
  <conditionalFormatting sqref="H42:H44">
    <cfRule type="expression" dxfId="511" priority="85">
      <formula>H42&gt;0</formula>
    </cfRule>
    <cfRule type="expression" dxfId="510" priority="86">
      <formula>H42&lt;0</formula>
    </cfRule>
  </conditionalFormatting>
  <conditionalFormatting sqref="H45">
    <cfRule type="expression" dxfId="509" priority="83">
      <formula>H45&gt;0</formula>
    </cfRule>
    <cfRule type="expression" dxfId="508" priority="84">
      <formula>H45&lt;0</formula>
    </cfRule>
  </conditionalFormatting>
  <conditionalFormatting sqref="H46">
    <cfRule type="expression" dxfId="507" priority="81">
      <formula>H46&gt;0</formula>
    </cfRule>
    <cfRule type="expression" dxfId="506" priority="82">
      <formula>H46&lt;0</formula>
    </cfRule>
  </conditionalFormatting>
  <conditionalFormatting sqref="F38:F41">
    <cfRule type="expression" dxfId="505" priority="77">
      <formula>F38&gt;0</formula>
    </cfRule>
    <cfRule type="expression" dxfId="504" priority="78">
      <formula>F38&lt;0</formula>
    </cfRule>
  </conditionalFormatting>
  <conditionalFormatting sqref="H38:H41">
    <cfRule type="expression" dxfId="503" priority="75">
      <formula>H38&gt;0</formula>
    </cfRule>
    <cfRule type="expression" dxfId="502" priority="76">
      <formula>H38&lt;0</formula>
    </cfRule>
  </conditionalFormatting>
  <conditionalFormatting sqref="F47:F48">
    <cfRule type="expression" dxfId="501" priority="71">
      <formula>F47&gt;0</formula>
    </cfRule>
    <cfRule type="expression" dxfId="500" priority="72">
      <formula>F47&lt;0</formula>
    </cfRule>
  </conditionalFormatting>
  <conditionalFormatting sqref="I42:L44">
    <cfRule type="expression" dxfId="499" priority="69">
      <formula>I42&gt;0</formula>
    </cfRule>
    <cfRule type="expression" dxfId="498" priority="70">
      <formula>I42&lt;0</formula>
    </cfRule>
  </conditionalFormatting>
  <conditionalFormatting sqref="I51:I56 I48:L49">
    <cfRule type="expression" dxfId="497" priority="63">
      <formula>I48&gt;0</formula>
    </cfRule>
    <cfRule type="expression" dxfId="496" priority="64">
      <formula>I48&lt;0</formula>
    </cfRule>
  </conditionalFormatting>
  <conditionalFormatting sqref="I38:L41">
    <cfRule type="expression" dxfId="495" priority="61">
      <formula>I38&gt;0</formula>
    </cfRule>
    <cfRule type="expression" dxfId="494" priority="62">
      <formula>I38&lt;0</formula>
    </cfRule>
  </conditionalFormatting>
  <conditionalFormatting sqref="F49:F60">
    <cfRule type="expression" dxfId="493" priority="59">
      <formula>F49&gt;0</formula>
    </cfRule>
    <cfRule type="expression" dxfId="492" priority="60">
      <formula>F49&lt;0</formula>
    </cfRule>
  </conditionalFormatting>
  <conditionalFormatting sqref="Q8">
    <cfRule type="expression" dxfId="491" priority="55">
      <formula>Q8&gt;0</formula>
    </cfRule>
    <cfRule type="expression" dxfId="490" priority="56">
      <formula>Q8&lt;0</formula>
    </cfRule>
  </conditionalFormatting>
  <conditionalFormatting sqref="Q7">
    <cfRule type="expression" dxfId="489" priority="57">
      <formula>Q7&gt;0</formula>
    </cfRule>
    <cfRule type="expression" dxfId="488" priority="58">
      <formula>Q7&lt;0</formula>
    </cfRule>
  </conditionalFormatting>
  <conditionalFormatting sqref="F130:F134">
    <cfRule type="expression" dxfId="487" priority="53">
      <formula>F130&gt;0</formula>
    </cfRule>
    <cfRule type="expression" dxfId="486" priority="54">
      <formula>F130&lt;0</formula>
    </cfRule>
  </conditionalFormatting>
  <conditionalFormatting sqref="H130:H132">
    <cfRule type="expression" dxfId="485" priority="51">
      <formula>H130&gt;0</formula>
    </cfRule>
    <cfRule type="expression" dxfId="484" priority="52">
      <formula>H130&lt;0</formula>
    </cfRule>
  </conditionalFormatting>
  <conditionalFormatting sqref="H133">
    <cfRule type="expression" dxfId="483" priority="49">
      <formula>H133&gt;0</formula>
    </cfRule>
    <cfRule type="expression" dxfId="482" priority="50">
      <formula>H133&lt;0</formula>
    </cfRule>
  </conditionalFormatting>
  <conditionalFormatting sqref="H134">
    <cfRule type="expression" dxfId="481" priority="47">
      <formula>H134&gt;0</formula>
    </cfRule>
    <cfRule type="expression" dxfId="480" priority="48">
      <formula>H134&lt;0</formula>
    </cfRule>
  </conditionalFormatting>
  <conditionalFormatting sqref="H135:H144">
    <cfRule type="expression" dxfId="479" priority="45">
      <formula>H135&gt;0</formula>
    </cfRule>
    <cfRule type="expression" dxfId="478" priority="46">
      <formula>H135&lt;0</formula>
    </cfRule>
  </conditionalFormatting>
  <conditionalFormatting sqref="F126:F129">
    <cfRule type="expression" dxfId="477" priority="43">
      <formula>F126&gt;0</formula>
    </cfRule>
    <cfRule type="expression" dxfId="476" priority="44">
      <formula>F126&lt;0</formula>
    </cfRule>
  </conditionalFormatting>
  <conditionalFormatting sqref="H126:H129">
    <cfRule type="expression" dxfId="475" priority="41">
      <formula>H126&gt;0</formula>
    </cfRule>
    <cfRule type="expression" dxfId="474" priority="42">
      <formula>H126&lt;0</formula>
    </cfRule>
  </conditionalFormatting>
  <conditionalFormatting sqref="F135:F136">
    <cfRule type="expression" dxfId="473" priority="39">
      <formula>F135&gt;0</formula>
    </cfRule>
    <cfRule type="expression" dxfId="472" priority="40">
      <formula>F135&lt;0</formula>
    </cfRule>
  </conditionalFormatting>
  <conditionalFormatting sqref="I130:I132">
    <cfRule type="expression" dxfId="471" priority="37">
      <formula>I130&gt;0</formula>
    </cfRule>
    <cfRule type="expression" dxfId="470" priority="38">
      <formula>I130&lt;0</formula>
    </cfRule>
  </conditionalFormatting>
  <conditionalFormatting sqref="I133">
    <cfRule type="expression" dxfId="469" priority="35">
      <formula>I133&gt;0</formula>
    </cfRule>
    <cfRule type="expression" dxfId="468" priority="36">
      <formula>I133&lt;0</formula>
    </cfRule>
  </conditionalFormatting>
  <conditionalFormatting sqref="I134">
    <cfRule type="expression" dxfId="467" priority="33">
      <formula>I134&gt;0</formula>
    </cfRule>
    <cfRule type="expression" dxfId="466" priority="34">
      <formula>I134&lt;0</formula>
    </cfRule>
  </conditionalFormatting>
  <conditionalFormatting sqref="I135:I144">
    <cfRule type="expression" dxfId="465" priority="31">
      <formula>I135&gt;0</formula>
    </cfRule>
    <cfRule type="expression" dxfId="464" priority="32">
      <formula>I135&lt;0</formula>
    </cfRule>
  </conditionalFormatting>
  <conditionalFormatting sqref="I126:I129">
    <cfRule type="expression" dxfId="463" priority="29">
      <formula>I126&gt;0</formula>
    </cfRule>
    <cfRule type="expression" dxfId="462" priority="30">
      <formula>I126&lt;0</formula>
    </cfRule>
  </conditionalFormatting>
  <conditionalFormatting sqref="F137">
    <cfRule type="expression" dxfId="461" priority="27">
      <formula>F137&gt;0</formula>
    </cfRule>
    <cfRule type="expression" dxfId="460" priority="28">
      <formula>F137&lt;0</formula>
    </cfRule>
  </conditionalFormatting>
  <conditionalFormatting sqref="F63:F65 H64:H65 H63:L63">
    <cfRule type="expression" dxfId="459" priority="25">
      <formula>F63&gt;0</formula>
    </cfRule>
    <cfRule type="expression" dxfId="458" priority="26">
      <formula>F63&lt;0</formula>
    </cfRule>
  </conditionalFormatting>
  <conditionalFormatting sqref="R4">
    <cfRule type="expression" dxfId="457" priority="23">
      <formula>R4&gt;0</formula>
    </cfRule>
    <cfRule type="expression" dxfId="456" priority="24">
      <formula>R4&lt;0</formula>
    </cfRule>
  </conditionalFormatting>
  <conditionalFormatting sqref="F69:F72 H69:K70 H71:J72">
    <cfRule type="expression" dxfId="455" priority="21">
      <formula>F69&gt;0</formula>
    </cfRule>
    <cfRule type="expression" dxfId="454" priority="22">
      <formula>F69&lt;0</formula>
    </cfRule>
  </conditionalFormatting>
  <conditionalFormatting sqref="H77:H81 F76:F81 H76:J76 J77:J81">
    <cfRule type="expression" dxfId="453" priority="17">
      <formula>F76&gt;0</formula>
    </cfRule>
    <cfRule type="expression" dxfId="452" priority="18">
      <formula>F76&lt;0</formula>
    </cfRule>
  </conditionalFormatting>
  <conditionalFormatting sqref="I89:J89">
    <cfRule type="expression" dxfId="451" priority="15">
      <formula>I89&gt;0</formula>
    </cfRule>
    <cfRule type="expression" dxfId="450" priority="16">
      <formula>I89&lt;0</formula>
    </cfRule>
  </conditionalFormatting>
  <conditionalFormatting sqref="H85:J86 J88:K88 J87 K71:K87 F85:F89 H87:H89 K89">
    <cfRule type="expression" dxfId="449" priority="13">
      <formula>F71&gt;0</formula>
    </cfRule>
    <cfRule type="expression" dxfId="448" priority="14">
      <formula>F71&lt;0</formula>
    </cfRule>
  </conditionalFormatting>
  <conditionalFormatting sqref="H83:J84 F82:F84 H82 J82">
    <cfRule type="expression" dxfId="447" priority="11">
      <formula>F82&gt;0</formula>
    </cfRule>
    <cfRule type="expression" dxfId="446" priority="12">
      <formula>F82&lt;0</formula>
    </cfRule>
  </conditionalFormatting>
  <conditionalFormatting sqref="H90:K94 F90:F94">
    <cfRule type="expression" dxfId="445" priority="7">
      <formula>F90&gt;0</formula>
    </cfRule>
    <cfRule type="expression" dxfId="444" priority="8">
      <formula>F90&lt;0</formula>
    </cfRule>
  </conditionalFormatting>
  <conditionalFormatting sqref="H101:K103 F101:F103">
    <cfRule type="expression" dxfId="443" priority="5">
      <formula>F101&gt;0</formula>
    </cfRule>
    <cfRule type="expression" dxfId="442" priority="6">
      <formula>F101&lt;0</formula>
    </cfRule>
  </conditionalFormatting>
  <conditionalFormatting sqref="H98:K100 F98:F100">
    <cfRule type="expression" dxfId="441" priority="3">
      <formula>F98&gt;0</formula>
    </cfRule>
    <cfRule type="expression" dxfId="440" priority="4">
      <formula>F98&lt;0</formula>
    </cfRule>
  </conditionalFormatting>
  <conditionalFormatting sqref="H95:K97 F95:F97">
    <cfRule type="expression" dxfId="439" priority="1">
      <formula>F95&gt;0</formula>
    </cfRule>
    <cfRule type="expression" dxfId="438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8" t="s">
        <v>78</v>
      </c>
      <c r="P35" s="8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8" t="s">
        <v>78</v>
      </c>
      <c r="P41" s="8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8" t="s">
        <v>78</v>
      </c>
      <c r="P40" s="8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53.6</v>
      </c>
      <c r="R4" s="492">
        <v>1.9E-2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8040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1861.5699999999979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804.82999999999993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0.11123857490563455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3.5522388059701489E-2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10.938775510204081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58.960000000000008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58.424000000000007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57.888000000000005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57.352000000000004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56.816000000000003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56.28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55.744000000000007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55.208000000000006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54.672000000000004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54.136000000000003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53.6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53.064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52.527999999999999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51.991999999999997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51.455999999999996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50.384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49.848000000000006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49.312000000000005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48.776000000000003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48.24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8" t="s">
        <v>78</v>
      </c>
      <c r="P42" s="86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24.46</v>
      </c>
      <c r="R4" s="475">
        <v>4.3999999999999997E-2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4892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1953.6800000000039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1668.7099999999991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0.51770396085986636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9.9836734693877549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26.906000000000002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26.661400000000004</v>
      </c>
      <c r="U18" t="s">
        <v>1058</v>
      </c>
    </row>
    <row r="19" spans="1:21" x14ac:dyDescent="0.25">
      <c r="O19" s="81">
        <v>1.08</v>
      </c>
      <c r="P19" s="81">
        <f t="shared" si="1"/>
        <v>26.416800000000002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26.172200000000004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25.927600000000002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25.683000000000003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25.438400000000001</v>
      </c>
      <c r="T23" s="1">
        <v>43358</v>
      </c>
      <c r="U23" t="s">
        <v>1295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25.193800000000003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24.949200000000001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24.704600000000003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24.46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24.215399999999999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23.970800000000001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23.726199999999999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23.4816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23.236999999999998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22.9924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22.747800000000002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22.503200000000003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22.258600000000001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22.014000000000003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8" t="s">
        <v>78</v>
      </c>
      <c r="P40" s="8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8" t="s">
        <v>78</v>
      </c>
      <c r="P40" s="86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8" t="s">
        <v>78</v>
      </c>
      <c r="P42" s="86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8" t="s">
        <v>78</v>
      </c>
      <c r="P42" s="8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57" activePane="bottomLeft" state="frozen"/>
      <selection activeCell="A2" sqref="A2"/>
      <selection pane="bottomLeft" activeCell="Q86" sqref="Q8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44.13</v>
      </c>
      <c r="R4" s="475">
        <v>-7.6200000000000004E-2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13239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-723.16000000000076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-773.11000000000058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-5.5174416986449613E-2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4.441423068207568E-2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14.612582781456954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8" t="s">
        <v>78</v>
      </c>
      <c r="P17" s="86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48.543000000000006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48.101700000000008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47.660400000000003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47.219100000000005</v>
      </c>
    </row>
    <row r="22" spans="1:16" x14ac:dyDescent="0.25">
      <c r="H22" s="70"/>
      <c r="O22" s="81">
        <v>1.06</v>
      </c>
      <c r="P22" s="81">
        <f t="shared" si="3"/>
        <v>46.777800000000006</v>
      </c>
    </row>
    <row r="23" spans="1:16" x14ac:dyDescent="0.25">
      <c r="H23" s="70"/>
      <c r="O23" s="81">
        <v>1.05</v>
      </c>
      <c r="P23" s="81">
        <f t="shared" si="3"/>
        <v>46.336500000000008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45.895200000000003</v>
      </c>
    </row>
    <row r="25" spans="1:16" x14ac:dyDescent="0.25">
      <c r="H25" s="70"/>
      <c r="O25" s="81">
        <v>1.03</v>
      </c>
      <c r="P25" s="81">
        <f t="shared" si="3"/>
        <v>45.453900000000004</v>
      </c>
    </row>
    <row r="26" spans="1:16" x14ac:dyDescent="0.25">
      <c r="H26" s="70"/>
      <c r="O26" s="81">
        <v>1.02</v>
      </c>
      <c r="P26" s="81">
        <f t="shared" si="3"/>
        <v>45.012600000000006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44.571300000000001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44.13</v>
      </c>
    </row>
    <row r="29" spans="1:16" x14ac:dyDescent="0.25">
      <c r="O29" s="81">
        <v>0.99</v>
      </c>
      <c r="P29" s="81">
        <f t="shared" si="3"/>
        <v>43.688700000000004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43.247399999999999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42.806100000000001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42.364800000000002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41.923499999999997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41.482199999999999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41.040900000000008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40.599600000000002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40.158300000000004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39.717000000000006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4" si="21">C83*(E83-D83)</f>
        <v>-138.00000000000026</v>
      </c>
      <c r="G83" s="39">
        <f t="shared" ref="G83:G84" si="22">D83*C83</f>
        <v>14241</v>
      </c>
      <c r="H83" s="222">
        <f t="shared" ref="H83:H84" si="23"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ref="F85:F86" si="24">C85*(E85-D85)</f>
        <v>61.380000000001189</v>
      </c>
      <c r="G85" s="39">
        <f t="shared" ref="G85:G86" si="25">D85*C85</f>
        <v>9492.619999999999</v>
      </c>
      <c r="H85" s="222">
        <f t="shared" ref="H85:H86" si="26"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4"/>
        <v>-773.09999999999945</v>
      </c>
      <c r="G86" s="39">
        <f t="shared" si="25"/>
        <v>14012.1</v>
      </c>
      <c r="H86" s="222">
        <f t="shared" si="26"/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7" priority="49">
      <formula>F31&gt;0</formula>
    </cfRule>
    <cfRule type="expression" dxfId="86" priority="50">
      <formula>F31&lt;0</formula>
    </cfRule>
  </conditionalFormatting>
  <conditionalFormatting sqref="Q8">
    <cfRule type="expression" dxfId="85" priority="43">
      <formula>Q8&gt;0</formula>
    </cfRule>
    <cfRule type="expression" dxfId="84" priority="44">
      <formula>Q8&lt;0</formula>
    </cfRule>
  </conditionalFormatting>
  <conditionalFormatting sqref="Q7">
    <cfRule type="expression" dxfId="83" priority="45">
      <formula>Q7&gt;0</formula>
    </cfRule>
    <cfRule type="expression" dxfId="82" priority="46">
      <formula>Q7&lt;0</formula>
    </cfRule>
  </conditionalFormatting>
  <conditionalFormatting sqref="M92">
    <cfRule type="expression" dxfId="81" priority="41">
      <formula>M92&gt;0</formula>
    </cfRule>
    <cfRule type="expression" dxfId="80" priority="42">
      <formula>M92&lt;0</formula>
    </cfRule>
  </conditionalFormatting>
  <conditionalFormatting sqref="J45">
    <cfRule type="expression" dxfId="79" priority="39">
      <formula>J45&gt;0</formula>
    </cfRule>
    <cfRule type="expression" dxfId="78" priority="40">
      <formula>J45&lt;0</formula>
    </cfRule>
  </conditionalFormatting>
  <conditionalFormatting sqref="J46:J58 J59:K65 K69:K71 K66:K67">
    <cfRule type="expression" dxfId="77" priority="37">
      <formula>J46&gt;0</formula>
    </cfRule>
    <cfRule type="expression" dxfId="76" priority="38">
      <formula>J46&lt;0</formula>
    </cfRule>
  </conditionalFormatting>
  <conditionalFormatting sqref="Q10">
    <cfRule type="expression" dxfId="75" priority="35">
      <formula>Q10&gt;0</formula>
    </cfRule>
    <cfRule type="expression" dxfId="74" priority="36">
      <formula>Q10&lt;0</formula>
    </cfRule>
  </conditionalFormatting>
  <conditionalFormatting sqref="Q9">
    <cfRule type="expression" dxfId="73" priority="33">
      <formula>Q9&gt;0</formula>
    </cfRule>
    <cfRule type="expression" dxfId="72" priority="34">
      <formula>Q9&lt;0</formula>
    </cfRule>
  </conditionalFormatting>
  <conditionalFormatting sqref="F68 H68">
    <cfRule type="expression" dxfId="71" priority="31">
      <formula>F68&gt;0</formula>
    </cfRule>
    <cfRule type="expression" dxfId="70" priority="32">
      <formula>F68&lt;0</formula>
    </cfRule>
  </conditionalFormatting>
  <conditionalFormatting sqref="K68">
    <cfRule type="expression" dxfId="69" priority="29">
      <formula>K68&gt;0</formula>
    </cfRule>
    <cfRule type="expression" dxfId="68" priority="30">
      <formula>K68&lt;0</formula>
    </cfRule>
  </conditionalFormatting>
  <conditionalFormatting sqref="F69 H69">
    <cfRule type="expression" dxfId="67" priority="27">
      <formula>F69&gt;0</formula>
    </cfRule>
    <cfRule type="expression" dxfId="66" priority="28">
      <formula>F69&lt;0</formula>
    </cfRule>
  </conditionalFormatting>
  <conditionalFormatting sqref="F70:F72 H70:H72">
    <cfRule type="expression" dxfId="65" priority="23">
      <formula>F70&gt;0</formula>
    </cfRule>
    <cfRule type="expression" dxfId="64" priority="24">
      <formula>F70&lt;0</formula>
    </cfRule>
  </conditionalFormatting>
  <conditionalFormatting sqref="L59:L63">
    <cfRule type="expression" dxfId="63" priority="19">
      <formula>L59&gt;0</formula>
    </cfRule>
    <cfRule type="expression" dxfId="62" priority="20">
      <formula>L59&lt;0</formula>
    </cfRule>
  </conditionalFormatting>
  <conditionalFormatting sqref="F73:F75 H73:H75">
    <cfRule type="expression" dxfId="61" priority="15">
      <formula>F73&gt;0</formula>
    </cfRule>
    <cfRule type="expression" dxfId="60" priority="16">
      <formula>F73&lt;0</formula>
    </cfRule>
  </conditionalFormatting>
  <conditionalFormatting sqref="K72:K73">
    <cfRule type="expression" dxfId="59" priority="13">
      <formula>K72&gt;0</formula>
    </cfRule>
    <cfRule type="expression" dxfId="58" priority="14">
      <formula>K72&lt;0</formula>
    </cfRule>
  </conditionalFormatting>
  <conditionalFormatting sqref="K77">
    <cfRule type="expression" dxfId="57" priority="9">
      <formula>K77&gt;0</formula>
    </cfRule>
    <cfRule type="expression" dxfId="56" priority="10">
      <formula>K77&lt;0</formula>
    </cfRule>
  </conditionalFormatting>
  <conditionalFormatting sqref="K80 F79:F83 H79:H83">
    <cfRule type="expression" dxfId="55" priority="7">
      <formula>F79&gt;0</formula>
    </cfRule>
    <cfRule type="expression" dxfId="54" priority="8">
      <formula>F79&lt;0</formula>
    </cfRule>
  </conditionalFormatting>
  <conditionalFormatting sqref="J84:K84 J85 F84:F87 H84:H87">
    <cfRule type="expression" dxfId="53" priority="3">
      <formula>F84&gt;0</formula>
    </cfRule>
    <cfRule type="expression" dxfId="52" priority="4">
      <formula>F84&lt;0</formula>
    </cfRule>
  </conditionalFormatting>
  <conditionalFormatting sqref="J86">
    <cfRule type="expression" dxfId="51" priority="1">
      <formula>J86&gt;0</formula>
    </cfRule>
    <cfRule type="expression" dxfId="50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7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7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8" t="s">
        <v>78</v>
      </c>
      <c r="P41" s="8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8" t="s">
        <v>78</v>
      </c>
      <c r="P45" s="86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8" t="s">
        <v>78</v>
      </c>
      <c r="Q39" s="8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8" t="s">
        <v>78</v>
      </c>
      <c r="P41" s="8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2018-09-19T02:20:01Z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