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31" l="1"/>
  <c r="G32" i="31"/>
  <c r="H32" i="31"/>
  <c r="F31" i="94"/>
  <c r="G31" i="94"/>
  <c r="H31" i="94"/>
  <c r="F27" i="95"/>
  <c r="G27" i="95"/>
  <c r="H27" i="95"/>
  <c r="Q11" i="95"/>
  <c r="Q11" i="97" l="1"/>
  <c r="K21" i="81" l="1"/>
  <c r="H21" i="81"/>
  <c r="F189" i="25" l="1"/>
  <c r="H189" i="25"/>
  <c r="G189" i="25"/>
  <c r="K52" i="25"/>
  <c r="F78" i="58"/>
  <c r="H78" i="58"/>
  <c r="G7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/>
  <c r="P615" i="38" s="1"/>
  <c r="M615" i="38"/>
  <c r="N615" i="38" s="1"/>
  <c r="S615" i="38"/>
  <c r="F188" i="25"/>
  <c r="H188" i="25"/>
  <c r="G188" i="25"/>
  <c r="K51" i="25"/>
  <c r="O615" i="38" l="1"/>
  <c r="Z615" i="38"/>
  <c r="U615" i="38"/>
  <c r="A614" i="38"/>
  <c r="D614" i="38"/>
  <c r="E614" i="38"/>
  <c r="G614" i="38"/>
  <c r="H614" i="38"/>
  <c r="K614" i="38"/>
  <c r="L614" i="38"/>
  <c r="M614" i="38"/>
  <c r="N614" i="38" s="1"/>
  <c r="S614" i="38"/>
  <c r="F77" i="58"/>
  <c r="H77" i="58"/>
  <c r="G77" i="58"/>
  <c r="F20" i="58"/>
  <c r="F187" i="25"/>
  <c r="H187" i="25"/>
  <c r="G187" i="25"/>
  <c r="F70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86" i="25"/>
  <c r="G186" i="25"/>
  <c r="H186" i="25"/>
  <c r="F54" i="81"/>
  <c r="G54" i="81"/>
  <c r="H54" i="81"/>
  <c r="C21" i="81"/>
  <c r="A613" i="38"/>
  <c r="D613" i="38"/>
  <c r="E613" i="38"/>
  <c r="G613" i="38"/>
  <c r="H613" i="38"/>
  <c r="K613" i="38"/>
  <c r="L613" i="38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6" i="58"/>
  <c r="G76" i="58"/>
  <c r="H76" i="58"/>
  <c r="F45" i="82"/>
  <c r="G45" i="82"/>
  <c r="H45" i="82"/>
  <c r="H53" i="81"/>
  <c r="G53" i="81"/>
  <c r="F53" i="81"/>
  <c r="F185" i="25"/>
  <c r="G185" i="25"/>
  <c r="H18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K18" i="89" s="1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K19" i="103"/>
  <c r="F19" i="103"/>
  <c r="M19" i="103"/>
  <c r="H85" i="103"/>
  <c r="K85" i="103"/>
  <c r="C85" i="103"/>
  <c r="H19" i="103"/>
  <c r="M85" i="103"/>
  <c r="F85" i="103"/>
  <c r="C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M66" i="102" s="1"/>
  <c r="Q10" i="102" s="1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M19" i="102"/>
  <c r="K19" i="102"/>
  <c r="M85" i="102"/>
  <c r="F19" i="102"/>
  <c r="C19" i="102"/>
  <c r="K85" i="102"/>
  <c r="F85" i="102"/>
  <c r="C85" i="102"/>
  <c r="H85" i="102"/>
  <c r="H19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8" i="46"/>
  <c r="H48" i="46"/>
  <c r="G48" i="46"/>
  <c r="F15" i="46"/>
  <c r="F75" i="58"/>
  <c r="H75" i="58"/>
  <c r="G75" i="58"/>
  <c r="F19" i="58"/>
  <c r="F37" i="88"/>
  <c r="H37" i="88"/>
  <c r="G37" i="88"/>
  <c r="F10" i="88"/>
  <c r="M85" i="100"/>
  <c r="M19" i="99"/>
  <c r="H85" i="99"/>
  <c r="C19" i="100"/>
  <c r="C85" i="100"/>
  <c r="F85" i="99"/>
  <c r="F85" i="101"/>
  <c r="M85" i="99"/>
  <c r="M19" i="101"/>
  <c r="H19" i="101"/>
  <c r="K85" i="101"/>
  <c r="F19" i="100"/>
  <c r="H19" i="100"/>
  <c r="H85" i="101"/>
  <c r="F19" i="99"/>
  <c r="K85" i="99"/>
  <c r="K85" i="100"/>
  <c r="H19" i="99"/>
  <c r="C85" i="99"/>
  <c r="K19" i="100"/>
  <c r="C19" i="99"/>
  <c r="K19" i="101"/>
  <c r="C85" i="101"/>
  <c r="M19" i="100"/>
  <c r="F19" i="101"/>
  <c r="F85" i="100"/>
  <c r="M85" i="101"/>
  <c r="H85" i="100"/>
  <c r="C19" i="101"/>
  <c r="K19" i="99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3" i="100" l="1"/>
  <c r="Q6" i="100" s="1"/>
  <c r="Q8" i="100"/>
  <c r="Q7" i="100" s="1"/>
  <c r="Q3" i="101"/>
  <c r="Q6" i="101" s="1"/>
  <c r="Q8" i="101"/>
  <c r="Q7" i="101" s="1"/>
  <c r="Q9" i="99"/>
  <c r="Q7" i="99"/>
  <c r="F51" i="81"/>
  <c r="H51" i="81"/>
  <c r="G51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4" i="58" l="1"/>
  <c r="G74" i="58"/>
  <c r="H74" i="58"/>
  <c r="F47" i="81"/>
  <c r="G47" i="81"/>
  <c r="H47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H85" i="97"/>
  <c r="M19" i="97"/>
  <c r="F85" i="98"/>
  <c r="C19" i="98"/>
  <c r="M19" i="98"/>
  <c r="K85" i="97"/>
  <c r="K19" i="97"/>
  <c r="F19" i="97"/>
  <c r="K19" i="98"/>
  <c r="F19" i="98"/>
  <c r="M85" i="97"/>
  <c r="H19" i="97"/>
  <c r="M85" i="98"/>
  <c r="C85" i="98"/>
  <c r="H19" i="98"/>
  <c r="K85" i="98"/>
  <c r="H85" i="98"/>
  <c r="F85" i="97"/>
  <c r="C85" i="97"/>
  <c r="C19" i="97"/>
  <c r="Q2" i="98" l="1"/>
  <c r="Q2" i="97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19" i="96"/>
  <c r="K19" i="96"/>
  <c r="K85" i="96"/>
  <c r="H85" i="96"/>
  <c r="C19" i="96"/>
  <c r="F85" i="96"/>
  <c r="M19" i="96"/>
  <c r="M85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41" i="81"/>
  <c r="K4" i="81"/>
  <c r="G166" i="25"/>
  <c r="K42" i="25"/>
  <c r="F4" i="47"/>
  <c r="F4" i="91"/>
  <c r="G40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K19" i="95"/>
  <c r="C85" i="95"/>
  <c r="K85" i="95"/>
  <c r="M85" i="95"/>
  <c r="F19" i="95"/>
  <c r="F85" i="95"/>
  <c r="C19" i="95"/>
  <c r="H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M85" i="94"/>
  <c r="F85" i="94"/>
  <c r="H85" i="94"/>
  <c r="C19" i="94"/>
  <c r="C85" i="94"/>
  <c r="K85" i="94"/>
  <c r="H19" i="94"/>
  <c r="F19" i="94"/>
  <c r="K19" i="94"/>
  <c r="M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K19" i="93"/>
  <c r="H85" i="93"/>
  <c r="M85" i="93"/>
  <c r="H19" i="93"/>
  <c r="C19" i="93"/>
  <c r="M19" i="93"/>
  <c r="F19" i="93"/>
  <c r="F85" i="93"/>
  <c r="C85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H85" i="91"/>
  <c r="H85" i="92"/>
  <c r="F19" i="91"/>
  <c r="F85" i="92"/>
  <c r="H19" i="92"/>
  <c r="M85" i="91"/>
  <c r="H19" i="91"/>
  <c r="F85" i="91"/>
  <c r="C85" i="91"/>
  <c r="K19" i="91"/>
  <c r="M19" i="91"/>
  <c r="K85" i="92"/>
  <c r="K19" i="92"/>
  <c r="M19" i="92"/>
  <c r="K85" i="91"/>
  <c r="C85" i="92"/>
  <c r="M85" i="92"/>
  <c r="C19" i="92"/>
  <c r="C19" i="91"/>
  <c r="F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85" i="90"/>
  <c r="H19" i="90"/>
  <c r="M19" i="90"/>
  <c r="M85" i="90"/>
  <c r="F19" i="90"/>
  <c r="F85" i="90"/>
  <c r="H85" i="90"/>
  <c r="C19" i="90"/>
  <c r="K85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85" i="89"/>
  <c r="F85" i="89"/>
  <c r="F19" i="89"/>
  <c r="C19" i="89"/>
  <c r="K85" i="89"/>
  <c r="M19" i="89"/>
  <c r="H19" i="89"/>
  <c r="K19" i="89"/>
  <c r="C85" i="89"/>
  <c r="H85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C85" i="87"/>
  <c r="F85" i="88"/>
  <c r="C19" i="88"/>
  <c r="H85" i="88"/>
  <c r="M19" i="88"/>
  <c r="M85" i="87"/>
  <c r="M85" i="88"/>
  <c r="F19" i="88"/>
  <c r="F19" i="87"/>
  <c r="K85" i="88"/>
  <c r="M19" i="87"/>
  <c r="K85" i="87"/>
  <c r="C19" i="87"/>
  <c r="C85" i="88"/>
  <c r="F85" i="87"/>
  <c r="K19" i="87"/>
  <c r="H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H19" i="86"/>
  <c r="H85" i="86"/>
  <c r="C85" i="86"/>
  <c r="K19" i="86"/>
  <c r="K85" i="86"/>
  <c r="C19" i="86"/>
  <c r="M85" i="86"/>
  <c r="F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C22" i="46"/>
  <c r="M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F19" i="85"/>
  <c r="M85" i="85"/>
  <c r="H19" i="85"/>
  <c r="H85" i="85"/>
  <c r="C85" i="85"/>
  <c r="M19" i="85"/>
  <c r="K19" i="85"/>
  <c r="F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C85" i="84"/>
  <c r="F85" i="84"/>
  <c r="C19" i="83"/>
  <c r="K19" i="83"/>
  <c r="M19" i="84"/>
  <c r="K85" i="83"/>
  <c r="F19" i="83"/>
  <c r="C19" i="84"/>
  <c r="F19" i="84"/>
  <c r="C85" i="83"/>
  <c r="H85" i="83"/>
  <c r="M19" i="83"/>
  <c r="M85" i="83"/>
  <c r="H85" i="84"/>
  <c r="K85" i="84"/>
  <c r="H19" i="83"/>
  <c r="H19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H85" i="82"/>
  <c r="K85" i="82"/>
  <c r="C85" i="82"/>
  <c r="F85" i="82"/>
  <c r="H18" i="74"/>
  <c r="F19" i="82"/>
  <c r="M18" i="74"/>
  <c r="C19" i="82"/>
  <c r="C18" i="74"/>
  <c r="M19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F96" i="31"/>
  <c r="K78" i="75"/>
  <c r="M96" i="31"/>
  <c r="H78" i="75"/>
  <c r="C96" i="31"/>
  <c r="F78" i="75"/>
  <c r="M78" i="75"/>
  <c r="C78" i="75"/>
  <c r="H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H88" i="81"/>
  <c r="M22" i="81"/>
  <c r="F88" i="81"/>
  <c r="F22" i="81"/>
  <c r="C88" i="81"/>
  <c r="K88" i="81"/>
  <c r="M88" i="81"/>
  <c r="H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85" i="80"/>
  <c r="K19" i="80"/>
  <c r="F19" i="80"/>
  <c r="M19" i="80"/>
  <c r="H85" i="80"/>
  <c r="K85" i="80"/>
  <c r="C19" i="80"/>
  <c r="F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65" i="79"/>
  <c r="M19" i="79"/>
  <c r="F65" i="79"/>
  <c r="K19" i="79"/>
  <c r="F19" i="79"/>
  <c r="C65" i="79"/>
  <c r="C19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85" i="78"/>
  <c r="H19" i="78"/>
  <c r="K85" i="78"/>
  <c r="M19" i="78"/>
  <c r="M85" i="78"/>
  <c r="C19" i="78"/>
  <c r="H85" i="78"/>
  <c r="K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5" i="77"/>
  <c r="F19" i="77"/>
  <c r="C19" i="77"/>
  <c r="K85" i="77"/>
  <c r="C85" i="77"/>
  <c r="H19" i="77"/>
  <c r="M19" i="77"/>
  <c r="F85" i="77"/>
  <c r="H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21" i="25"/>
  <c r="H721" i="25"/>
  <c r="C721" i="25"/>
  <c r="F697" i="25"/>
  <c r="F696" i="25"/>
  <c r="F695" i="25"/>
  <c r="F694" i="25"/>
  <c r="F693" i="25"/>
  <c r="F692" i="25"/>
  <c r="F691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F603" i="25"/>
  <c r="F602" i="25"/>
  <c r="F601" i="25"/>
  <c r="K600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22" i="25"/>
  <c r="F722" i="25"/>
  <c r="M722" i="25"/>
  <c r="H722" i="25"/>
  <c r="C722" i="25"/>
  <c r="O364" i="38" l="1"/>
  <c r="Z364" i="38"/>
  <c r="N363" i="38"/>
  <c r="F721" i="25"/>
  <c r="K721" i="25"/>
  <c r="P363" i="38"/>
  <c r="O363" i="38" l="1"/>
  <c r="Z363" i="38"/>
  <c r="M45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25" i="31"/>
  <c r="M19" i="34"/>
  <c r="H19" i="50"/>
  <c r="K92" i="45"/>
  <c r="H77" i="70"/>
  <c r="M19" i="63"/>
  <c r="F94" i="52"/>
  <c r="F19" i="34"/>
  <c r="H19" i="55"/>
  <c r="F77" i="70"/>
  <c r="F65" i="63"/>
  <c r="F146" i="58"/>
  <c r="H81" i="61"/>
  <c r="K77" i="70"/>
  <c r="M19" i="53"/>
  <c r="C30" i="40"/>
  <c r="K19" i="75"/>
  <c r="M23" i="17"/>
  <c r="C75" i="41"/>
  <c r="F51" i="54"/>
  <c r="M19" i="59"/>
  <c r="K90" i="72"/>
  <c r="F67" i="60"/>
  <c r="K94" i="52"/>
  <c r="K86" i="53"/>
  <c r="K19" i="72"/>
  <c r="F156" i="49"/>
  <c r="M119" i="7"/>
  <c r="M19" i="71"/>
  <c r="K19" i="68"/>
  <c r="C19" i="63"/>
  <c r="M92" i="45"/>
  <c r="H19" i="3"/>
  <c r="F90" i="72"/>
  <c r="H19" i="69"/>
  <c r="H63" i="66"/>
  <c r="H65" i="71"/>
  <c r="F81" i="61"/>
  <c r="C19" i="69"/>
  <c r="H19" i="70"/>
  <c r="C81" i="61"/>
  <c r="F23" i="17"/>
  <c r="C19" i="75"/>
  <c r="H213" i="57"/>
  <c r="H90" i="72"/>
  <c r="C23" i="58"/>
  <c r="C63" i="66"/>
  <c r="K65" i="71"/>
  <c r="H30" i="49"/>
  <c r="F19" i="52"/>
  <c r="M19" i="62"/>
  <c r="K81" i="61"/>
  <c r="H25" i="31"/>
  <c r="M213" i="57"/>
  <c r="K23" i="17"/>
  <c r="H19" i="60"/>
  <c r="F451" i="17"/>
  <c r="K19" i="70"/>
  <c r="H19" i="66"/>
  <c r="C451" i="17"/>
  <c r="M19" i="50"/>
  <c r="C51" i="54"/>
  <c r="M19" i="55"/>
  <c r="C25" i="31"/>
  <c r="F119" i="7"/>
  <c r="C19" i="54"/>
  <c r="K18" i="74"/>
  <c r="C23" i="17"/>
  <c r="F19" i="70"/>
  <c r="C55" i="50"/>
  <c r="K19" i="59"/>
  <c r="K19" i="41"/>
  <c r="H65" i="63"/>
  <c r="K213" i="57"/>
  <c r="C19" i="52"/>
  <c r="C156" i="49"/>
  <c r="H19" i="54"/>
  <c r="K65" i="63"/>
  <c r="M156" i="49"/>
  <c r="M23" i="58"/>
  <c r="K146" i="58"/>
  <c r="C19" i="68"/>
  <c r="F23" i="58"/>
  <c r="C100" i="34"/>
  <c r="K51" i="54"/>
  <c r="F19" i="69"/>
  <c r="K19" i="60"/>
  <c r="M19" i="69"/>
  <c r="H19" i="62"/>
  <c r="M81" i="61"/>
  <c r="F19" i="50"/>
  <c r="H19" i="61"/>
  <c r="C90" i="72"/>
  <c r="C119" i="7"/>
  <c r="F19" i="71"/>
  <c r="K63" i="66"/>
  <c r="C65" i="71"/>
  <c r="H19" i="68"/>
  <c r="K30" i="49"/>
  <c r="M65" i="63"/>
  <c r="M30" i="40"/>
  <c r="K55" i="50"/>
  <c r="M100" i="34"/>
  <c r="H23" i="17"/>
  <c r="H100" i="34"/>
  <c r="F75" i="25"/>
  <c r="M94" i="52"/>
  <c r="F72" i="59"/>
  <c r="C19" i="53"/>
  <c r="F19" i="61"/>
  <c r="M19" i="66"/>
  <c r="K19" i="63"/>
  <c r="C72" i="59"/>
  <c r="H30" i="40"/>
  <c r="H19" i="75"/>
  <c r="M146" i="58"/>
  <c r="C19" i="71"/>
  <c r="M19" i="41"/>
  <c r="H19" i="73"/>
  <c r="M451" i="17"/>
  <c r="F63" i="66"/>
  <c r="H92" i="45"/>
  <c r="F19" i="59"/>
  <c r="F213" i="57"/>
  <c r="M19" i="70"/>
  <c r="F100" i="34"/>
  <c r="K19" i="50"/>
  <c r="M90" i="72"/>
  <c r="K19" i="71"/>
  <c r="K19" i="66"/>
  <c r="C19" i="3"/>
  <c r="F19" i="63"/>
  <c r="H75" i="41"/>
  <c r="C30" i="49"/>
  <c r="C67" i="60"/>
  <c r="F42" i="51"/>
  <c r="C75" i="25"/>
  <c r="C19" i="73"/>
  <c r="C19" i="41"/>
  <c r="C19" i="64"/>
  <c r="H451" i="17"/>
  <c r="F19" i="55"/>
  <c r="K19" i="54"/>
  <c r="C19" i="62"/>
  <c r="K30" i="40"/>
  <c r="M63" i="66"/>
  <c r="K19" i="3"/>
  <c r="F19" i="60"/>
  <c r="M19" i="72"/>
  <c r="C19" i="70"/>
  <c r="F30" i="49"/>
  <c r="F19" i="72"/>
  <c r="M19" i="73"/>
  <c r="H19" i="63"/>
  <c r="K19" i="73"/>
  <c r="K19" i="61"/>
  <c r="C19" i="61"/>
  <c r="C94" i="52"/>
  <c r="K19" i="69"/>
  <c r="F19" i="53"/>
  <c r="F75" i="41"/>
  <c r="H86" i="53"/>
  <c r="M67" i="60"/>
  <c r="M19" i="3"/>
  <c r="M19" i="75"/>
  <c r="F92" i="45"/>
  <c r="M75" i="41"/>
  <c r="F22" i="43"/>
  <c r="M19" i="45"/>
  <c r="M72" i="59"/>
  <c r="C65" i="63"/>
  <c r="C19" i="59"/>
  <c r="C19" i="50"/>
  <c r="F19" i="54"/>
  <c r="M23" i="57"/>
  <c r="K72" i="59"/>
  <c r="M55" i="50"/>
  <c r="K19" i="55"/>
  <c r="C19" i="72"/>
  <c r="H51" i="54"/>
  <c r="M19" i="61"/>
  <c r="F30" i="40"/>
  <c r="H19" i="59"/>
  <c r="H94" i="52"/>
  <c r="H67" i="60"/>
  <c r="C92" i="45"/>
  <c r="H19" i="53"/>
  <c r="F19" i="3"/>
  <c r="C146" i="58"/>
  <c r="M65" i="71"/>
  <c r="K100" i="34"/>
  <c r="F19" i="45"/>
  <c r="C19" i="45"/>
  <c r="H19" i="34"/>
  <c r="M51" i="54"/>
  <c r="F65" i="71"/>
  <c r="C77" i="70"/>
  <c r="H119" i="7"/>
  <c r="F86" i="53"/>
  <c r="H55" i="50"/>
  <c r="C86" i="53"/>
  <c r="K451" i="17"/>
  <c r="H156" i="49"/>
  <c r="F19" i="66"/>
  <c r="M19" i="68"/>
  <c r="F23" i="57"/>
  <c r="F19" i="62"/>
  <c r="C85" i="64"/>
  <c r="C213" i="57"/>
  <c r="F55" i="50"/>
  <c r="M86" i="53"/>
  <c r="C19" i="34"/>
  <c r="K19" i="53"/>
  <c r="K67" i="60"/>
  <c r="K75" i="41"/>
  <c r="H19" i="41"/>
  <c r="K19" i="62"/>
  <c r="K119" i="7"/>
  <c r="M19" i="54"/>
  <c r="M19" i="60"/>
  <c r="M30" i="49"/>
  <c r="F19" i="41"/>
  <c r="K19" i="52"/>
  <c r="C19" i="66"/>
  <c r="F19" i="64"/>
  <c r="F85" i="64"/>
  <c r="K19" i="34"/>
  <c r="K156" i="49"/>
  <c r="M77" i="70"/>
  <c r="H146" i="58"/>
  <c r="F19" i="75"/>
  <c r="F19" i="73"/>
  <c r="C19" i="60"/>
  <c r="H19" i="72"/>
  <c r="F19" i="68"/>
  <c r="C23" i="57"/>
  <c r="F18" i="74"/>
  <c r="C19" i="55"/>
  <c r="F25" i="31"/>
  <c r="H19" i="71"/>
  <c r="M19" i="52"/>
  <c r="H19" i="52"/>
  <c r="H72" i="59"/>
  <c r="M42" i="51"/>
  <c r="K23" i="58"/>
  <c r="H23" i="58"/>
  <c r="K19" i="45"/>
  <c r="H19" i="45"/>
  <c r="K23" i="57"/>
  <c r="K42" i="51"/>
  <c r="H75" i="25"/>
  <c r="M25" i="31"/>
  <c r="V615" i="38" l="1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4" i="38" s="1"/>
  <c r="Y61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3" i="38" l="1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14" i="38" l="1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<sst xmlns="http://schemas.openxmlformats.org/spreadsheetml/2006/main" count="7458" uniqueCount="1014">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</sst>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5"/>
      <tableStyleElement type="headerRow" dxfId="2694"/>
    </tableStyle>
  </tableStyles>
  <colors>
    <mruColors>
      <color rgb="FFF9DEDB"/>
      <color rgb="FFFF7C5D"/>
      <color rgb="FFED5C55"/>
      <color rgb="FFFF3300"/>
      <color rgb="FFE7271D"/>
      <color rgb="FF00221A"/>
      <color rgb="FFFBDBD9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3408"/>
        <c:axId val="300584824"/>
      </c:scatterChart>
      <c:valAx>
        <c:axId val="30761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584824"/>
        <c:crosses val="autoZero"/>
        <c:crossBetween val="midCat"/>
      </c:valAx>
      <c:valAx>
        <c:axId val="300584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61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3232"/>
        <c:axId val="321273784"/>
      </c:scatterChart>
      <c:valAx>
        <c:axId val="20720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3784"/>
        <c:crosses val="autoZero"/>
        <c:crossBetween val="midCat"/>
      </c:valAx>
      <c:valAx>
        <c:axId val="3212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32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58384"/>
        <c:axId val="300458768"/>
      </c:scatterChart>
      <c:valAx>
        <c:axId val="3004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58768"/>
        <c:crosses val="autoZero"/>
        <c:crossBetween val="midCat"/>
      </c:valAx>
      <c:valAx>
        <c:axId val="3004587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553392"/>
        <c:axId val="321657688"/>
      </c:scatterChart>
      <c:valAx>
        <c:axId val="32155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57688"/>
        <c:crosses val="autoZero"/>
        <c:crossBetween val="midCat"/>
      </c:valAx>
      <c:valAx>
        <c:axId val="3216576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5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10376"/>
        <c:axId val="204011160"/>
      </c:scatterChart>
      <c:valAx>
        <c:axId val="20401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11160"/>
        <c:crosses val="autoZero"/>
        <c:crossBetween val="midCat"/>
      </c:valAx>
      <c:valAx>
        <c:axId val="20401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1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61024"/>
        <c:axId val="321661416"/>
      </c:scatterChart>
      <c:valAx>
        <c:axId val="32166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61416"/>
        <c:crosses val="autoZero"/>
        <c:crossBetween val="midCat"/>
      </c:valAx>
      <c:valAx>
        <c:axId val="3216614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6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62200"/>
        <c:axId val="321334424"/>
      </c:scatterChart>
      <c:valAx>
        <c:axId val="32166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34424"/>
        <c:crosses val="autoZero"/>
        <c:crossBetween val="midCat"/>
      </c:valAx>
      <c:valAx>
        <c:axId val="321334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62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35208"/>
        <c:axId val="321335600"/>
      </c:scatterChart>
      <c:valAx>
        <c:axId val="32133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35600"/>
        <c:crosses val="autoZero"/>
        <c:crossBetween val="midCat"/>
      </c:valAx>
      <c:valAx>
        <c:axId val="3213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3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03576"/>
        <c:axId val="320803968"/>
      </c:lineChart>
      <c:dateAx>
        <c:axId val="32080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3968"/>
        <c:crosses val="autoZero"/>
        <c:auto val="1"/>
        <c:lblOffset val="100"/>
        <c:baseTimeUnit val="days"/>
      </c:dateAx>
      <c:valAx>
        <c:axId val="320803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0632"/>
        <c:axId val="322068608"/>
      </c:lineChart>
      <c:dateAx>
        <c:axId val="32166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8608"/>
        <c:crosses val="autoZero"/>
        <c:auto val="1"/>
        <c:lblOffset val="100"/>
        <c:baseTimeUnit val="days"/>
      </c:dateAx>
      <c:valAx>
        <c:axId val="32206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6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0240"/>
        <c:axId val="321659848"/>
      </c:lineChart>
      <c:dateAx>
        <c:axId val="32166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59848"/>
        <c:crosses val="autoZero"/>
        <c:auto val="1"/>
        <c:lblOffset val="100"/>
        <c:baseTimeUnit val="days"/>
      </c:dateAx>
      <c:valAx>
        <c:axId val="321659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6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71352"/>
        <c:axId val="322407552"/>
      </c:lineChart>
      <c:dateAx>
        <c:axId val="32207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07552"/>
        <c:crosses val="autoZero"/>
        <c:auto val="1"/>
        <c:lblOffset val="100"/>
        <c:baseTimeUnit val="days"/>
      </c:dateAx>
      <c:valAx>
        <c:axId val="3224075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7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09512"/>
        <c:axId val="322409904"/>
      </c:lineChart>
      <c:dateAx>
        <c:axId val="322409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09904"/>
        <c:crosses val="autoZero"/>
        <c:auto val="1"/>
        <c:lblOffset val="100"/>
        <c:baseTimeUnit val="days"/>
      </c:dateAx>
      <c:valAx>
        <c:axId val="3224099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0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58376"/>
        <c:axId val="323658768"/>
      </c:lineChart>
      <c:dateAx>
        <c:axId val="32365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58768"/>
        <c:crosses val="autoZero"/>
        <c:auto val="1"/>
        <c:lblOffset val="100"/>
        <c:baseTimeUnit val="days"/>
      </c:dateAx>
      <c:valAx>
        <c:axId val="323658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5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61120"/>
        <c:axId val="323661512"/>
      </c:lineChart>
      <c:catAx>
        <c:axId val="32366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61512"/>
        <c:crosses val="autoZero"/>
        <c:auto val="1"/>
        <c:lblAlgn val="ctr"/>
        <c:lblOffset val="100"/>
        <c:noMultiLvlLbl val="0"/>
      </c:catAx>
      <c:valAx>
        <c:axId val="323661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6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31072"/>
        <c:axId val="324431464"/>
      </c:lineChart>
      <c:dateAx>
        <c:axId val="32443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31464"/>
        <c:crosses val="autoZero"/>
        <c:auto val="1"/>
        <c:lblOffset val="100"/>
        <c:baseTimeUnit val="days"/>
      </c:dateAx>
      <c:valAx>
        <c:axId val="324431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3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791664"/>
        <c:axId val="349792056"/>
      </c:lineChart>
      <c:dateAx>
        <c:axId val="34979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92056"/>
        <c:crosses val="autoZero"/>
        <c:auto val="1"/>
        <c:lblOffset val="100"/>
        <c:baseTimeUnit val="days"/>
      </c:dateAx>
      <c:valAx>
        <c:axId val="3497920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794016"/>
        <c:axId val="348606248"/>
      </c:lineChart>
      <c:catAx>
        <c:axId val="34979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06248"/>
        <c:crosses val="autoZero"/>
        <c:auto val="1"/>
        <c:lblAlgn val="ctr"/>
        <c:lblOffset val="100"/>
        <c:noMultiLvlLbl val="0"/>
      </c:catAx>
      <c:valAx>
        <c:axId val="348606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9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09776"/>
        <c:axId val="349626440"/>
      </c:lineChart>
      <c:catAx>
        <c:axId val="348609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26440"/>
        <c:crosses val="autoZero"/>
        <c:auto val="1"/>
        <c:lblAlgn val="ctr"/>
        <c:lblOffset val="100"/>
        <c:noMultiLvlLbl val="0"/>
      </c:catAx>
      <c:valAx>
        <c:axId val="349626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0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8400"/>
        <c:axId val="349628792"/>
      </c:lineChart>
      <c:dateAx>
        <c:axId val="34962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28792"/>
        <c:crosses val="autoZero"/>
        <c:auto val="1"/>
        <c:lblOffset val="100"/>
        <c:baseTimeUnit val="days"/>
      </c:dateAx>
      <c:valAx>
        <c:axId val="349628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38712"/>
        <c:axId val="360239104"/>
      </c:lineChart>
      <c:dateAx>
        <c:axId val="36023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39104"/>
        <c:crosses val="autoZero"/>
        <c:auto val="1"/>
        <c:lblOffset val="100"/>
        <c:baseTimeUnit val="days"/>
      </c:dateAx>
      <c:valAx>
        <c:axId val="3602391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3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41064"/>
        <c:axId val="360241456"/>
      </c:lineChart>
      <c:dateAx>
        <c:axId val="36024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41456"/>
        <c:crosses val="autoZero"/>
        <c:auto val="1"/>
        <c:lblOffset val="100"/>
        <c:baseTimeUnit val="days"/>
      </c:dateAx>
      <c:valAx>
        <c:axId val="360241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4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609192"/>
        <c:axId val="380609584"/>
      </c:lineChart>
      <c:dateAx>
        <c:axId val="380609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09584"/>
        <c:crosses val="autoZero"/>
        <c:auto val="0"/>
        <c:lblOffset val="100"/>
        <c:baseTimeUnit val="days"/>
      </c:dateAx>
      <c:valAx>
        <c:axId val="3806095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0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612720"/>
        <c:axId val="400498784"/>
      </c:lineChart>
      <c:dateAx>
        <c:axId val="38061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98784"/>
        <c:crosses val="autoZero"/>
        <c:auto val="1"/>
        <c:lblOffset val="100"/>
        <c:baseTimeUnit val="days"/>
      </c:dateAx>
      <c:valAx>
        <c:axId val="4004987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500744"/>
        <c:axId val="400501136"/>
      </c:lineChart>
      <c:catAx>
        <c:axId val="400500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01136"/>
        <c:crosses val="autoZero"/>
        <c:auto val="1"/>
        <c:lblAlgn val="ctr"/>
        <c:lblOffset val="100"/>
        <c:noMultiLvlLbl val="0"/>
      </c:catAx>
      <c:valAx>
        <c:axId val="40050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0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93928"/>
        <c:axId val="349594320"/>
      </c:lineChart>
      <c:catAx>
        <c:axId val="34959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94320"/>
        <c:crosses val="autoZero"/>
        <c:auto val="1"/>
        <c:lblAlgn val="ctr"/>
        <c:lblOffset val="100"/>
        <c:noMultiLvlLbl val="0"/>
      </c:catAx>
      <c:valAx>
        <c:axId val="349594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9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96280"/>
        <c:axId val="349596672"/>
      </c:lineChart>
      <c:catAx>
        <c:axId val="34959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96672"/>
        <c:crosses val="autoZero"/>
        <c:auto val="1"/>
        <c:lblAlgn val="ctr"/>
        <c:lblOffset val="100"/>
        <c:noMultiLvlLbl val="0"/>
      </c:catAx>
      <c:valAx>
        <c:axId val="3495966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9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459920"/>
        <c:axId val="412460312"/>
      </c:lineChart>
      <c:dateAx>
        <c:axId val="41245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60312"/>
        <c:crosses val="autoZero"/>
        <c:auto val="1"/>
        <c:lblOffset val="100"/>
        <c:baseTimeUnit val="days"/>
      </c:dateAx>
      <c:valAx>
        <c:axId val="412460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463056"/>
        <c:axId val="412463448"/>
      </c:lineChart>
      <c:dateAx>
        <c:axId val="41246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63448"/>
        <c:crosses val="autoZero"/>
        <c:auto val="1"/>
        <c:lblOffset val="100"/>
        <c:baseTimeUnit val="days"/>
      </c:dateAx>
      <c:valAx>
        <c:axId val="4124634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6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466584"/>
        <c:axId val="412622000"/>
      </c:lineChart>
      <c:catAx>
        <c:axId val="412466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22000"/>
        <c:crosses val="autoZero"/>
        <c:auto val="1"/>
        <c:lblAlgn val="ctr"/>
        <c:lblOffset val="100"/>
        <c:noMultiLvlLbl val="0"/>
      </c:catAx>
      <c:valAx>
        <c:axId val="412622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6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27488"/>
        <c:axId val="412627880"/>
      </c:lineChart>
      <c:dateAx>
        <c:axId val="412627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27880"/>
        <c:crosses val="autoZero"/>
        <c:auto val="1"/>
        <c:lblOffset val="100"/>
        <c:baseTimeUnit val="days"/>
      </c:dateAx>
      <c:valAx>
        <c:axId val="4126278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889" dataDxfId="1888">
  <autoFilter ref="O14:W25"/>
  <tableColumns count="9">
    <tableColumn id="1" name="Date" dataDxfId="1887"/>
    <tableColumn id="2" name="Quarter" dataDxfId="1886"/>
    <tableColumn id="3" name="Time" dataDxfId="1885"/>
    <tableColumn id="4" name="EPS estimate" dataDxfId="1884"/>
    <tableColumn id="5" name="EPS Actual" dataDxfId="1883"/>
    <tableColumn id="6" name="Sales Estiamte (B)" dataDxfId="1882"/>
    <tableColumn id="7" name="Sales Actual (B)" dataDxfId="1881"/>
    <tableColumn id="8" name="Guidance" dataDxfId="1880"/>
    <tableColumn id="9" name="Reaction" dataDxfId="187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72" dataDxfId="1471">
  <autoFilter ref="O16:W27"/>
  <tableColumns count="9">
    <tableColumn id="1" name="Date" dataDxfId="1470"/>
    <tableColumn id="2" name="Quarter" dataDxfId="1469"/>
    <tableColumn id="3" name="Time" dataDxfId="1468"/>
    <tableColumn id="4" name="EPS estimate" dataDxfId="1467"/>
    <tableColumn id="5" name="EPS Actual" dataDxfId="1466"/>
    <tableColumn id="6" name="Sales Estiamte (B)" dataDxfId="1465"/>
    <tableColumn id="7" name="Sales Actual (B)" dataDxfId="1464"/>
    <tableColumn id="8" name="Guidance" dataDxfId="1463"/>
    <tableColumn id="9" name="Reaction" dataDxfId="146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57" dataDxfId="956">
  <autoFilter ref="T80:AB91"/>
  <tableColumns count="9">
    <tableColumn id="1" name="Date" dataDxfId="955"/>
    <tableColumn id="2" name="Quarter" dataDxfId="954"/>
    <tableColumn id="3" name="Time" dataDxfId="953"/>
    <tableColumn id="4" name="EPS estimate" dataDxfId="952"/>
    <tableColumn id="5" name="EPS Actual" dataDxfId="951"/>
    <tableColumn id="6" name="Sales Estiamte (B)" dataDxfId="950"/>
    <tableColumn id="7" name="Sales Actual (B)" dataDxfId="949"/>
    <tableColumn id="8" name="Guidance" dataDxfId="948"/>
    <tableColumn id="9" name="Reaction" dataDxfId="94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68" dataDxfId="467">
  <autoFilter ref="O15:W26"/>
  <tableColumns count="9">
    <tableColumn id="1" name="Date" dataDxfId="466"/>
    <tableColumn id="2" name="Quarter" dataDxfId="465"/>
    <tableColumn id="3" name="Time" dataDxfId="464"/>
    <tableColumn id="4" name="EPS estimate" dataDxfId="463"/>
    <tableColumn id="5" name="EPS Actual" dataDxfId="462"/>
    <tableColumn id="6" name="Sales Estiamte (B)" dataDxfId="461"/>
    <tableColumn id="7" name="Sales Actual (B)" dataDxfId="460"/>
    <tableColumn id="8" name="Guidance" dataDxfId="459"/>
    <tableColumn id="9" name="Reaction" dataDxfId="45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3" sqref="S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0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8" t="s">
        <v>990</v>
      </c>
      <c r="O1" s="350" t="s">
        <v>207</v>
      </c>
      <c r="P1" s="350" t="s">
        <v>281</v>
      </c>
    </row>
    <row r="2" spans="1:21" ht="21.95" customHeight="1" x14ac:dyDescent="0.25">
      <c r="A2" s="60"/>
      <c r="B2" s="61"/>
      <c r="C2" s="60"/>
      <c r="E2" s="22" t="s">
        <v>196</v>
      </c>
      <c r="F2" s="278">
        <v>23.94</v>
      </c>
      <c r="G2" s="2">
        <v>27.385157142857132</v>
      </c>
      <c r="H2" s="4">
        <v>2800</v>
      </c>
      <c r="I2" s="48">
        <v>76678.439999999973</v>
      </c>
      <c r="J2" s="363">
        <v>-9646.4399999999732</v>
      </c>
      <c r="K2" s="351">
        <v>-0.12580381134514435</v>
      </c>
      <c r="L2" s="363">
        <v>-7898.4699999999793</v>
      </c>
      <c r="M2">
        <v>600</v>
      </c>
      <c r="N2" s="809"/>
      <c r="O2" s="784">
        <v>2.0885547201336674E-2</v>
      </c>
      <c r="P2" s="749">
        <v>1.3599999999999999E-2</v>
      </c>
      <c r="R2" s="48"/>
      <c r="S2" s="48"/>
    </row>
    <row r="3" spans="1:21" ht="21.95" customHeight="1" x14ac:dyDescent="0.25">
      <c r="A3" s="50"/>
      <c r="B3" s="50"/>
      <c r="C3" s="51"/>
      <c r="E3" s="22" t="s">
        <v>50</v>
      </c>
      <c r="F3" s="278">
        <v>16.13</v>
      </c>
      <c r="G3" s="2">
        <v>15.325441666666647</v>
      </c>
      <c r="H3">
        <v>4800</v>
      </c>
      <c r="I3" s="48">
        <v>73562.119999999908</v>
      </c>
      <c r="J3" s="363">
        <v>3861.880000000092</v>
      </c>
      <c r="K3" s="351">
        <v>5.2498215113975719E-2</v>
      </c>
      <c r="L3" s="363">
        <v>18477.451000001718</v>
      </c>
      <c r="M3">
        <v>4000</v>
      </c>
      <c r="N3" s="809"/>
      <c r="O3" s="784">
        <v>1.2399256044637322E-2</v>
      </c>
      <c r="P3" s="749">
        <v>5.2900000000000003E-2</v>
      </c>
      <c r="R3" s="48"/>
      <c r="S3" s="48"/>
      <c r="T3" s="48"/>
    </row>
    <row r="4" spans="1:21" ht="21.95" customHeight="1" x14ac:dyDescent="0.25">
      <c r="A4" s="51"/>
      <c r="B4" s="50"/>
      <c r="C4" s="51"/>
      <c r="E4" s="22" t="s">
        <v>727</v>
      </c>
      <c r="F4" s="278">
        <v>204.27</v>
      </c>
      <c r="G4" s="2">
        <v>195.49789999999993</v>
      </c>
      <c r="H4" s="4">
        <v>100</v>
      </c>
      <c r="I4" s="48">
        <v>19549.789999999994</v>
      </c>
      <c r="J4" s="363">
        <v>877.2100000000064</v>
      </c>
      <c r="K4" s="351">
        <v>4.4870558711884286E-2</v>
      </c>
      <c r="L4" s="363">
        <v>1101.9800000000068</v>
      </c>
      <c r="M4">
        <v>30</v>
      </c>
      <c r="N4" s="809"/>
      <c r="O4" s="784">
        <v>0</v>
      </c>
      <c r="P4" s="749">
        <v>-4.1000000000000003E-3</v>
      </c>
      <c r="R4" s="48"/>
      <c r="S4" s="48"/>
      <c r="T4" s="48"/>
    </row>
    <row r="5" spans="1:21" ht="21.95" customHeight="1" x14ac:dyDescent="0.25">
      <c r="A5" s="50"/>
      <c r="B5" s="51"/>
      <c r="C5" s="51"/>
      <c r="E5" s="22" t="s">
        <v>863</v>
      </c>
      <c r="F5" s="278">
        <v>22.23</v>
      </c>
      <c r="G5" s="2">
        <v>29.607466666666671</v>
      </c>
      <c r="H5" s="4">
        <v>600</v>
      </c>
      <c r="I5" s="48">
        <v>17764.480000000003</v>
      </c>
      <c r="J5" s="363">
        <v>-4426.4800000000032</v>
      </c>
      <c r="K5" s="351">
        <v>-0.24917588356090364</v>
      </c>
      <c r="L5" s="48">
        <v>-4426.4800000000032</v>
      </c>
      <c r="M5">
        <v>303</v>
      </c>
      <c r="N5" s="809"/>
      <c r="O5" s="784">
        <v>4.6783625730994149E-2</v>
      </c>
      <c r="P5" s="134">
        <v>-2.7000000000000001E-3</v>
      </c>
      <c r="R5" s="48"/>
      <c r="S5" s="48"/>
    </row>
    <row r="6" spans="1:21" ht="21.95" customHeight="1" x14ac:dyDescent="0.25">
      <c r="A6" s="50"/>
      <c r="B6" s="50"/>
      <c r="C6" s="51"/>
      <c r="E6" s="22" t="s">
        <v>174</v>
      </c>
      <c r="F6" s="278">
        <v>25.48</v>
      </c>
      <c r="G6" s="2">
        <v>32.319059999999979</v>
      </c>
      <c r="H6" s="4">
        <v>500</v>
      </c>
      <c r="I6" s="426">
        <v>16159.52999999999</v>
      </c>
      <c r="J6" s="363">
        <v>-3419.5299999999879</v>
      </c>
      <c r="K6" s="351">
        <v>-0.2116107337280225</v>
      </c>
      <c r="L6" s="363">
        <v>-3344.5099999999879</v>
      </c>
      <c r="M6">
        <v>280</v>
      </c>
      <c r="N6" s="809"/>
      <c r="O6" s="784">
        <v>3.6106750392464679E-2</v>
      </c>
      <c r="P6" s="749">
        <v>7.9000000000000008E-3</v>
      </c>
      <c r="R6" s="48"/>
      <c r="S6" s="48"/>
      <c r="T6" s="48"/>
      <c r="U6" s="48"/>
    </row>
    <row r="7" spans="1:21" ht="21.95" customHeight="1" x14ac:dyDescent="0.25">
      <c r="A7" s="50"/>
      <c r="B7" s="50"/>
      <c r="C7" s="51"/>
      <c r="E7" s="22" t="s">
        <v>175</v>
      </c>
      <c r="F7" s="278">
        <v>263.14999999999998</v>
      </c>
      <c r="G7" s="2">
        <v>264.69499999999999</v>
      </c>
      <c r="H7" s="4">
        <v>60</v>
      </c>
      <c r="I7" s="48">
        <v>15881.699999999999</v>
      </c>
      <c r="J7" s="363">
        <v>-92.700000000000728</v>
      </c>
      <c r="K7" s="351">
        <v>-5.8369066283836717E-3</v>
      </c>
      <c r="L7" s="363">
        <v>68.1299999999992</v>
      </c>
      <c r="M7">
        <v>50</v>
      </c>
      <c r="N7" s="809"/>
      <c r="O7" s="784">
        <v>1.84E-2</v>
      </c>
      <c r="P7" s="134">
        <v>1.2800000000000001E-2</v>
      </c>
      <c r="Q7" s="148"/>
      <c r="R7" s="48"/>
      <c r="S7" s="48"/>
    </row>
    <row r="8" spans="1:21" ht="21.95" customHeight="1" x14ac:dyDescent="0.25">
      <c r="A8" s="155"/>
      <c r="B8" s="50"/>
      <c r="C8" s="51"/>
      <c r="E8" s="22" t="s">
        <v>768</v>
      </c>
      <c r="F8" s="278">
        <v>67.209999999999994</v>
      </c>
      <c r="G8" s="2">
        <v>71.381699999999995</v>
      </c>
      <c r="H8" s="4">
        <v>200</v>
      </c>
      <c r="I8" s="48">
        <v>14276.339999999998</v>
      </c>
      <c r="J8" s="363">
        <v>-834.34000000000196</v>
      </c>
      <c r="K8" s="351">
        <v>-5.8442149738658529E-2</v>
      </c>
      <c r="L8" s="363">
        <v>-834.34000000000196</v>
      </c>
      <c r="M8">
        <v>200</v>
      </c>
      <c r="N8" s="809"/>
      <c r="O8" s="784">
        <v>0</v>
      </c>
      <c r="P8" s="749">
        <v>1.4200000000000001E-2</v>
      </c>
      <c r="Q8" s="148"/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770</v>
      </c>
      <c r="F9" s="278">
        <v>65.47</v>
      </c>
      <c r="G9" s="2">
        <v>69.008250000000004</v>
      </c>
      <c r="H9" s="4">
        <v>200</v>
      </c>
      <c r="I9" s="48">
        <v>13801.650000000001</v>
      </c>
      <c r="J9" s="363">
        <v>-707.65000000000146</v>
      </c>
      <c r="K9" s="351">
        <v>-5.1272855057185263E-2</v>
      </c>
      <c r="L9" s="48">
        <v>-707.65000000000146</v>
      </c>
      <c r="M9">
        <v>50</v>
      </c>
      <c r="N9" s="809"/>
      <c r="O9" s="784">
        <v>2.4438674201924547E-2</v>
      </c>
      <c r="P9" s="134">
        <v>-3.1399999999999997E-2</v>
      </c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227</v>
      </c>
      <c r="F10" s="278">
        <v>24.28</v>
      </c>
      <c r="G10" s="2">
        <v>22.732883333333316</v>
      </c>
      <c r="H10" s="180">
        <v>600</v>
      </c>
      <c r="I10" s="48">
        <v>13639.729999999989</v>
      </c>
      <c r="J10" s="363">
        <v>928.27000000001135</v>
      </c>
      <c r="K10" s="351">
        <v>6.805633249338601E-2</v>
      </c>
      <c r="L10" s="363">
        <v>2380.5300000000097</v>
      </c>
      <c r="M10">
        <v>200</v>
      </c>
      <c r="O10" s="784">
        <v>4.1186161449752881E-3</v>
      </c>
      <c r="P10" s="134">
        <v>3.0099999999999998E-2</v>
      </c>
      <c r="S10" s="48"/>
    </row>
    <row r="11" spans="1:21" ht="21.95" customHeight="1" x14ac:dyDescent="0.25">
      <c r="A11" s="50"/>
      <c r="B11" s="50"/>
      <c r="C11" s="51"/>
      <c r="E11" s="22" t="s">
        <v>960</v>
      </c>
      <c r="F11" s="278">
        <v>241.4</v>
      </c>
      <c r="G11" s="2">
        <v>240.00218181818184</v>
      </c>
      <c r="H11">
        <v>55</v>
      </c>
      <c r="I11" s="48">
        <v>13200.12</v>
      </c>
      <c r="J11" s="363">
        <v>76.880000000001019</v>
      </c>
      <c r="K11" s="351">
        <v>5.8241894770652966E-3</v>
      </c>
      <c r="L11" s="363">
        <v>76.880000000001019</v>
      </c>
      <c r="M11">
        <v>45</v>
      </c>
      <c r="N11" s="809"/>
      <c r="O11" s="784">
        <v>1.9900000000000001E-2</v>
      </c>
      <c r="P11" s="749">
        <v>1.3100000000000001E-2</v>
      </c>
      <c r="Q11" s="148"/>
      <c r="R11" s="48"/>
      <c r="S11" s="48"/>
      <c r="T11" s="48"/>
      <c r="U11" s="48"/>
    </row>
    <row r="12" spans="1:21" ht="21.95" customHeight="1" x14ac:dyDescent="0.25">
      <c r="A12" s="50"/>
      <c r="B12" s="50"/>
      <c r="C12" s="51"/>
      <c r="E12" s="22" t="s">
        <v>215</v>
      </c>
      <c r="F12" s="278">
        <v>38.520000000000003</v>
      </c>
      <c r="G12" s="2">
        <v>52.753959999999992</v>
      </c>
      <c r="H12">
        <v>250</v>
      </c>
      <c r="I12" s="48">
        <v>13188.489999999998</v>
      </c>
      <c r="J12" s="363">
        <v>-3558.489999999998</v>
      </c>
      <c r="K12" s="351">
        <v>-0.26981784874538312</v>
      </c>
      <c r="L12" s="363">
        <v>-2400.6200000000026</v>
      </c>
      <c r="M12">
        <v>100</v>
      </c>
      <c r="N12" s="809"/>
      <c r="O12" s="784">
        <v>3.2191069574247139E-2</v>
      </c>
      <c r="P12" s="134">
        <v>7.6E-3</v>
      </c>
      <c r="Q12" s="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964</v>
      </c>
      <c r="F13" s="278">
        <v>31.2</v>
      </c>
      <c r="G13" s="2">
        <v>30.586374999999997</v>
      </c>
      <c r="H13">
        <v>400</v>
      </c>
      <c r="I13" s="48">
        <v>12234.55</v>
      </c>
      <c r="J13" s="363">
        <v>245.45000000000073</v>
      </c>
      <c r="K13" s="351">
        <v>2.0062037426795513E-2</v>
      </c>
      <c r="L13" s="363">
        <v>245.45000000000073</v>
      </c>
      <c r="M13">
        <v>200</v>
      </c>
      <c r="N13" s="809"/>
      <c r="O13" s="784">
        <v>8.461538461538462E-2</v>
      </c>
      <c r="P13" s="134">
        <v>-1.2999999999999999E-3</v>
      </c>
      <c r="Q13" s="148"/>
      <c r="R13" s="48"/>
      <c r="S13" s="48"/>
    </row>
    <row r="14" spans="1:21" ht="21.95" customHeight="1" x14ac:dyDescent="0.25">
      <c r="A14" s="50"/>
      <c r="B14" s="51"/>
      <c r="C14" s="51"/>
      <c r="E14" s="22" t="s">
        <v>173</v>
      </c>
      <c r="F14" s="835">
        <v>52.41</v>
      </c>
      <c r="G14" s="2">
        <v>52.874250000000004</v>
      </c>
      <c r="H14" s="4">
        <v>200</v>
      </c>
      <c r="I14" s="48">
        <v>10574.85</v>
      </c>
      <c r="J14" s="363">
        <v>-92.850000000000364</v>
      </c>
      <c r="K14" s="351">
        <v>-8.7802663867573901E-3</v>
      </c>
      <c r="L14" s="363">
        <v>1511.7300000000014</v>
      </c>
      <c r="M14">
        <v>120</v>
      </c>
      <c r="N14" s="809"/>
      <c r="O14" s="784">
        <v>2.9765311963365772E-2</v>
      </c>
      <c r="P14" s="749">
        <v>1.8100000000000002E-2</v>
      </c>
      <c r="Q14" s="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889</v>
      </c>
      <c r="F15" s="278">
        <v>84.3</v>
      </c>
      <c r="G15" s="2">
        <v>89.732000000000014</v>
      </c>
      <c r="H15" s="4">
        <v>100</v>
      </c>
      <c r="I15" s="48">
        <v>8973.2000000000007</v>
      </c>
      <c r="J15" s="363">
        <v>-543.20000000000073</v>
      </c>
      <c r="K15" s="351">
        <v>-6.0535817768466275E-2</v>
      </c>
      <c r="L15" s="363">
        <v>-543.20000000000073</v>
      </c>
      <c r="M15">
        <v>40</v>
      </c>
      <c r="O15" s="784">
        <v>2.7046263345195727E-2</v>
      </c>
      <c r="P15" s="134">
        <v>5.7000000000000002E-3</v>
      </c>
      <c r="Q15" s="148"/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1007</v>
      </c>
      <c r="F16" s="278">
        <v>160.13</v>
      </c>
      <c r="G16" s="2">
        <v>163.74440000000001</v>
      </c>
      <c r="H16" s="4">
        <v>50</v>
      </c>
      <c r="I16" s="48">
        <v>8187.22</v>
      </c>
      <c r="J16" s="363">
        <v>-180.72000000000025</v>
      </c>
      <c r="K16" s="351">
        <v>-2.2073426633216264E-2</v>
      </c>
      <c r="L16" s="48">
        <v>-180.72000000000025</v>
      </c>
      <c r="M16" s="29">
        <v>43213</v>
      </c>
      <c r="O16" s="784">
        <v>7.9935052769624683E-3</v>
      </c>
      <c r="P16" s="134">
        <v>1.8800000000000001E-2</v>
      </c>
      <c r="R16" s="48"/>
      <c r="S16" s="48"/>
      <c r="T16" s="48"/>
    </row>
    <row r="17" spans="1:21" ht="21.95" customHeight="1" x14ac:dyDescent="0.25">
      <c r="A17" s="50"/>
      <c r="B17" s="51"/>
      <c r="C17" s="51"/>
      <c r="E17" s="22" t="s">
        <v>171</v>
      </c>
      <c r="F17" s="833">
        <v>45.06</v>
      </c>
      <c r="G17" s="2">
        <v>52.843066666666672</v>
      </c>
      <c r="H17">
        <v>150</v>
      </c>
      <c r="I17" s="48">
        <v>7926.4600000000009</v>
      </c>
      <c r="J17" s="363">
        <v>-1167.4599999999991</v>
      </c>
      <c r="K17" s="351">
        <v>-0.14728643051248608</v>
      </c>
      <c r="L17" s="363">
        <v>-1117.5099999999993</v>
      </c>
      <c r="M17">
        <v>100</v>
      </c>
      <c r="N17" s="809"/>
      <c r="O17" s="784">
        <v>4.3497558810474922E-2</v>
      </c>
      <c r="P17" s="749">
        <v>1.6E-2</v>
      </c>
    </row>
    <row r="18" spans="1:21" ht="21.95" customHeight="1" x14ac:dyDescent="0.25">
      <c r="A18" s="51"/>
      <c r="B18" s="51"/>
      <c r="C18" s="51"/>
      <c r="E18" s="22" t="s">
        <v>989</v>
      </c>
      <c r="F18" s="278">
        <v>45.54</v>
      </c>
      <c r="G18" s="2">
        <v>38.78</v>
      </c>
      <c r="H18" s="4">
        <v>200</v>
      </c>
      <c r="I18" s="48">
        <v>7756</v>
      </c>
      <c r="J18" s="363">
        <v>1352</v>
      </c>
      <c r="K18" s="351">
        <v>0.17431665807117064</v>
      </c>
      <c r="L18" s="363">
        <v>1352</v>
      </c>
      <c r="M18">
        <v>200</v>
      </c>
      <c r="N18" s="809"/>
      <c r="O18" s="784">
        <v>3.03030303030303E-2</v>
      </c>
      <c r="P18" s="134">
        <v>1.7000000000000001E-2</v>
      </c>
      <c r="Q18" s="48"/>
      <c r="R18" s="48"/>
      <c r="S18" s="48"/>
      <c r="T18" s="48"/>
    </row>
    <row r="19" spans="1:21" ht="21.95" customHeight="1" x14ac:dyDescent="0.25">
      <c r="A19" s="50"/>
      <c r="B19" s="51"/>
      <c r="C19" s="51"/>
      <c r="E19" s="22" t="s">
        <v>334</v>
      </c>
      <c r="F19" s="278">
        <v>17.09</v>
      </c>
      <c r="G19" s="2">
        <v>19.327500000000001</v>
      </c>
      <c r="H19">
        <v>400</v>
      </c>
      <c r="I19" s="48">
        <v>7731</v>
      </c>
      <c r="J19" s="363">
        <v>-895</v>
      </c>
      <c r="K19" s="351">
        <v>-0.11576768852671068</v>
      </c>
      <c r="L19" s="363">
        <v>-610.0299999999952</v>
      </c>
      <c r="M19">
        <v>300</v>
      </c>
      <c r="O19" s="784">
        <v>1.68519602106495E-2</v>
      </c>
      <c r="P19" s="134">
        <v>2.8999999999999998E-3</v>
      </c>
      <c r="T19" s="48"/>
    </row>
    <row r="20" spans="1:21" ht="21.95" customHeight="1" x14ac:dyDescent="0.25">
      <c r="A20" s="51"/>
      <c r="B20" s="51"/>
      <c r="C20" s="51"/>
      <c r="E20" s="22" t="s">
        <v>961</v>
      </c>
      <c r="F20" s="278">
        <v>139.19</v>
      </c>
      <c r="G20" s="2">
        <v>140.6174</v>
      </c>
      <c r="H20">
        <v>50</v>
      </c>
      <c r="I20" s="48">
        <v>7030.87</v>
      </c>
      <c r="J20" s="363">
        <v>-71.3700000000008</v>
      </c>
      <c r="K20" s="351">
        <v>-1.015094860237784E-2</v>
      </c>
      <c r="L20" s="363">
        <v>-71.3700000000008</v>
      </c>
      <c r="M20" s="29">
        <v>43199</v>
      </c>
      <c r="N20" s="809">
        <v>43193</v>
      </c>
      <c r="O20" s="784">
        <v>0</v>
      </c>
      <c r="P20" s="134">
        <v>1.5900000000000001E-2</v>
      </c>
      <c r="R20" s="48"/>
      <c r="S20" s="48"/>
    </row>
    <row r="21" spans="1:21" ht="21.95" customHeight="1" x14ac:dyDescent="0.25">
      <c r="A21" s="50"/>
      <c r="B21" s="50"/>
      <c r="C21" s="51"/>
      <c r="E21" s="22" t="s">
        <v>712</v>
      </c>
      <c r="F21" s="833">
        <v>188.43</v>
      </c>
      <c r="G21" s="2">
        <v>165.77775</v>
      </c>
      <c r="H21">
        <v>40</v>
      </c>
      <c r="I21" s="48">
        <v>6631.11</v>
      </c>
      <c r="J21" s="363">
        <v>906.09000000000106</v>
      </c>
      <c r="K21" s="351">
        <v>0.13664228160896144</v>
      </c>
      <c r="L21" s="363">
        <v>1049.1200000000013</v>
      </c>
      <c r="M21">
        <v>20</v>
      </c>
      <c r="N21" s="809"/>
      <c r="O21" s="784">
        <v>2.6535052804755078E-3</v>
      </c>
      <c r="P21" s="134">
        <v>2.63E-2</v>
      </c>
      <c r="R21" s="48"/>
    </row>
    <row r="22" spans="1:21" ht="21.95" customHeight="1" x14ac:dyDescent="0.25">
      <c r="A22" s="50"/>
      <c r="B22" s="51"/>
      <c r="C22" s="51"/>
      <c r="E22" s="22" t="s">
        <v>985</v>
      </c>
      <c r="F22" s="278">
        <v>62.29</v>
      </c>
      <c r="G22" s="2">
        <v>64.347499999999997</v>
      </c>
      <c r="H22">
        <v>100</v>
      </c>
      <c r="I22" s="48">
        <v>6434.75</v>
      </c>
      <c r="J22" s="363">
        <v>-205.75</v>
      </c>
      <c r="K22" s="351">
        <v>-3.1974824196744203E-2</v>
      </c>
      <c r="L22" s="363">
        <v>-205.75</v>
      </c>
      <c r="M22">
        <v>50</v>
      </c>
      <c r="N22" s="809"/>
      <c r="O22" s="784">
        <v>4.0134853106437628E-2</v>
      </c>
      <c r="P22" s="749">
        <v>1.4800000000000001E-2</v>
      </c>
      <c r="R22" s="48"/>
      <c r="S22" s="48"/>
      <c r="T22" s="48"/>
    </row>
    <row r="23" spans="1:21" ht="21.95" customHeight="1" x14ac:dyDescent="0.25">
      <c r="A23" s="51"/>
      <c r="B23" s="51"/>
      <c r="C23" s="51"/>
      <c r="E23" s="22" t="s">
        <v>819</v>
      </c>
      <c r="F23" s="278">
        <v>13.48</v>
      </c>
      <c r="G23" s="2">
        <v>15.74</v>
      </c>
      <c r="H23">
        <v>400</v>
      </c>
      <c r="I23" s="48">
        <v>6296</v>
      </c>
      <c r="J23" s="363">
        <v>-904</v>
      </c>
      <c r="K23" s="351">
        <v>-0.14358322744599744</v>
      </c>
      <c r="L23" s="363">
        <v>-904</v>
      </c>
      <c r="M23">
        <v>200</v>
      </c>
      <c r="N23" s="809"/>
      <c r="O23" s="784">
        <v>3.5608308605341241E-2</v>
      </c>
      <c r="P23" s="749">
        <v>-1.46E-2</v>
      </c>
      <c r="S23" s="48"/>
      <c r="T23" s="48"/>
    </row>
    <row r="24" spans="1:21" ht="21.95" customHeight="1" x14ac:dyDescent="0.25">
      <c r="A24" s="50"/>
      <c r="B24" s="50"/>
      <c r="C24" s="51"/>
      <c r="E24" s="22" t="s">
        <v>14</v>
      </c>
      <c r="F24" s="278">
        <v>62.32</v>
      </c>
      <c r="G24" s="2">
        <v>60.57</v>
      </c>
      <c r="H24">
        <v>100</v>
      </c>
      <c r="I24" s="48">
        <v>6057</v>
      </c>
      <c r="J24" s="363">
        <v>175</v>
      </c>
      <c r="K24" s="351">
        <v>2.8892190853557868E-2</v>
      </c>
      <c r="L24" s="48">
        <v>175</v>
      </c>
      <c r="M24" s="29">
        <v>43213</v>
      </c>
      <c r="N24" s="809"/>
      <c r="O24" s="784">
        <v>4.23620025673941E-2</v>
      </c>
      <c r="P24" s="749">
        <v>-2.0999999999999999E-3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1005</v>
      </c>
      <c r="F25" s="278">
        <v>34.17</v>
      </c>
      <c r="G25" s="2">
        <v>35.380000000000003</v>
      </c>
      <c r="H25">
        <v>150</v>
      </c>
      <c r="I25" s="48">
        <v>5307</v>
      </c>
      <c r="J25" s="363">
        <v>-181.5</v>
      </c>
      <c r="K25" s="351">
        <v>-3.4200113058225005E-2</v>
      </c>
      <c r="L25" s="363">
        <v>-181.5</v>
      </c>
      <c r="M25" s="29">
        <v>43209</v>
      </c>
      <c r="N25" s="809"/>
      <c r="O25" s="784">
        <v>1.9900000000000001E-2</v>
      </c>
      <c r="P25" s="749">
        <v>2.6700000000000002E-2</v>
      </c>
    </row>
    <row r="26" spans="1:21" ht="21.95" customHeight="1" x14ac:dyDescent="0.25">
      <c r="A26" s="50"/>
      <c r="B26" s="50"/>
      <c r="C26" s="51"/>
      <c r="E26" s="22" t="s">
        <v>1012</v>
      </c>
      <c r="F26" s="278">
        <v>50.31</v>
      </c>
      <c r="G26" s="2">
        <v>52.8</v>
      </c>
      <c r="H26">
        <v>100</v>
      </c>
      <c r="I26" s="48">
        <v>5280</v>
      </c>
      <c r="J26" s="363">
        <v>-249</v>
      </c>
      <c r="K26" s="351">
        <v>-4.7159090909090817E-2</v>
      </c>
      <c r="L26" s="363">
        <v>-249</v>
      </c>
      <c r="M26" s="29">
        <v>43213</v>
      </c>
      <c r="N26" s="809"/>
      <c r="O26" s="784">
        <v>1.9900000000000001E-2</v>
      </c>
      <c r="P26" s="134">
        <v>7.1999999999999998E-3</v>
      </c>
      <c r="Q26" s="1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330</v>
      </c>
      <c r="F27" s="278">
        <v>10.32</v>
      </c>
      <c r="G27" s="2">
        <v>16.699633333333331</v>
      </c>
      <c r="H27">
        <v>300</v>
      </c>
      <c r="I27" s="48">
        <v>5009.8899999999994</v>
      </c>
      <c r="J27" s="363">
        <v>-1913.8899999999994</v>
      </c>
      <c r="K27" s="351">
        <v>-0.38202235977237015</v>
      </c>
      <c r="L27" s="363">
        <v>-630.4700000000048</v>
      </c>
      <c r="M27">
        <v>300</v>
      </c>
      <c r="N27" s="809"/>
      <c r="O27" s="784">
        <v>0</v>
      </c>
      <c r="P27" s="749">
        <v>4.3499999999999997E-2</v>
      </c>
      <c r="Q27" s="4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32</v>
      </c>
      <c r="F28" s="278">
        <v>54.81</v>
      </c>
      <c r="G28" s="2">
        <v>49.274999999999999</v>
      </c>
      <c r="H28">
        <v>100</v>
      </c>
      <c r="I28" s="48">
        <v>4927.5</v>
      </c>
      <c r="J28" s="363">
        <v>553.5</v>
      </c>
      <c r="K28" s="351">
        <v>0.11232876712328775</v>
      </c>
      <c r="L28" s="363">
        <v>1751.9699999999971</v>
      </c>
      <c r="M28">
        <v>100</v>
      </c>
      <c r="N28" s="809"/>
      <c r="O28" s="784">
        <v>1.7600000000000001E-2</v>
      </c>
      <c r="P28" s="134">
        <v>1.6299999999999999E-2</v>
      </c>
      <c r="Q28" s="148"/>
      <c r="R28" s="48"/>
      <c r="S28" s="48"/>
      <c r="T28" s="349"/>
      <c r="U28" s="349"/>
    </row>
    <row r="29" spans="1:21" ht="21.95" customHeight="1" x14ac:dyDescent="0.25">
      <c r="A29" s="50"/>
      <c r="B29" s="50"/>
      <c r="C29" s="51"/>
      <c r="E29" s="22" t="s">
        <v>1006</v>
      </c>
      <c r="F29" s="278">
        <v>93.5</v>
      </c>
      <c r="G29" s="2">
        <v>90.58</v>
      </c>
      <c r="H29" s="4">
        <v>50</v>
      </c>
      <c r="I29" s="48">
        <v>4529</v>
      </c>
      <c r="J29" s="363">
        <v>146</v>
      </c>
      <c r="K29" s="351">
        <v>3.223669684257012E-2</v>
      </c>
      <c r="L29" s="363">
        <v>146</v>
      </c>
      <c r="M29" s="29">
        <v>43209</v>
      </c>
      <c r="N29" s="809"/>
      <c r="O29" s="784">
        <v>1.9900000000000001E-2</v>
      </c>
      <c r="P29" s="134">
        <v>8.0999999999999996E-3</v>
      </c>
      <c r="T29" s="48"/>
    </row>
    <row r="30" spans="1:21" ht="21.95" customHeight="1" x14ac:dyDescent="0.25">
      <c r="A30" s="50"/>
      <c r="B30" s="50"/>
      <c r="C30" s="51"/>
      <c r="E30" s="22" t="s">
        <v>988</v>
      </c>
      <c r="F30" s="278">
        <v>207.3</v>
      </c>
      <c r="G30" s="2">
        <v>198</v>
      </c>
      <c r="H30" s="4">
        <v>20</v>
      </c>
      <c r="I30" s="48">
        <v>3960</v>
      </c>
      <c r="J30" s="363">
        <v>186</v>
      </c>
      <c r="K30" s="351">
        <v>4.6969696969697029E-2</v>
      </c>
      <c r="L30" s="363">
        <v>186</v>
      </c>
      <c r="M30">
        <v>20</v>
      </c>
      <c r="N30" s="809"/>
      <c r="O30" s="784">
        <v>8.4901109503135556E-3</v>
      </c>
      <c r="P30" s="134">
        <v>2.7300000000000001E-2</v>
      </c>
      <c r="R30" s="48"/>
      <c r="S30" s="48"/>
      <c r="T30" s="48"/>
    </row>
    <row r="31" spans="1:21" ht="21.95" customHeight="1" x14ac:dyDescent="0.25">
      <c r="A31" s="50"/>
      <c r="B31" s="51"/>
      <c r="C31" s="51"/>
      <c r="E31" s="22" t="s">
        <v>710</v>
      </c>
      <c r="F31" s="278">
        <v>118.55</v>
      </c>
      <c r="G31" s="2">
        <v>76.325800000000015</v>
      </c>
      <c r="H31">
        <v>50</v>
      </c>
      <c r="I31" s="48">
        <v>3816.2900000000009</v>
      </c>
      <c r="J31" s="363">
        <v>2111.2099999999991</v>
      </c>
      <c r="K31" s="351">
        <v>0.55321005479143326</v>
      </c>
      <c r="L31" s="363">
        <v>2111.2099999999991</v>
      </c>
      <c r="M31">
        <v>50</v>
      </c>
      <c r="O31" s="785">
        <v>2.8E-3</v>
      </c>
      <c r="P31" s="749">
        <v>2.2200000000000001E-2</v>
      </c>
    </row>
    <row r="32" spans="1:21" ht="21.95" customHeight="1" x14ac:dyDescent="0.25">
      <c r="A32" s="50"/>
      <c r="B32" s="50"/>
      <c r="C32" s="51"/>
      <c r="E32" s="22" t="s">
        <v>963</v>
      </c>
      <c r="F32" s="278">
        <v>35.65</v>
      </c>
      <c r="G32" s="2">
        <v>36.58</v>
      </c>
      <c r="H32" s="4">
        <v>100</v>
      </c>
      <c r="I32" s="48">
        <v>3658</v>
      </c>
      <c r="J32" s="363">
        <v>-93</v>
      </c>
      <c r="K32" s="351">
        <v>-2.5423728813559317E-2</v>
      </c>
      <c r="L32" s="363">
        <v>-93</v>
      </c>
      <c r="M32">
        <v>100</v>
      </c>
      <c r="O32" s="785">
        <v>0</v>
      </c>
      <c r="P32" s="749">
        <v>2.5000000000000001E-3</v>
      </c>
    </row>
    <row r="33" spans="1:22" ht="21.95" customHeight="1" x14ac:dyDescent="0.25">
      <c r="A33" s="50"/>
      <c r="B33" s="50"/>
      <c r="C33" s="51"/>
      <c r="E33" s="22" t="s">
        <v>55</v>
      </c>
      <c r="F33" s="278">
        <v>75.39</v>
      </c>
      <c r="G33" s="2">
        <v>71.080000000000013</v>
      </c>
      <c r="H33" s="4">
        <v>50</v>
      </c>
      <c r="I33" s="48">
        <v>3554.0000000000005</v>
      </c>
      <c r="J33" s="363">
        <v>215.49999999999955</v>
      </c>
      <c r="K33" s="351">
        <v>6.063590320765317E-2</v>
      </c>
      <c r="L33" s="363">
        <v>1025.6299999999896</v>
      </c>
      <c r="M33">
        <v>50</v>
      </c>
      <c r="N33" s="809"/>
      <c r="O33" s="784">
        <v>2.7589866029977452E-2</v>
      </c>
      <c r="P33" s="749">
        <v>8.2000000000000007E-3</v>
      </c>
      <c r="Q33" s="148"/>
      <c r="U33" s="48"/>
    </row>
    <row r="34" spans="1:22" ht="21.95" customHeight="1" x14ac:dyDescent="0.25">
      <c r="A34" s="50"/>
      <c r="B34" s="50"/>
      <c r="C34" s="51"/>
      <c r="E34" s="22" t="s">
        <v>347</v>
      </c>
      <c r="F34" s="278">
        <v>69.430000000000007</v>
      </c>
      <c r="G34" s="2">
        <v>70.28</v>
      </c>
      <c r="H34">
        <v>50</v>
      </c>
      <c r="I34" s="48">
        <v>3514</v>
      </c>
      <c r="J34" s="363">
        <v>-42.499999999999545</v>
      </c>
      <c r="K34" s="351">
        <v>-1.2094479225953249E-2</v>
      </c>
      <c r="L34" s="363">
        <v>2017.9300000000007</v>
      </c>
      <c r="M34" s="29">
        <v>43196</v>
      </c>
      <c r="N34" s="809"/>
      <c r="O34" s="784">
        <v>4.3499999999999997E-2</v>
      </c>
      <c r="P34" s="749">
        <v>3.5999999999999999E-3</v>
      </c>
      <c r="Q34" s="148"/>
      <c r="R34" s="48"/>
      <c r="S34" s="48"/>
    </row>
    <row r="35" spans="1:22" ht="21.95" customHeight="1" x14ac:dyDescent="0.25">
      <c r="A35" s="51"/>
      <c r="B35" s="51"/>
      <c r="C35" s="51"/>
      <c r="E35" s="22" t="s">
        <v>965</v>
      </c>
      <c r="F35" s="278">
        <v>72.52</v>
      </c>
      <c r="G35" s="2">
        <v>67.34</v>
      </c>
      <c r="H35">
        <v>40</v>
      </c>
      <c r="I35" s="48">
        <v>2693.6000000000004</v>
      </c>
      <c r="J35" s="363">
        <v>207.19999999999982</v>
      </c>
      <c r="K35" s="351">
        <v>7.6923076923076816E-2</v>
      </c>
      <c r="L35" s="363">
        <v>207.19999999999982</v>
      </c>
      <c r="M35">
        <v>40</v>
      </c>
      <c r="N35" s="809"/>
      <c r="O35" s="784">
        <v>1.323772752344181E-2</v>
      </c>
      <c r="P35" s="134">
        <v>1.4999999999999999E-2</v>
      </c>
      <c r="Q35" s="148"/>
      <c r="R35" s="48"/>
      <c r="S35" s="48"/>
    </row>
    <row r="36" spans="1:22" ht="21.95" customHeight="1" x14ac:dyDescent="0.25">
      <c r="A36" s="50"/>
      <c r="B36" s="50"/>
      <c r="C36" s="51"/>
      <c r="E36" s="22" t="s">
        <v>867</v>
      </c>
      <c r="F36" s="278">
        <v>92.61</v>
      </c>
      <c r="G36" s="2">
        <v>79.214333333333315</v>
      </c>
      <c r="H36" s="4">
        <v>30</v>
      </c>
      <c r="I36" s="48">
        <v>2376.4299999999994</v>
      </c>
      <c r="J36" s="363">
        <v>401.8700000000008</v>
      </c>
      <c r="K36" s="351">
        <v>0.16910660107808798</v>
      </c>
      <c r="L36" s="363">
        <v>401.8700000000008</v>
      </c>
      <c r="M36" s="29">
        <v>43203</v>
      </c>
      <c r="N36" s="809"/>
      <c r="O36" s="784">
        <v>7.3426195875175475E-3</v>
      </c>
      <c r="P36" s="749">
        <v>1.2E-2</v>
      </c>
      <c r="Q36" s="434"/>
      <c r="R36" s="48"/>
      <c r="S36" s="48"/>
    </row>
    <row r="37" spans="1:22" ht="21.95" customHeight="1" x14ac:dyDescent="0.25">
      <c r="A37" s="51"/>
      <c r="B37" s="51"/>
      <c r="C37" s="51"/>
      <c r="E37" s="22" t="s">
        <v>62</v>
      </c>
      <c r="F37" s="278"/>
      <c r="G37" s="2">
        <v>0</v>
      </c>
      <c r="H37" s="70">
        <v>0</v>
      </c>
      <c r="I37" s="48">
        <v>0</v>
      </c>
      <c r="J37" s="363">
        <v>0</v>
      </c>
      <c r="K37" s="351"/>
      <c r="L37" s="363">
        <v>1659.3600000000079</v>
      </c>
      <c r="M37">
        <v>0</v>
      </c>
      <c r="N37" s="809"/>
      <c r="O37" s="784">
        <v>0</v>
      </c>
      <c r="P37" s="134">
        <v>-8.5000000000000006E-3</v>
      </c>
      <c r="S37" s="48"/>
      <c r="T37" s="48"/>
    </row>
    <row r="38" spans="1:22" ht="21.95" customHeight="1" x14ac:dyDescent="0.25">
      <c r="A38" s="50"/>
      <c r="B38" s="50"/>
      <c r="C38" s="51"/>
      <c r="E38" s="22" t="s">
        <v>204</v>
      </c>
      <c r="F38" s="278">
        <v>41.16</v>
      </c>
      <c r="G38" s="2">
        <v>41.16</v>
      </c>
      <c r="H38" s="4">
        <v>0</v>
      </c>
      <c r="I38" s="48">
        <v>0</v>
      </c>
      <c r="J38" s="363">
        <v>0</v>
      </c>
      <c r="K38" s="351">
        <v>0</v>
      </c>
      <c r="L38" s="48">
        <v>555.54</v>
      </c>
      <c r="M38">
        <v>0</v>
      </c>
      <c r="N38" s="809"/>
      <c r="O38" s="784">
        <v>0</v>
      </c>
      <c r="P38" s="134">
        <v>1.8599999999999998E-2</v>
      </c>
      <c r="Q38" s="48"/>
      <c r="R38" s="48"/>
      <c r="S38" s="48"/>
      <c r="U38" s="48"/>
    </row>
    <row r="39" spans="1:22" ht="21.95" customHeight="1" x14ac:dyDescent="0.25">
      <c r="A39" s="51"/>
      <c r="B39" s="155"/>
      <c r="C39" s="329"/>
      <c r="E39" s="22" t="s">
        <v>203</v>
      </c>
      <c r="F39" s="278">
        <v>171.27</v>
      </c>
      <c r="G39" s="2">
        <v>171.27</v>
      </c>
      <c r="H39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O39" s="785">
        <v>1.5900000000000001E-2</v>
      </c>
      <c r="P39" s="134">
        <v>-2.2700000000000001E-2</v>
      </c>
      <c r="Q39" s="148"/>
      <c r="R39" s="48"/>
    </row>
    <row r="40" spans="1:22" ht="21.95" customHeight="1" x14ac:dyDescent="0.25">
      <c r="A40" s="51"/>
      <c r="B40" s="51"/>
      <c r="C40" s="51"/>
      <c r="E40" s="22" t="s">
        <v>226</v>
      </c>
      <c r="F40" s="278">
        <v>94.74</v>
      </c>
      <c r="G40" s="2">
        <v>94.74</v>
      </c>
      <c r="H40">
        <v>0</v>
      </c>
      <c r="I40" s="48">
        <v>0</v>
      </c>
      <c r="J40" s="363">
        <v>0</v>
      </c>
      <c r="K40" s="351">
        <v>0</v>
      </c>
      <c r="L40" s="48">
        <v>231.53999999999996</v>
      </c>
      <c r="M40">
        <v>0</v>
      </c>
      <c r="N40" s="809"/>
      <c r="O40" s="784">
        <v>1.6199999999999999E-2</v>
      </c>
      <c r="P40" s="749">
        <v>-2.3E-3</v>
      </c>
      <c r="Q40" s="148"/>
      <c r="R40" s="48"/>
      <c r="S40" s="48"/>
      <c r="T40" s="48"/>
      <c r="V40" s="48"/>
    </row>
    <row r="41" spans="1:22" ht="21.95" customHeight="1" x14ac:dyDescent="0.25">
      <c r="A41" s="50"/>
      <c r="B41" s="51"/>
      <c r="C41" s="51"/>
      <c r="E41" s="22" t="s">
        <v>268</v>
      </c>
      <c r="F41" s="833">
        <v>92.98</v>
      </c>
      <c r="G41" s="2">
        <v>92.98</v>
      </c>
      <c r="H41">
        <v>0</v>
      </c>
      <c r="I41" s="48">
        <v>0</v>
      </c>
      <c r="J41" s="363">
        <v>0</v>
      </c>
      <c r="K41" s="351">
        <v>0</v>
      </c>
      <c r="L41" s="48">
        <v>1857.7799999999988</v>
      </c>
      <c r="M41">
        <v>0</v>
      </c>
      <c r="N41" s="809"/>
      <c r="O41" s="784">
        <v>1.49E-2</v>
      </c>
      <c r="P41" s="749">
        <v>-4.7999999999999996E-3</v>
      </c>
      <c r="Q41" s="148"/>
      <c r="R41" s="48"/>
      <c r="S41" s="48"/>
    </row>
    <row r="42" spans="1:22" ht="21.95" customHeight="1" x14ac:dyDescent="0.25">
      <c r="A42" s="51"/>
      <c r="B42" s="51"/>
      <c r="C42" s="51"/>
      <c r="E42" s="22" t="s">
        <v>23</v>
      </c>
      <c r="F42" s="278">
        <v>32.549999999999997</v>
      </c>
      <c r="G42" s="2">
        <v>32.549999999999997</v>
      </c>
      <c r="H42" s="4">
        <v>0</v>
      </c>
      <c r="I42" s="48">
        <v>0</v>
      </c>
      <c r="J42" s="363">
        <v>0</v>
      </c>
      <c r="K42" s="351">
        <v>0</v>
      </c>
      <c r="L42" s="48">
        <v>171.89999999999964</v>
      </c>
      <c r="M42">
        <v>0</v>
      </c>
      <c r="N42" s="809"/>
      <c r="O42" s="784">
        <v>0</v>
      </c>
      <c r="P42" s="749">
        <v>4.5999999999999999E-3</v>
      </c>
      <c r="R42" s="48"/>
      <c r="S42" s="48"/>
      <c r="T42" s="48"/>
    </row>
    <row r="43" spans="1:22" ht="21.95" customHeight="1" x14ac:dyDescent="0.25">
      <c r="A43" s="51"/>
      <c r="B43" s="50"/>
      <c r="C43" s="51"/>
      <c r="E43" s="22" t="s">
        <v>269</v>
      </c>
      <c r="F43" s="278">
        <v>36.86</v>
      </c>
      <c r="G43" s="2">
        <v>36.86</v>
      </c>
      <c r="H43">
        <v>0</v>
      </c>
      <c r="I43" s="48">
        <v>0</v>
      </c>
      <c r="J43" s="363">
        <v>0</v>
      </c>
      <c r="K43" s="351">
        <v>0</v>
      </c>
      <c r="L43" s="363">
        <v>98.449999999999818</v>
      </c>
      <c r="M43">
        <v>0</v>
      </c>
      <c r="N43" s="809"/>
      <c r="O43" s="784">
        <v>1.11E-2</v>
      </c>
      <c r="P43" s="134">
        <v>4.5999999999999999E-3</v>
      </c>
      <c r="Q43" s="434"/>
      <c r="R43" s="48"/>
      <c r="S43" s="48"/>
    </row>
    <row r="44" spans="1:22" ht="21.95" customHeight="1" x14ac:dyDescent="0.25">
      <c r="A44" s="50"/>
      <c r="B44" s="50"/>
      <c r="C44" s="51"/>
      <c r="E44" s="22" t="s">
        <v>36</v>
      </c>
      <c r="F44" s="834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09"/>
      <c r="O44" s="784">
        <v>7.4000000000000003E-3</v>
      </c>
      <c r="P44" s="749">
        <v>-4.7899999999999998E-2</v>
      </c>
      <c r="R44" s="48"/>
    </row>
    <row r="45" spans="1:22" ht="21.95" customHeight="1" x14ac:dyDescent="0.25">
      <c r="A45" s="51"/>
      <c r="B45" s="155"/>
      <c r="C45" s="329"/>
      <c r="E45" s="22" t="s">
        <v>317</v>
      </c>
      <c r="F45" s="278">
        <v>40.92</v>
      </c>
      <c r="G45" s="2">
        <v>40.92</v>
      </c>
      <c r="H45" s="4">
        <v>0</v>
      </c>
      <c r="I45" s="48">
        <v>0</v>
      </c>
      <c r="J45" s="363">
        <v>0</v>
      </c>
      <c r="K45" s="351">
        <v>0</v>
      </c>
      <c r="L45" s="363">
        <v>264.92000000000007</v>
      </c>
      <c r="M45">
        <v>0</v>
      </c>
      <c r="N45" s="809"/>
      <c r="O45" s="784">
        <v>3.4200000000000001E-2</v>
      </c>
      <c r="P45" s="134">
        <v>3.7000000000000002E-3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301</v>
      </c>
      <c r="F46" s="278">
        <v>66.099999999999994</v>
      </c>
      <c r="G46" s="2">
        <v>66.099999999999994</v>
      </c>
      <c r="H46" s="4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09"/>
      <c r="O46" s="784">
        <v>2.87E-2</v>
      </c>
      <c r="P46" s="134">
        <v>-4.7000000000000002E-3</v>
      </c>
      <c r="S46" s="48"/>
    </row>
    <row r="47" spans="1:22" ht="21.95" customHeight="1" x14ac:dyDescent="0.25">
      <c r="A47" s="50"/>
      <c r="B47" s="50"/>
      <c r="C47" s="51"/>
      <c r="E47" s="22" t="s">
        <v>726</v>
      </c>
      <c r="F47" s="278">
        <v>32.11</v>
      </c>
      <c r="G47" s="2">
        <v>32.11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N47" s="809"/>
      <c r="O47" s="784">
        <v>4.0599999999999997E-2</v>
      </c>
      <c r="P47" s="134">
        <v>-6.4999999999999997E-3</v>
      </c>
      <c r="S47" s="48"/>
      <c r="U47" s="48"/>
    </row>
    <row r="48" spans="1:22" ht="21.95" customHeight="1" x14ac:dyDescent="0.25">
      <c r="A48" s="51"/>
      <c r="B48" s="51"/>
      <c r="C48" s="51"/>
      <c r="E48" s="22" t="s">
        <v>250</v>
      </c>
      <c r="F48" s="278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48">
        <v>329.74000000000069</v>
      </c>
      <c r="M48">
        <v>0</v>
      </c>
      <c r="N48" s="809"/>
      <c r="O48" s="784">
        <v>0</v>
      </c>
      <c r="P48" s="134">
        <v>-3.8999999999999998E-3</v>
      </c>
      <c r="Q48" s="148"/>
      <c r="S48" s="48"/>
    </row>
    <row r="49" spans="1:21" ht="21.95" customHeight="1" x14ac:dyDescent="0.25">
      <c r="A49" s="50"/>
      <c r="B49" s="50"/>
      <c r="C49" s="51"/>
      <c r="E49" s="22" t="s">
        <v>703</v>
      </c>
      <c r="F49" s="278">
        <v>24.16</v>
      </c>
      <c r="G49" s="2">
        <v>24.16</v>
      </c>
      <c r="H49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O49" s="784">
        <v>8.8000000000000005E-3</v>
      </c>
      <c r="P49" s="134">
        <v>2.8999999999999998E-3</v>
      </c>
      <c r="Q49" s="1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277</v>
      </c>
      <c r="F50" s="278">
        <v>62.42</v>
      </c>
      <c r="G50" s="2">
        <v>62.42</v>
      </c>
      <c r="H50" s="4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09"/>
      <c r="O50" s="784">
        <v>2.5499999999999998E-2</v>
      </c>
      <c r="P50" s="134">
        <v>-7.9000000000000008E-3</v>
      </c>
      <c r="R50" s="48"/>
      <c r="S50" s="48"/>
      <c r="U50" s="48"/>
    </row>
    <row r="51" spans="1:21" ht="21.95" customHeight="1" x14ac:dyDescent="0.25">
      <c r="A51" s="50"/>
      <c r="B51" s="50"/>
      <c r="C51" s="51"/>
      <c r="E51" s="22" t="s">
        <v>771</v>
      </c>
      <c r="F51" s="833">
        <v>226.85</v>
      </c>
      <c r="G51" s="2">
        <v>226.85</v>
      </c>
      <c r="H51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09"/>
      <c r="O51" s="784">
        <v>2.8E-3</v>
      </c>
      <c r="P51" s="749">
        <v>-1.26E-2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197</v>
      </c>
      <c r="F52" s="278">
        <v>11.1</v>
      </c>
      <c r="G52" s="2">
        <v>11.1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N52" s="809"/>
      <c r="O52" s="784">
        <v>5.1499999999999997E-2</v>
      </c>
      <c r="P52" s="134">
        <v>8.6E-3</v>
      </c>
      <c r="Q52" s="48"/>
      <c r="R52" s="48"/>
      <c r="S52" s="48"/>
      <c r="T52" s="48"/>
    </row>
    <row r="53" spans="1:21" ht="21.95" customHeight="1" x14ac:dyDescent="0.25">
      <c r="A53" s="50"/>
      <c r="B53" s="51"/>
      <c r="C53" s="51"/>
      <c r="E53" s="22" t="s">
        <v>272</v>
      </c>
      <c r="F53" s="278">
        <v>131.19</v>
      </c>
      <c r="G53" s="2">
        <v>131.19</v>
      </c>
      <c r="H53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09"/>
      <c r="O53" s="784">
        <v>2.5700000000000001E-2</v>
      </c>
      <c r="P53" s="134">
        <v>-2.0000000000000001E-4</v>
      </c>
      <c r="Q53" s="148"/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O54" s="784">
        <v>0</v>
      </c>
      <c r="P54" s="134">
        <v>0</v>
      </c>
      <c r="R54" s="48"/>
      <c r="S54" s="48"/>
      <c r="T54" s="48"/>
    </row>
    <row r="55" spans="1:21" ht="21.95" customHeight="1" x14ac:dyDescent="0.25">
      <c r="A55" s="50"/>
      <c r="B55" s="50"/>
      <c r="C55" s="50"/>
      <c r="E55" s="22" t="s">
        <v>310</v>
      </c>
      <c r="F55" s="278">
        <v>139.07</v>
      </c>
      <c r="G55" s="2">
        <v>139.07</v>
      </c>
      <c r="H55" s="4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09"/>
      <c r="O55" s="784">
        <v>0</v>
      </c>
      <c r="P55" s="134">
        <v>-1.6299999999999999E-2</v>
      </c>
    </row>
    <row r="56" spans="1:21" ht="21.95" customHeight="1" x14ac:dyDescent="0.25">
      <c r="A56" s="50"/>
      <c r="B56" s="50"/>
      <c r="C56" s="51"/>
      <c r="E56" s="22" t="s">
        <v>724</v>
      </c>
      <c r="F56" s="833">
        <v>82.88</v>
      </c>
      <c r="G56" s="2">
        <v>82.88</v>
      </c>
      <c r="H56" s="4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O56" s="785">
        <v>1.78E-2</v>
      </c>
      <c r="P56" s="749">
        <v>1.2699999999999999E-2</v>
      </c>
      <c r="R56" s="48"/>
      <c r="S56" s="48"/>
      <c r="T56" s="48"/>
    </row>
    <row r="57" spans="1:21" ht="21.95" customHeight="1" x14ac:dyDescent="0.25">
      <c r="A57" s="50"/>
      <c r="B57" s="51"/>
      <c r="C57" s="51"/>
      <c r="E57" s="22" t="s">
        <v>769</v>
      </c>
      <c r="F57" s="835">
        <v>648.12</v>
      </c>
      <c r="G57" s="2">
        <v>648.12</v>
      </c>
      <c r="H57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09"/>
      <c r="O57" s="784">
        <v>0</v>
      </c>
      <c r="P57" s="134">
        <v>-1.4E-3</v>
      </c>
      <c r="R57" s="48"/>
      <c r="S57" s="48"/>
      <c r="T57" s="48"/>
      <c r="U57" s="48"/>
    </row>
    <row r="58" spans="1:21" ht="21.95" customHeight="1" x14ac:dyDescent="0.25">
      <c r="A58" s="50"/>
      <c r="B58" s="50"/>
      <c r="C58" s="51"/>
      <c r="E58" s="22" t="s">
        <v>195</v>
      </c>
      <c r="F58" s="833">
        <v>66.349999999999994</v>
      </c>
      <c r="G58" s="2">
        <v>66.349999999999994</v>
      </c>
      <c r="H58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09"/>
      <c r="O58" s="784">
        <v>1.29E-2</v>
      </c>
      <c r="P58" s="134">
        <v>-6.7000000000000002E-3</v>
      </c>
      <c r="Q58" s="48"/>
      <c r="U58" s="48"/>
    </row>
    <row r="59" spans="1:21" ht="21.95" customHeight="1" x14ac:dyDescent="0.25">
      <c r="A59" s="50"/>
      <c r="B59" s="50"/>
      <c r="C59" s="51"/>
      <c r="E59" s="22" t="s">
        <v>225</v>
      </c>
      <c r="F59" s="278">
        <v>58.87</v>
      </c>
      <c r="G59" s="2">
        <v>58.87</v>
      </c>
      <c r="H59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09"/>
      <c r="O59" s="784">
        <v>0</v>
      </c>
      <c r="P59" s="749">
        <v>1.6999999999999999E-3</v>
      </c>
      <c r="R59" s="48"/>
    </row>
    <row r="60" spans="1:21" ht="21.95" customHeight="1" x14ac:dyDescent="0.25">
      <c r="A60" s="155"/>
      <c r="B60" s="50"/>
      <c r="C60" s="51"/>
      <c r="E60" s="22" t="s">
        <v>862</v>
      </c>
      <c r="F60" s="278">
        <v>334.52</v>
      </c>
      <c r="G60" s="2">
        <v>334.52</v>
      </c>
      <c r="H60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09"/>
      <c r="O60" s="785">
        <v>0</v>
      </c>
      <c r="P60" s="134">
        <v>4.58E-2</v>
      </c>
      <c r="Q60" s="148"/>
      <c r="R60" s="48"/>
      <c r="S60" s="48"/>
      <c r="T60" s="48"/>
    </row>
    <row r="61" spans="1:21" ht="21.95" customHeight="1" x14ac:dyDescent="0.25">
      <c r="A61" s="50"/>
      <c r="B61" s="50"/>
      <c r="C61" s="50"/>
      <c r="E61" s="22" t="s">
        <v>34</v>
      </c>
      <c r="F61" s="278">
        <v>61.07</v>
      </c>
      <c r="G61" s="2">
        <v>61.07</v>
      </c>
      <c r="H61" s="4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09"/>
      <c r="O61" s="784">
        <v>0</v>
      </c>
      <c r="P61" s="134">
        <v>-1.2999999999999999E-3</v>
      </c>
    </row>
    <row r="62" spans="1:21" ht="21.95" customHeight="1" x14ac:dyDescent="0.25">
      <c r="A62" s="50"/>
      <c r="B62" s="50"/>
      <c r="C62" s="51"/>
      <c r="E62" s="22" t="s">
        <v>172</v>
      </c>
      <c r="F62" s="278">
        <v>53.53</v>
      </c>
      <c r="G62" s="2">
        <v>53.53</v>
      </c>
      <c r="H62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N62" s="809"/>
      <c r="O62" s="784">
        <v>3.6400000000000002E-2</v>
      </c>
      <c r="P62" s="134">
        <v>6.3E-3</v>
      </c>
      <c r="Q62" s="1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27</v>
      </c>
      <c r="F63" s="278">
        <v>51.56</v>
      </c>
      <c r="G63" s="2">
        <v>51.56</v>
      </c>
      <c r="H63" s="4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N63" s="809"/>
      <c r="O63" s="784">
        <v>3.0200000000000001E-2</v>
      </c>
      <c r="P63" s="749">
        <v>2.0000000000000001E-4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22</v>
      </c>
      <c r="F64" s="278">
        <v>50.69</v>
      </c>
      <c r="G64" s="2">
        <v>50.69</v>
      </c>
      <c r="H64" s="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09"/>
      <c r="O64" s="784">
        <v>2.07E-2</v>
      </c>
      <c r="P64" s="749">
        <v>4.7500000000000001E-2</v>
      </c>
    </row>
    <row r="65" spans="1:22" ht="21.95" customHeight="1" x14ac:dyDescent="0.25">
      <c r="A65" s="50"/>
      <c r="B65" s="50"/>
      <c r="C65" s="51"/>
      <c r="E65" s="22" t="s">
        <v>42</v>
      </c>
      <c r="F65" s="278">
        <v>138.56</v>
      </c>
      <c r="G65" s="2">
        <v>138.56</v>
      </c>
      <c r="H65" s="4">
        <v>0</v>
      </c>
      <c r="I65" s="48">
        <v>0</v>
      </c>
      <c r="J65" s="363">
        <v>0</v>
      </c>
      <c r="K65" s="351">
        <v>0</v>
      </c>
      <c r="L65" s="48">
        <v>128.08999999999833</v>
      </c>
      <c r="M65">
        <v>0</v>
      </c>
      <c r="N65" s="809"/>
      <c r="O65" s="784">
        <v>2.18E-2</v>
      </c>
      <c r="P65" s="749">
        <v>5.7000000000000002E-3</v>
      </c>
      <c r="R65" s="48"/>
    </row>
    <row r="66" spans="1:22" ht="21.95" customHeight="1" x14ac:dyDescent="0.25">
      <c r="A66" s="50"/>
      <c r="B66" s="51"/>
      <c r="C66" s="51"/>
      <c r="E66" s="22" t="s">
        <v>270</v>
      </c>
      <c r="F66" s="833">
        <v>54.17</v>
      </c>
      <c r="G66" s="2">
        <v>54.17</v>
      </c>
      <c r="H66" s="70">
        <v>0</v>
      </c>
      <c r="I66" s="48">
        <v>0</v>
      </c>
      <c r="J66" s="363">
        <v>0</v>
      </c>
      <c r="K66" s="351">
        <v>0</v>
      </c>
      <c r="L66" s="48">
        <v>427.92000000000007</v>
      </c>
      <c r="M66">
        <v>0</v>
      </c>
      <c r="N66" s="809"/>
      <c r="O66" s="784">
        <v>0</v>
      </c>
      <c r="P66" s="749">
        <v>-2.7799999999999998E-2</v>
      </c>
      <c r="Q66" s="148"/>
    </row>
    <row r="67" spans="1:22" ht="21.95" customHeight="1" x14ac:dyDescent="0.25">
      <c r="A67" s="50"/>
      <c r="B67" s="50"/>
      <c r="C67" s="51"/>
      <c r="E67" s="22" t="s">
        <v>170</v>
      </c>
      <c r="F67" s="278">
        <v>108.47</v>
      </c>
      <c r="G67" s="2">
        <v>108.47</v>
      </c>
      <c r="H67" s="4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09"/>
      <c r="O67" s="784">
        <v>1.14E-2</v>
      </c>
      <c r="P67" s="134">
        <v>-5.4999999999999997E-3</v>
      </c>
      <c r="Q67" s="434"/>
      <c r="S67" s="48"/>
    </row>
    <row r="68" spans="1:22" ht="21.95" customHeight="1" x14ac:dyDescent="0.25">
      <c r="A68" s="51"/>
      <c r="B68" s="51"/>
      <c r="C68" s="51"/>
      <c r="E68" s="22" t="s">
        <v>8</v>
      </c>
      <c r="F68" s="278">
        <v>73.63</v>
      </c>
      <c r="G68" s="2">
        <v>73.63</v>
      </c>
      <c r="H68" s="4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N68" s="809"/>
      <c r="O68" s="784">
        <v>1.67E-2</v>
      </c>
      <c r="P68" s="134">
        <v>1.03E-2</v>
      </c>
      <c r="R68" s="48"/>
      <c r="S68" s="48"/>
    </row>
    <row r="69" spans="1:22" ht="21.95" customHeight="1" x14ac:dyDescent="0.25">
      <c r="A69" s="51"/>
      <c r="B69" s="51"/>
      <c r="C69" s="51"/>
      <c r="E69" s="22" t="s">
        <v>10</v>
      </c>
      <c r="F69" s="278">
        <v>47.95</v>
      </c>
      <c r="G69" s="2">
        <v>47.95</v>
      </c>
      <c r="H69" s="4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09"/>
      <c r="O69" s="784">
        <v>1.2500000000000001E-2</v>
      </c>
      <c r="P69" s="134">
        <v>3.2099999999999997E-2</v>
      </c>
      <c r="Q69" s="434"/>
      <c r="R69" s="48"/>
      <c r="S69" s="48"/>
      <c r="T69" s="48"/>
      <c r="V69" s="48"/>
    </row>
    <row r="70" spans="1:22" ht="21.95" customHeight="1" x14ac:dyDescent="0.25">
      <c r="A70" s="50"/>
      <c r="B70" s="50"/>
      <c r="C70" s="50"/>
      <c r="E70" s="22" t="s">
        <v>224</v>
      </c>
      <c r="F70" s="833">
        <v>38.659999999999997</v>
      </c>
      <c r="G70" s="2">
        <v>38.659999999999997</v>
      </c>
      <c r="H70" s="4">
        <v>0</v>
      </c>
      <c r="I70" s="48">
        <v>0</v>
      </c>
      <c r="J70" s="363">
        <v>0</v>
      </c>
      <c r="K70" s="351">
        <v>0</v>
      </c>
      <c r="L70" s="48">
        <v>4376.9599999999991</v>
      </c>
      <c r="M70">
        <v>0</v>
      </c>
      <c r="N70" s="809"/>
      <c r="O70" s="784">
        <v>4.0899999999999999E-2</v>
      </c>
      <c r="P70" s="749">
        <v>1.84E-2</v>
      </c>
      <c r="S70" s="48"/>
    </row>
    <row r="71" spans="1:22" ht="21.95" customHeight="1" x14ac:dyDescent="0.25">
      <c r="A71" s="50"/>
      <c r="B71" s="51"/>
      <c r="C71" s="51"/>
      <c r="E71" s="22" t="s">
        <v>24</v>
      </c>
      <c r="F71" s="278">
        <v>63.26</v>
      </c>
      <c r="G71" s="2">
        <v>63.26</v>
      </c>
      <c r="H71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09"/>
      <c r="O71" s="784">
        <v>0</v>
      </c>
      <c r="P71" s="134">
        <v>9.9000000000000008E-3</v>
      </c>
      <c r="R71" s="48"/>
      <c r="S71" s="48"/>
    </row>
    <row r="72" spans="1:22" ht="21.95" customHeight="1" x14ac:dyDescent="0.25">
      <c r="A72" s="50"/>
      <c r="B72" s="50"/>
      <c r="C72" s="51"/>
      <c r="E72" s="22" t="s">
        <v>45</v>
      </c>
      <c r="F72" s="278">
        <v>96.84</v>
      </c>
      <c r="G72" s="2">
        <v>96.84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09"/>
      <c r="O72" s="784">
        <v>1.67E-2</v>
      </c>
      <c r="P72" s="749">
        <v>-5.7000000000000002E-3</v>
      </c>
    </row>
    <row r="73" spans="1:22" ht="21.95" customHeight="1" x14ac:dyDescent="0.25">
      <c r="A73" s="50"/>
      <c r="B73" s="50"/>
      <c r="C73" s="51"/>
      <c r="E73" s="22" t="s">
        <v>47</v>
      </c>
      <c r="F73" s="278">
        <v>139.44999999999999</v>
      </c>
      <c r="G73" s="2">
        <v>139.44999999999999</v>
      </c>
      <c r="H73">
        <v>0</v>
      </c>
      <c r="I73" s="48">
        <v>0</v>
      </c>
      <c r="J73" s="363">
        <v>0</v>
      </c>
      <c r="K73" s="351">
        <v>0</v>
      </c>
      <c r="L73" s="363">
        <v>-168.6200000000008</v>
      </c>
      <c r="M73">
        <v>0</v>
      </c>
      <c r="N73" s="809"/>
      <c r="O73" s="784">
        <v>2.18E-2</v>
      </c>
      <c r="P73" s="134">
        <v>1.1000000000000001E-3</v>
      </c>
      <c r="R73" s="48"/>
      <c r="S73" s="48"/>
      <c r="T73" s="48"/>
    </row>
    <row r="74" spans="1:22" ht="21.95" customHeight="1" x14ac:dyDescent="0.25">
      <c r="A74" s="50"/>
      <c r="B74" s="50"/>
      <c r="C74" s="51"/>
      <c r="E74" s="22" t="s">
        <v>33</v>
      </c>
      <c r="F74" s="278">
        <v>246</v>
      </c>
      <c r="G74" s="2">
        <v>246</v>
      </c>
      <c r="H7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09"/>
      <c r="O74" s="784">
        <v>1.8599999999999998E-2</v>
      </c>
      <c r="P74" s="749">
        <v>2.24E-2</v>
      </c>
      <c r="Q74" s="148"/>
      <c r="R74" s="48"/>
      <c r="S74" s="48"/>
      <c r="T74" s="48"/>
    </row>
    <row r="75" spans="1:22" ht="21.95" customHeight="1" x14ac:dyDescent="0.25">
      <c r="A75" s="50"/>
      <c r="B75" s="50"/>
      <c r="C75" s="51"/>
      <c r="E75" s="22" t="s">
        <v>13</v>
      </c>
      <c r="F75" s="278">
        <v>69.94</v>
      </c>
      <c r="G75" s="2">
        <v>69.94</v>
      </c>
      <c r="H75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09"/>
      <c r="O75" s="784">
        <v>0</v>
      </c>
      <c r="P75" s="749">
        <v>-7.7000000000000002E-3</v>
      </c>
      <c r="Q75" s="434"/>
      <c r="R75" s="48"/>
      <c r="S75" s="48"/>
    </row>
    <row r="76" spans="1:22" ht="21.95" customHeight="1" x14ac:dyDescent="0.25">
      <c r="A76" s="50"/>
      <c r="B76" s="50"/>
      <c r="C76" s="50"/>
      <c r="E76" s="22" t="s">
        <v>52</v>
      </c>
      <c r="F76" s="278">
        <v>65.69</v>
      </c>
      <c r="G76" s="2">
        <v>65.69</v>
      </c>
      <c r="H76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O76" s="785">
        <v>2.1999999999999999E-2</v>
      </c>
      <c r="P76" s="749">
        <v>4.1000000000000003E-3</v>
      </c>
      <c r="Q76" s="48"/>
      <c r="S76" s="48"/>
    </row>
    <row r="77" spans="1:22" ht="21.95" customHeight="1" x14ac:dyDescent="0.25">
      <c r="A77" s="50"/>
      <c r="B77" s="50"/>
      <c r="C77" s="51"/>
      <c r="E77" s="22" t="s">
        <v>63</v>
      </c>
      <c r="F77" s="278">
        <v>101.82</v>
      </c>
      <c r="G77" s="2">
        <v>101.82</v>
      </c>
      <c r="H77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O77" s="784">
        <v>1.38E-2</v>
      </c>
      <c r="P77" s="134">
        <v>5.0000000000000001E-3</v>
      </c>
      <c r="R77" s="48"/>
      <c r="S77" s="48"/>
      <c r="T77" s="48"/>
    </row>
    <row r="78" spans="1:22" ht="21.95" customHeight="1" x14ac:dyDescent="0.25">
      <c r="A78" s="50"/>
      <c r="B78" s="50"/>
      <c r="C78" s="51"/>
      <c r="E78" s="22" t="s">
        <v>9</v>
      </c>
      <c r="F78" s="278">
        <v>7.1</v>
      </c>
      <c r="G78" s="2">
        <v>7.1</v>
      </c>
      <c r="H78" s="4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N78" s="809"/>
      <c r="O78" s="784">
        <v>0.04</v>
      </c>
      <c r="P78" s="749">
        <v>2.1600000000000001E-2</v>
      </c>
      <c r="R78" s="48"/>
      <c r="S78" s="48"/>
      <c r="T78" s="48"/>
    </row>
    <row r="79" spans="1:22" ht="21.95" customHeight="1" x14ac:dyDescent="0.25">
      <c r="A79" s="50"/>
      <c r="B79" s="50"/>
      <c r="C79" s="51"/>
      <c r="E79" s="22" t="s">
        <v>53</v>
      </c>
      <c r="F79" s="278">
        <v>73.89</v>
      </c>
      <c r="G79" s="2">
        <v>73.89</v>
      </c>
      <c r="H79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N79" s="809"/>
      <c r="O79" s="784">
        <v>7.4000000000000003E-3</v>
      </c>
      <c r="P79" s="134">
        <v>1.23E-2</v>
      </c>
      <c r="Q79" s="434"/>
      <c r="S79" s="48"/>
      <c r="T79" s="48"/>
    </row>
    <row r="80" spans="1:22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09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09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09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09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3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2" priority="403">
      <formula>$H2=0</formula>
    </cfRule>
  </conditionalFormatting>
  <conditionalFormatting sqref="J2:K4 J70:K71 J6:K6 J21:K58 J12:K19 J85:K200">
    <cfRule type="expression" dxfId="2691" priority="404">
      <formula>$J2=0</formula>
    </cfRule>
  </conditionalFormatting>
  <conditionalFormatting sqref="L70:L71 L1:L6 L85:L1048576 L8:L58">
    <cfRule type="expression" dxfId="2690" priority="402">
      <formula>$L2=0</formula>
    </cfRule>
  </conditionalFormatting>
  <conditionalFormatting sqref="M1">
    <cfRule type="expression" dxfId="2689" priority="398">
      <formula>$L2=0</formula>
    </cfRule>
  </conditionalFormatting>
  <conditionalFormatting sqref="J2:K4 J6:K6 J21:K58 J12:K19">
    <cfRule type="expression" dxfId="2688" priority="446">
      <formula>$J2&gt;0</formula>
    </cfRule>
  </conditionalFormatting>
  <conditionalFormatting sqref="L2:L6 L8:L58">
    <cfRule type="expression" dxfId="2687" priority="400">
      <formula>$L2&lt;0</formula>
    </cfRule>
    <cfRule type="expression" dxfId="2686" priority="401">
      <formula>$L2&gt;0</formula>
    </cfRule>
  </conditionalFormatting>
  <conditionalFormatting sqref="J2:K4 J70:K71 J6:K6 J21:K58 J12:K19 J85:K458">
    <cfRule type="expression" dxfId="2685" priority="445">
      <formula>$J2&lt;0</formula>
    </cfRule>
  </conditionalFormatting>
  <conditionalFormatting sqref="E59 I59">
    <cfRule type="expression" dxfId="2684" priority="374">
      <formula>$H59=0</formula>
    </cfRule>
  </conditionalFormatting>
  <conditionalFormatting sqref="J59:K59">
    <cfRule type="expression" dxfId="2683" priority="375">
      <formula>$J59=0</formula>
    </cfRule>
  </conditionalFormatting>
  <conditionalFormatting sqref="L59">
    <cfRule type="expression" dxfId="2682" priority="373">
      <formula>$L60=0</formula>
    </cfRule>
  </conditionalFormatting>
  <conditionalFormatting sqref="J59:K59">
    <cfRule type="expression" dxfId="2681" priority="377">
      <formula>$J59&gt;0</formula>
    </cfRule>
  </conditionalFormatting>
  <conditionalFormatting sqref="L59">
    <cfRule type="expression" dxfId="2680" priority="371">
      <formula>$L59&lt;0</formula>
    </cfRule>
    <cfRule type="expression" dxfId="2679" priority="372">
      <formula>$L59&gt;0</formula>
    </cfRule>
  </conditionalFormatting>
  <conditionalFormatting sqref="J59:K59">
    <cfRule type="expression" dxfId="2678" priority="376">
      <formula>$J59&lt;0</formula>
    </cfRule>
  </conditionalFormatting>
  <conditionalFormatting sqref="E5 I5">
    <cfRule type="expression" dxfId="2677" priority="352">
      <formula>$H5=0</formula>
    </cfRule>
  </conditionalFormatting>
  <conditionalFormatting sqref="J5:K5">
    <cfRule type="expression" dxfId="2676" priority="353">
      <formula>$J5=0</formula>
    </cfRule>
  </conditionalFormatting>
  <conditionalFormatting sqref="J5:K5">
    <cfRule type="expression" dxfId="2675" priority="355">
      <formula>$J5&gt;0</formula>
    </cfRule>
  </conditionalFormatting>
  <conditionalFormatting sqref="J5:K5">
    <cfRule type="expression" dxfId="2674" priority="354">
      <formula>$J5&lt;0</formula>
    </cfRule>
  </conditionalFormatting>
  <conditionalFormatting sqref="E60 I60">
    <cfRule type="expression" dxfId="2673" priority="330">
      <formula>$H60=0</formula>
    </cfRule>
  </conditionalFormatting>
  <conditionalFormatting sqref="J60:K60">
    <cfRule type="expression" dxfId="2672" priority="331">
      <formula>$J60=0</formula>
    </cfRule>
  </conditionalFormatting>
  <conditionalFormatting sqref="L60">
    <cfRule type="expression" dxfId="2671" priority="329">
      <formula>$L61=0</formula>
    </cfRule>
  </conditionalFormatting>
  <conditionalFormatting sqref="J60:K60">
    <cfRule type="expression" dxfId="2670" priority="333">
      <formula>$J60&gt;0</formula>
    </cfRule>
  </conditionalFormatting>
  <conditionalFormatting sqref="L60">
    <cfRule type="expression" dxfId="2669" priority="327">
      <formula>$L60&lt;0</formula>
    </cfRule>
    <cfRule type="expression" dxfId="2668" priority="328">
      <formula>$L60&gt;0</formula>
    </cfRule>
  </conditionalFormatting>
  <conditionalFormatting sqref="J60:K60">
    <cfRule type="expression" dxfId="2667" priority="332">
      <formula>$J60&lt;0</formula>
    </cfRule>
  </conditionalFormatting>
  <conditionalFormatting sqref="E62 I62">
    <cfRule type="expression" dxfId="2666" priority="319">
      <formula>$H62=0</formula>
    </cfRule>
  </conditionalFormatting>
  <conditionalFormatting sqref="J62:K62">
    <cfRule type="expression" dxfId="2665" priority="320">
      <formula>$J62=0</formula>
    </cfRule>
  </conditionalFormatting>
  <conditionalFormatting sqref="L62">
    <cfRule type="expression" dxfId="2664" priority="318">
      <formula>$L63=0</formula>
    </cfRule>
  </conditionalFormatting>
  <conditionalFormatting sqref="J62:K62">
    <cfRule type="expression" dxfId="2663" priority="322">
      <formula>$J62&gt;0</formula>
    </cfRule>
  </conditionalFormatting>
  <conditionalFormatting sqref="L62">
    <cfRule type="expression" dxfId="2662" priority="316">
      <formula>$L62&lt;0</formula>
    </cfRule>
    <cfRule type="expression" dxfId="2661" priority="317">
      <formula>$L62&gt;0</formula>
    </cfRule>
  </conditionalFormatting>
  <conditionalFormatting sqref="J62:K62">
    <cfRule type="expression" dxfId="2660" priority="321">
      <formula>$J62&lt;0</formula>
    </cfRule>
  </conditionalFormatting>
  <conditionalFormatting sqref="E61 I61">
    <cfRule type="expression" dxfId="2659" priority="308">
      <formula>$H61=0</formula>
    </cfRule>
  </conditionalFormatting>
  <conditionalFormatting sqref="J61:K61">
    <cfRule type="expression" dxfId="2658" priority="309">
      <formula>$J61=0</formula>
    </cfRule>
  </conditionalFormatting>
  <conditionalFormatting sqref="L61">
    <cfRule type="expression" dxfId="2657" priority="307">
      <formula>$L62=0</formula>
    </cfRule>
  </conditionalFormatting>
  <conditionalFormatting sqref="J61:K61">
    <cfRule type="expression" dxfId="2656" priority="311">
      <formula>$J61&gt;0</formula>
    </cfRule>
  </conditionalFormatting>
  <conditionalFormatting sqref="L61">
    <cfRule type="expression" dxfId="2655" priority="305">
      <formula>$L61&lt;0</formula>
    </cfRule>
    <cfRule type="expression" dxfId="2654" priority="306">
      <formula>$L61&gt;0</formula>
    </cfRule>
  </conditionalFormatting>
  <conditionalFormatting sqref="J61:K61">
    <cfRule type="expression" dxfId="2653" priority="310">
      <formula>$J61&lt;0</formula>
    </cfRule>
  </conditionalFormatting>
  <conditionalFormatting sqref="E8 I8">
    <cfRule type="expression" dxfId="2652" priority="293">
      <formula>$H8=0</formula>
    </cfRule>
  </conditionalFormatting>
  <conditionalFormatting sqref="J8:K8">
    <cfRule type="expression" dxfId="2651" priority="294">
      <formula>$J8=0</formula>
    </cfRule>
  </conditionalFormatting>
  <conditionalFormatting sqref="J8:K8">
    <cfRule type="expression" dxfId="2650" priority="296">
      <formula>$J8&gt;0</formula>
    </cfRule>
  </conditionalFormatting>
  <conditionalFormatting sqref="J8:K8">
    <cfRule type="expression" dxfId="2649" priority="295">
      <formula>$J8&lt;0</formula>
    </cfRule>
  </conditionalFormatting>
  <conditionalFormatting sqref="E63 I63">
    <cfRule type="expression" dxfId="2648" priority="283">
      <formula>$H63=0</formula>
    </cfRule>
  </conditionalFormatting>
  <conditionalFormatting sqref="J63:K63">
    <cfRule type="expression" dxfId="2647" priority="284">
      <formula>$J63=0</formula>
    </cfRule>
  </conditionalFormatting>
  <conditionalFormatting sqref="L63">
    <cfRule type="expression" dxfId="2646" priority="282">
      <formula>$L64=0</formula>
    </cfRule>
  </conditionalFormatting>
  <conditionalFormatting sqref="J63:K63">
    <cfRule type="expression" dxfId="2645" priority="286">
      <formula>$J63&gt;0</formula>
    </cfRule>
  </conditionalFormatting>
  <conditionalFormatting sqref="L63">
    <cfRule type="expression" dxfId="2644" priority="280">
      <formula>$L63&lt;0</formula>
    </cfRule>
    <cfRule type="expression" dxfId="2643" priority="281">
      <formula>$L63&gt;0</formula>
    </cfRule>
  </conditionalFormatting>
  <conditionalFormatting sqref="J63:K63">
    <cfRule type="expression" dxfId="2642" priority="285">
      <formula>$J63&lt;0</formula>
    </cfRule>
  </conditionalFormatting>
  <conditionalFormatting sqref="E20 I20">
    <cfRule type="expression" dxfId="2641" priority="273">
      <formula>$H20=0</formula>
    </cfRule>
  </conditionalFormatting>
  <conditionalFormatting sqref="J20:K20">
    <cfRule type="expression" dxfId="2640" priority="274">
      <formula>$J20=0</formula>
    </cfRule>
  </conditionalFormatting>
  <conditionalFormatting sqref="J20:K20">
    <cfRule type="expression" dxfId="2639" priority="276">
      <formula>$J20&gt;0</formula>
    </cfRule>
  </conditionalFormatting>
  <conditionalFormatting sqref="J20:K20">
    <cfRule type="expression" dxfId="2638" priority="275">
      <formula>$J20&lt;0</formula>
    </cfRule>
  </conditionalFormatting>
  <conditionalFormatting sqref="E64 I64">
    <cfRule type="expression" dxfId="2637" priority="264">
      <formula>$H64=0</formula>
    </cfRule>
  </conditionalFormatting>
  <conditionalFormatting sqref="J64:K64">
    <cfRule type="expression" dxfId="2636" priority="265">
      <formula>$J64=0</formula>
    </cfRule>
  </conditionalFormatting>
  <conditionalFormatting sqref="L64">
    <cfRule type="expression" dxfId="2635" priority="263">
      <formula>$L65=0</formula>
    </cfRule>
  </conditionalFormatting>
  <conditionalFormatting sqref="J64:K64">
    <cfRule type="expression" dxfId="2634" priority="267">
      <formula>$J64&gt;0</formula>
    </cfRule>
  </conditionalFormatting>
  <conditionalFormatting sqref="L64">
    <cfRule type="expression" dxfId="2633" priority="261">
      <formula>$L64&lt;0</formula>
    </cfRule>
    <cfRule type="expression" dxfId="2632" priority="262">
      <formula>$L64&gt;0</formula>
    </cfRule>
  </conditionalFormatting>
  <conditionalFormatting sqref="J64:K64">
    <cfRule type="expression" dxfId="2631" priority="266">
      <formula>$J64&lt;0</formula>
    </cfRule>
  </conditionalFormatting>
  <conditionalFormatting sqref="E65 I65">
    <cfRule type="expression" dxfId="2630" priority="257">
      <formula>$H65=0</formula>
    </cfRule>
  </conditionalFormatting>
  <conditionalFormatting sqref="J65:K65">
    <cfRule type="expression" dxfId="2629" priority="258">
      <formula>$J65=0</formula>
    </cfRule>
  </conditionalFormatting>
  <conditionalFormatting sqref="L65">
    <cfRule type="expression" dxfId="2628" priority="256">
      <formula>$L66=0</formula>
    </cfRule>
  </conditionalFormatting>
  <conditionalFormatting sqref="J65:K65">
    <cfRule type="expression" dxfId="2627" priority="260">
      <formula>$J65&gt;0</formula>
    </cfRule>
  </conditionalFormatting>
  <conditionalFormatting sqref="L65">
    <cfRule type="expression" dxfId="2626" priority="254">
      <formula>$L65&lt;0</formula>
    </cfRule>
    <cfRule type="expression" dxfId="2625" priority="255">
      <formula>$L65&gt;0</formula>
    </cfRule>
  </conditionalFormatting>
  <conditionalFormatting sqref="J65:K65">
    <cfRule type="expression" dxfId="2624" priority="259">
      <formula>$J65&lt;0</formula>
    </cfRule>
  </conditionalFormatting>
  <conditionalFormatting sqref="E11 I11">
    <cfRule type="expression" dxfId="2623" priority="248">
      <formula>$H11=0</formula>
    </cfRule>
  </conditionalFormatting>
  <conditionalFormatting sqref="J11:K11">
    <cfRule type="expression" dxfId="2622" priority="249">
      <formula>$J11=0</formula>
    </cfRule>
  </conditionalFormatting>
  <conditionalFormatting sqref="J11:K11">
    <cfRule type="expression" dxfId="2621" priority="251">
      <formula>$J11&gt;0</formula>
    </cfRule>
  </conditionalFormatting>
  <conditionalFormatting sqref="J11:K11">
    <cfRule type="expression" dxfId="2620" priority="250">
      <formula>$J11&lt;0</formula>
    </cfRule>
  </conditionalFormatting>
  <conditionalFormatting sqref="E9 I9">
    <cfRule type="expression" dxfId="2619" priority="241">
      <formula>$H9=0</formula>
    </cfRule>
  </conditionalFormatting>
  <conditionalFormatting sqref="J9:K9">
    <cfRule type="expression" dxfId="2618" priority="242">
      <formula>$J9=0</formula>
    </cfRule>
  </conditionalFormatting>
  <conditionalFormatting sqref="J9:K9">
    <cfRule type="expression" dxfId="2617" priority="244">
      <formula>$J9&gt;0</formula>
    </cfRule>
  </conditionalFormatting>
  <conditionalFormatting sqref="J9:K9">
    <cfRule type="expression" dxfId="2616" priority="243">
      <formula>$J9&lt;0</formula>
    </cfRule>
  </conditionalFormatting>
  <conditionalFormatting sqref="E66 I66">
    <cfRule type="expression" dxfId="2615" priority="232">
      <formula>$H66=0</formula>
    </cfRule>
  </conditionalFormatting>
  <conditionalFormatting sqref="J66:K66">
    <cfRule type="expression" dxfId="2614" priority="233">
      <formula>$J66=0</formula>
    </cfRule>
  </conditionalFormatting>
  <conditionalFormatting sqref="L66">
    <cfRule type="expression" dxfId="2613" priority="231">
      <formula>$L67=0</formula>
    </cfRule>
  </conditionalFormatting>
  <conditionalFormatting sqref="J66:K66">
    <cfRule type="expression" dxfId="2612" priority="235">
      <formula>$J66&gt;0</formula>
    </cfRule>
  </conditionalFormatting>
  <conditionalFormatting sqref="L66">
    <cfRule type="expression" dxfId="2611" priority="229">
      <formula>$L66&lt;0</formula>
    </cfRule>
    <cfRule type="expression" dxfId="2610" priority="230">
      <formula>$L66&gt;0</formula>
    </cfRule>
  </conditionalFormatting>
  <conditionalFormatting sqref="J66:K66">
    <cfRule type="expression" dxfId="2609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8" priority="223">
      <formula>$H10=0</formula>
    </cfRule>
  </conditionalFormatting>
  <conditionalFormatting sqref="J10:K10">
    <cfRule type="expression" dxfId="2607" priority="224">
      <formula>$J10=0</formula>
    </cfRule>
  </conditionalFormatting>
  <conditionalFormatting sqref="J10:K10">
    <cfRule type="expression" dxfId="2606" priority="226">
      <formula>$J10&gt;0</formula>
    </cfRule>
  </conditionalFormatting>
  <conditionalFormatting sqref="J10:K10">
    <cfRule type="expression" dxfId="2605" priority="225">
      <formula>$J10&lt;0</formula>
    </cfRule>
  </conditionalFormatting>
  <conditionalFormatting sqref="E26:E28 E30 E45:E49 E36:E43">
    <cfRule type="expression" dxfId="2604" priority="219">
      <formula>$H26=0</formula>
    </cfRule>
  </conditionalFormatting>
  <conditionalFormatting sqref="E29">
    <cfRule type="expression" dxfId="2603" priority="218">
      <formula>$H29=0</formula>
    </cfRule>
  </conditionalFormatting>
  <conditionalFormatting sqref="E31">
    <cfRule type="expression" dxfId="2602" priority="217">
      <formula>$H31=0</formula>
    </cfRule>
  </conditionalFormatting>
  <conditionalFormatting sqref="E32">
    <cfRule type="expression" dxfId="2601" priority="216">
      <formula>$H32=0</formula>
    </cfRule>
  </conditionalFormatting>
  <conditionalFormatting sqref="E44">
    <cfRule type="expression" dxfId="2600" priority="215">
      <formula>$H44=0</formula>
    </cfRule>
  </conditionalFormatting>
  <conditionalFormatting sqref="E35">
    <cfRule type="expression" dxfId="2599" priority="214">
      <formula>$H35=0</formula>
    </cfRule>
  </conditionalFormatting>
  <conditionalFormatting sqref="E33">
    <cfRule type="expression" dxfId="2598" priority="213">
      <formula>$H33=0</formula>
    </cfRule>
  </conditionalFormatting>
  <conditionalFormatting sqref="E34">
    <cfRule type="expression" dxfId="2597" priority="212">
      <formula>$H34=0</formula>
    </cfRule>
  </conditionalFormatting>
  <conditionalFormatting sqref="E67 I67">
    <cfRule type="expression" dxfId="2596" priority="208">
      <formula>$H67=0</formula>
    </cfRule>
  </conditionalFormatting>
  <conditionalFormatting sqref="J67:K67">
    <cfRule type="expression" dxfId="2595" priority="209">
      <formula>$J67=0</formula>
    </cfRule>
  </conditionalFormatting>
  <conditionalFormatting sqref="L67">
    <cfRule type="expression" dxfId="2594" priority="207">
      <formula>$L68=0</formula>
    </cfRule>
  </conditionalFormatting>
  <conditionalFormatting sqref="J67:K67">
    <cfRule type="expression" dxfId="2593" priority="211">
      <formula>$J67&gt;0</formula>
    </cfRule>
  </conditionalFormatting>
  <conditionalFormatting sqref="L67">
    <cfRule type="expression" dxfId="2592" priority="205">
      <formula>$L67&lt;0</formula>
    </cfRule>
    <cfRule type="expression" dxfId="2591" priority="206">
      <formula>$L67&gt;0</formula>
    </cfRule>
  </conditionalFormatting>
  <conditionalFormatting sqref="J67:K67">
    <cfRule type="expression" dxfId="2590" priority="210">
      <formula>$J67&lt;0</formula>
    </cfRule>
  </conditionalFormatting>
  <conditionalFormatting sqref="E69 I69">
    <cfRule type="expression" dxfId="2589" priority="201">
      <formula>$H69=0</formula>
    </cfRule>
  </conditionalFormatting>
  <conditionalFormatting sqref="J69:K69">
    <cfRule type="expression" dxfId="2588" priority="202">
      <formula>$J69=0</formula>
    </cfRule>
  </conditionalFormatting>
  <conditionalFormatting sqref="L69">
    <cfRule type="expression" dxfId="2587" priority="200">
      <formula>$L70=0</formula>
    </cfRule>
  </conditionalFormatting>
  <conditionalFormatting sqref="J69:K69">
    <cfRule type="expression" dxfId="2586" priority="204">
      <formula>$J69&gt;0</formula>
    </cfRule>
  </conditionalFormatting>
  <conditionalFormatting sqref="L69">
    <cfRule type="expression" dxfId="2585" priority="198">
      <formula>$L69&lt;0</formula>
    </cfRule>
    <cfRule type="expression" dxfId="2584" priority="199">
      <formula>$L69&gt;0</formula>
    </cfRule>
  </conditionalFormatting>
  <conditionalFormatting sqref="J69:K69">
    <cfRule type="expression" dxfId="2583" priority="203">
      <formula>$J69&lt;0</formula>
    </cfRule>
  </conditionalFormatting>
  <conditionalFormatting sqref="E68 I68">
    <cfRule type="expression" dxfId="2582" priority="194">
      <formula>$H68=0</formula>
    </cfRule>
  </conditionalFormatting>
  <conditionalFormatting sqref="J68:K68">
    <cfRule type="expression" dxfId="2581" priority="195">
      <formula>$J68=0</formula>
    </cfRule>
  </conditionalFormatting>
  <conditionalFormatting sqref="L68">
    <cfRule type="expression" dxfId="2580" priority="193">
      <formula>$L69=0</formula>
    </cfRule>
  </conditionalFormatting>
  <conditionalFormatting sqref="J68:K68">
    <cfRule type="expression" dxfId="2579" priority="197">
      <formula>$J68&gt;0</formula>
    </cfRule>
  </conditionalFormatting>
  <conditionalFormatting sqref="L68">
    <cfRule type="expression" dxfId="2578" priority="191">
      <formula>$L68&lt;0</formula>
    </cfRule>
    <cfRule type="expression" dxfId="2577" priority="192">
      <formula>$L68&gt;0</formula>
    </cfRule>
  </conditionalFormatting>
  <conditionalFormatting sqref="J68:K68">
    <cfRule type="expression" dxfId="2576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5" priority="186">
      <formula>$H69=0</formula>
    </cfRule>
  </conditionalFormatting>
  <conditionalFormatting sqref="J69:K69">
    <cfRule type="expression" dxfId="2574" priority="187">
      <formula>$J69=0</formula>
    </cfRule>
  </conditionalFormatting>
  <conditionalFormatting sqref="L69">
    <cfRule type="expression" dxfId="2573" priority="185">
      <formula>$L70=0</formula>
    </cfRule>
  </conditionalFormatting>
  <conditionalFormatting sqref="J69:K69">
    <cfRule type="expression" dxfId="2572" priority="189">
      <formula>$J69&gt;0</formula>
    </cfRule>
  </conditionalFormatting>
  <conditionalFormatting sqref="L69">
    <cfRule type="expression" dxfId="2571" priority="183">
      <formula>$L69&lt;0</formula>
    </cfRule>
    <cfRule type="expression" dxfId="2570" priority="184">
      <formula>$L69&gt;0</formula>
    </cfRule>
  </conditionalFormatting>
  <conditionalFormatting sqref="J69:K69">
    <cfRule type="expression" dxfId="2569" priority="188">
      <formula>$J69&lt;0</formula>
    </cfRule>
  </conditionalFormatting>
  <conditionalFormatting sqref="E71 I71">
    <cfRule type="expression" dxfId="2568" priority="179">
      <formula>$H71=0</formula>
    </cfRule>
  </conditionalFormatting>
  <conditionalFormatting sqref="J71:K71">
    <cfRule type="expression" dxfId="2567" priority="180">
      <formula>$J71=0</formula>
    </cfRule>
  </conditionalFormatting>
  <conditionalFormatting sqref="L71">
    <cfRule type="expression" dxfId="2566" priority="178">
      <formula>$L72=0</formula>
    </cfRule>
  </conditionalFormatting>
  <conditionalFormatting sqref="J71:K71">
    <cfRule type="expression" dxfId="2565" priority="182">
      <formula>$J71&gt;0</formula>
    </cfRule>
  </conditionalFormatting>
  <conditionalFormatting sqref="L71">
    <cfRule type="expression" dxfId="2564" priority="176">
      <formula>$L71&lt;0</formula>
    </cfRule>
    <cfRule type="expression" dxfId="2563" priority="177">
      <formula>$L71&gt;0</formula>
    </cfRule>
  </conditionalFormatting>
  <conditionalFormatting sqref="J71:K71">
    <cfRule type="expression" dxfId="2562" priority="181">
      <formula>$J71&lt;0</formula>
    </cfRule>
  </conditionalFormatting>
  <conditionalFormatting sqref="E70 I70">
    <cfRule type="expression" dxfId="2561" priority="172">
      <formula>$H70=0</formula>
    </cfRule>
  </conditionalFormatting>
  <conditionalFormatting sqref="J70:K70">
    <cfRule type="expression" dxfId="2560" priority="173">
      <formula>$J70=0</formula>
    </cfRule>
  </conditionalFormatting>
  <conditionalFormatting sqref="L70">
    <cfRule type="expression" dxfId="2559" priority="171">
      <formula>$L71=0</formula>
    </cfRule>
  </conditionalFormatting>
  <conditionalFormatting sqref="J70:K70">
    <cfRule type="expression" dxfId="2558" priority="175">
      <formula>$J70&gt;0</formula>
    </cfRule>
  </conditionalFormatting>
  <conditionalFormatting sqref="L70">
    <cfRule type="expression" dxfId="2557" priority="169">
      <formula>$L70&lt;0</formula>
    </cfRule>
    <cfRule type="expression" dxfId="2556" priority="170">
      <formula>$L70&gt;0</formula>
    </cfRule>
  </conditionalFormatting>
  <conditionalFormatting sqref="J70:K70">
    <cfRule type="expression" dxfId="2555" priority="174">
      <formula>$J70&lt;0</formula>
    </cfRule>
  </conditionalFormatting>
  <conditionalFormatting sqref="O73:O74">
    <cfRule type="expression" dxfId="2554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3" priority="161">
      <formula>$J73=0</formula>
    </cfRule>
  </conditionalFormatting>
  <conditionalFormatting sqref="L73:L74">
    <cfRule type="expression" dxfId="2552" priority="160">
      <formula>$L74=0</formula>
    </cfRule>
  </conditionalFormatting>
  <conditionalFormatting sqref="J73:K74">
    <cfRule type="expression" dxfId="2551" priority="162">
      <formula>$J73&lt;0</formula>
    </cfRule>
  </conditionalFormatting>
  <conditionalFormatting sqref="E72 I72">
    <cfRule type="expression" dxfId="2550" priority="156">
      <formula>$H72=0</formula>
    </cfRule>
  </conditionalFormatting>
  <conditionalFormatting sqref="J72:K72">
    <cfRule type="expression" dxfId="2549" priority="157">
      <formula>$J72=0</formula>
    </cfRule>
  </conditionalFormatting>
  <conditionalFormatting sqref="L72">
    <cfRule type="expression" dxfId="2548" priority="155">
      <formula>$L73=0</formula>
    </cfRule>
  </conditionalFormatting>
  <conditionalFormatting sqref="J72:K72">
    <cfRule type="expression" dxfId="2547" priority="159">
      <formula>$J72&gt;0</formula>
    </cfRule>
  </conditionalFormatting>
  <conditionalFormatting sqref="L72">
    <cfRule type="expression" dxfId="2546" priority="153">
      <formula>$L72&lt;0</formula>
    </cfRule>
    <cfRule type="expression" dxfId="2545" priority="154">
      <formula>$L72&gt;0</formula>
    </cfRule>
  </conditionalFormatting>
  <conditionalFormatting sqref="J72:K72">
    <cfRule type="expression" dxfId="2544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3" priority="148">
      <formula>$H72=0</formula>
    </cfRule>
  </conditionalFormatting>
  <conditionalFormatting sqref="J72:K72">
    <cfRule type="expression" dxfId="2542" priority="149">
      <formula>$J72=0</formula>
    </cfRule>
  </conditionalFormatting>
  <conditionalFormatting sqref="L72">
    <cfRule type="expression" dxfId="2541" priority="147">
      <formula>$L73=0</formula>
    </cfRule>
  </conditionalFormatting>
  <conditionalFormatting sqref="J72:K72">
    <cfRule type="expression" dxfId="2540" priority="151">
      <formula>$J72&gt;0</formula>
    </cfRule>
  </conditionalFormatting>
  <conditionalFormatting sqref="L72">
    <cfRule type="expression" dxfId="2539" priority="145">
      <formula>$L72&lt;0</formula>
    </cfRule>
    <cfRule type="expression" dxfId="2538" priority="146">
      <formula>$L72&gt;0</formula>
    </cfRule>
  </conditionalFormatting>
  <conditionalFormatting sqref="J72:K72">
    <cfRule type="expression" dxfId="2537" priority="150">
      <formula>$J72&lt;0</formula>
    </cfRule>
  </conditionalFormatting>
  <conditionalFormatting sqref="E74 I74">
    <cfRule type="expression" dxfId="2536" priority="141">
      <formula>$H74=0</formula>
    </cfRule>
  </conditionalFormatting>
  <conditionalFormatting sqref="J74:K74">
    <cfRule type="expression" dxfId="2535" priority="142">
      <formula>$J74=0</formula>
    </cfRule>
  </conditionalFormatting>
  <conditionalFormatting sqref="L74">
    <cfRule type="expression" dxfId="2534" priority="140">
      <formula>$L75=0</formula>
    </cfRule>
  </conditionalFormatting>
  <conditionalFormatting sqref="J74:K74">
    <cfRule type="expression" dxfId="2533" priority="144">
      <formula>$J74&gt;0</formula>
    </cfRule>
  </conditionalFormatting>
  <conditionalFormatting sqref="L74">
    <cfRule type="expression" dxfId="2532" priority="138">
      <formula>$L74&lt;0</formula>
    </cfRule>
    <cfRule type="expression" dxfId="2531" priority="139">
      <formula>$L74&gt;0</formula>
    </cfRule>
  </conditionalFormatting>
  <conditionalFormatting sqref="J74:K74">
    <cfRule type="expression" dxfId="2530" priority="143">
      <formula>$J74&lt;0</formula>
    </cfRule>
  </conditionalFormatting>
  <conditionalFormatting sqref="E73 I73">
    <cfRule type="expression" dxfId="2529" priority="134">
      <formula>$H73=0</formula>
    </cfRule>
  </conditionalFormatting>
  <conditionalFormatting sqref="J73:K73">
    <cfRule type="expression" dxfId="2528" priority="135">
      <formula>$J73=0</formula>
    </cfRule>
  </conditionalFormatting>
  <conditionalFormatting sqref="L73">
    <cfRule type="expression" dxfId="2527" priority="133">
      <formula>$L74=0</formula>
    </cfRule>
  </conditionalFormatting>
  <conditionalFormatting sqref="J73:K73">
    <cfRule type="expression" dxfId="2526" priority="137">
      <formula>$J73&gt;0</formula>
    </cfRule>
  </conditionalFormatting>
  <conditionalFormatting sqref="L73">
    <cfRule type="expression" dxfId="2525" priority="131">
      <formula>$L73&lt;0</formula>
    </cfRule>
    <cfRule type="expression" dxfId="2524" priority="132">
      <formula>$L73&gt;0</formula>
    </cfRule>
  </conditionalFormatting>
  <conditionalFormatting sqref="J73:K73">
    <cfRule type="expression" dxfId="2523" priority="136">
      <formula>$J73&lt;0</formula>
    </cfRule>
  </conditionalFormatting>
  <conditionalFormatting sqref="O75">
    <cfRule type="expression" dxfId="2522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21" priority="123">
      <formula>$J75=0</formula>
    </cfRule>
  </conditionalFormatting>
  <conditionalFormatting sqref="L75">
    <cfRule type="expression" dxfId="2520" priority="122">
      <formula>$L76=0</formula>
    </cfRule>
  </conditionalFormatting>
  <conditionalFormatting sqref="J75:K75">
    <cfRule type="expression" dxfId="2519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8" priority="117">
      <formula>$H75=0</formula>
    </cfRule>
  </conditionalFormatting>
  <conditionalFormatting sqref="J75:K75">
    <cfRule type="expression" dxfId="2517" priority="118">
      <formula>$J75=0</formula>
    </cfRule>
  </conditionalFormatting>
  <conditionalFormatting sqref="L75">
    <cfRule type="expression" dxfId="2516" priority="116">
      <formula>$L76=0</formula>
    </cfRule>
  </conditionalFormatting>
  <conditionalFormatting sqref="J75:K75">
    <cfRule type="expression" dxfId="2515" priority="120">
      <formula>$J75&gt;0</formula>
    </cfRule>
  </conditionalFormatting>
  <conditionalFormatting sqref="L75">
    <cfRule type="expression" dxfId="2514" priority="114">
      <formula>$L75&lt;0</formula>
    </cfRule>
    <cfRule type="expression" dxfId="2513" priority="115">
      <formula>$L75&gt;0</formula>
    </cfRule>
  </conditionalFormatting>
  <conditionalFormatting sqref="J75:K75">
    <cfRule type="expression" dxfId="2512" priority="119">
      <formula>$J75&lt;0</formula>
    </cfRule>
  </conditionalFormatting>
  <conditionalFormatting sqref="E7 I7">
    <cfRule type="expression" dxfId="2511" priority="109">
      <formula>$H7=0</formula>
    </cfRule>
  </conditionalFormatting>
  <conditionalFormatting sqref="J7:K7">
    <cfRule type="expression" dxfId="2510" priority="110">
      <formula>$J7=0</formula>
    </cfRule>
  </conditionalFormatting>
  <conditionalFormatting sqref="L7">
    <cfRule type="expression" dxfId="2509" priority="108">
      <formula>$L8=0</formula>
    </cfRule>
  </conditionalFormatting>
  <conditionalFormatting sqref="J7:K7">
    <cfRule type="expression" dxfId="2508" priority="112">
      <formula>$J7&gt;0</formula>
    </cfRule>
  </conditionalFormatting>
  <conditionalFormatting sqref="L7">
    <cfRule type="expression" dxfId="2507" priority="106">
      <formula>$L7&lt;0</formula>
    </cfRule>
    <cfRule type="expression" dxfId="2506" priority="107">
      <formula>$L7&gt;0</formula>
    </cfRule>
  </conditionalFormatting>
  <conditionalFormatting sqref="J7:K7">
    <cfRule type="expression" dxfId="2505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4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3" priority="99">
      <formula>$J76=0</formula>
    </cfRule>
  </conditionalFormatting>
  <conditionalFormatting sqref="L76">
    <cfRule type="expression" dxfId="2502" priority="98">
      <formula>$L77=0</formula>
    </cfRule>
  </conditionalFormatting>
  <conditionalFormatting sqref="J76:K76">
    <cfRule type="expression" dxfId="2501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00" priority="93">
      <formula>$H76=0</formula>
    </cfRule>
  </conditionalFormatting>
  <conditionalFormatting sqref="J76:K76">
    <cfRule type="expression" dxfId="2499" priority="94">
      <formula>$J76=0</formula>
    </cfRule>
  </conditionalFormatting>
  <conditionalFormatting sqref="L76">
    <cfRule type="expression" dxfId="2498" priority="92">
      <formula>$L77=0</formula>
    </cfRule>
  </conditionalFormatting>
  <conditionalFormatting sqref="J76:K76">
    <cfRule type="expression" dxfId="2497" priority="96">
      <formula>$J76&gt;0</formula>
    </cfRule>
  </conditionalFormatting>
  <conditionalFormatting sqref="L76">
    <cfRule type="expression" dxfId="2496" priority="90">
      <formula>$L76&lt;0</formula>
    </cfRule>
    <cfRule type="expression" dxfId="2495" priority="91">
      <formula>$L76&gt;0</formula>
    </cfRule>
  </conditionalFormatting>
  <conditionalFormatting sqref="J76:K76">
    <cfRule type="expression" dxfId="2494" priority="95">
      <formula>$J76&lt;0</formula>
    </cfRule>
  </conditionalFormatting>
  <conditionalFormatting sqref="O77">
    <cfRule type="expression" dxfId="2493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2" priority="86">
      <formula>$J77=0</formula>
    </cfRule>
  </conditionalFormatting>
  <conditionalFormatting sqref="L77">
    <cfRule type="expression" dxfId="2491" priority="85">
      <formula>$L78=0</formula>
    </cfRule>
  </conditionalFormatting>
  <conditionalFormatting sqref="J77:K77">
    <cfRule type="expression" dxfId="2490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9" priority="80">
      <formula>$H77=0</formula>
    </cfRule>
  </conditionalFormatting>
  <conditionalFormatting sqref="J77:K77">
    <cfRule type="expression" dxfId="2488" priority="81">
      <formula>$J77=0</formula>
    </cfRule>
  </conditionalFormatting>
  <conditionalFormatting sqref="L77">
    <cfRule type="expression" dxfId="2487" priority="79">
      <formula>$L78=0</formula>
    </cfRule>
  </conditionalFormatting>
  <conditionalFormatting sqref="J77:K77">
    <cfRule type="expression" dxfId="2486" priority="83">
      <formula>$J77&gt;0</formula>
    </cfRule>
  </conditionalFormatting>
  <conditionalFormatting sqref="L77">
    <cfRule type="expression" dxfId="2485" priority="77">
      <formula>$L77&lt;0</formula>
    </cfRule>
    <cfRule type="expression" dxfId="2484" priority="78">
      <formula>$L77&gt;0</formula>
    </cfRule>
  </conditionalFormatting>
  <conditionalFormatting sqref="J77:K77">
    <cfRule type="expression" dxfId="2483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2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81" priority="72">
      <formula>$J78=0</formula>
    </cfRule>
  </conditionalFormatting>
  <conditionalFormatting sqref="L78">
    <cfRule type="expression" dxfId="2480" priority="71">
      <formula>$L79=0</formula>
    </cfRule>
  </conditionalFormatting>
  <conditionalFormatting sqref="J78:K78">
    <cfRule type="expression" dxfId="2479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8" priority="66">
      <formula>$H78=0</formula>
    </cfRule>
  </conditionalFormatting>
  <conditionalFormatting sqref="J78:K78">
    <cfRule type="expression" dxfId="2477" priority="67">
      <formula>$J78=0</formula>
    </cfRule>
  </conditionalFormatting>
  <conditionalFormatting sqref="L78">
    <cfRule type="expression" dxfId="2476" priority="65">
      <formula>$L79=0</formula>
    </cfRule>
  </conditionalFormatting>
  <conditionalFormatting sqref="J78:K78">
    <cfRule type="expression" dxfId="2475" priority="69">
      <formula>$J78&gt;0</formula>
    </cfRule>
  </conditionalFormatting>
  <conditionalFormatting sqref="L78">
    <cfRule type="expression" dxfId="2474" priority="63">
      <formula>$L78&lt;0</formula>
    </cfRule>
    <cfRule type="expression" dxfId="2473" priority="64">
      <formula>$L78&gt;0</formula>
    </cfRule>
  </conditionalFormatting>
  <conditionalFormatting sqref="J78:K78">
    <cfRule type="expression" dxfId="2472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71" priority="59">
      <formula>$J79=0</formula>
    </cfRule>
  </conditionalFormatting>
  <conditionalFormatting sqref="L79">
    <cfRule type="expression" dxfId="2470" priority="58">
      <formula>$L80=0</formula>
    </cfRule>
  </conditionalFormatting>
  <conditionalFormatting sqref="J79:K79">
    <cfRule type="expression" dxfId="2469" priority="60">
      <formula>$J79&lt;0</formula>
    </cfRule>
  </conditionalFormatting>
  <conditionalFormatting sqref="E79 I79">
    <cfRule type="expression" dxfId="2468" priority="54">
      <formula>$H79=0</formula>
    </cfRule>
  </conditionalFormatting>
  <conditionalFormatting sqref="J79:K79">
    <cfRule type="expression" dxfId="2467" priority="55">
      <formula>$J79=0</formula>
    </cfRule>
  </conditionalFormatting>
  <conditionalFormatting sqref="L79">
    <cfRule type="expression" dxfId="2466" priority="53">
      <formula>$L80=0</formula>
    </cfRule>
  </conditionalFormatting>
  <conditionalFormatting sqref="J79:K79">
    <cfRule type="expression" dxfId="2465" priority="57">
      <formula>$J79&gt;0</formula>
    </cfRule>
  </conditionalFormatting>
  <conditionalFormatting sqref="L79">
    <cfRule type="expression" dxfId="2464" priority="51">
      <formula>$L79&lt;0</formula>
    </cfRule>
    <cfRule type="expression" dxfId="2463" priority="52">
      <formula>$L79&gt;0</formula>
    </cfRule>
  </conditionalFormatting>
  <conditionalFormatting sqref="J79:K79">
    <cfRule type="expression" dxfId="2462" priority="56">
      <formula>$J79&lt;0</formula>
    </cfRule>
  </conditionalFormatting>
  <conditionalFormatting sqref="J80:K80">
    <cfRule type="expression" dxfId="2461" priority="49">
      <formula>$J80=0</formula>
    </cfRule>
  </conditionalFormatting>
  <conditionalFormatting sqref="L80">
    <cfRule type="expression" dxfId="2460" priority="48">
      <formula>$L81=0</formula>
    </cfRule>
  </conditionalFormatting>
  <conditionalFormatting sqref="J80:K80">
    <cfRule type="expression" dxfId="2459" priority="50">
      <formula>$J80&lt;0</formula>
    </cfRule>
  </conditionalFormatting>
  <conditionalFormatting sqref="E80 I80">
    <cfRule type="expression" dxfId="2458" priority="44">
      <formula>$H80=0</formula>
    </cfRule>
  </conditionalFormatting>
  <conditionalFormatting sqref="J80:K80">
    <cfRule type="expression" dxfId="2457" priority="45">
      <formula>$J80=0</formula>
    </cfRule>
  </conditionalFormatting>
  <conditionalFormatting sqref="L80">
    <cfRule type="expression" dxfId="2456" priority="43">
      <formula>$L81=0</formula>
    </cfRule>
  </conditionalFormatting>
  <conditionalFormatting sqref="J80:K80">
    <cfRule type="expression" dxfId="2455" priority="47">
      <formula>$J80&gt;0</formula>
    </cfRule>
  </conditionalFormatting>
  <conditionalFormatting sqref="L80">
    <cfRule type="expression" dxfId="2454" priority="41">
      <formula>$L80&lt;0</formula>
    </cfRule>
    <cfRule type="expression" dxfId="2453" priority="42">
      <formula>$L80&gt;0</formula>
    </cfRule>
  </conditionalFormatting>
  <conditionalFormatting sqref="J80:K80">
    <cfRule type="expression" dxfId="2452" priority="46">
      <formula>$J80&lt;0</formula>
    </cfRule>
  </conditionalFormatting>
  <conditionalFormatting sqref="J81:K81">
    <cfRule type="expression" dxfId="2451" priority="39">
      <formula>$J81=0</formula>
    </cfRule>
  </conditionalFormatting>
  <conditionalFormatting sqref="L81">
    <cfRule type="expression" dxfId="2450" priority="38">
      <formula>$L82=0</formula>
    </cfRule>
  </conditionalFormatting>
  <conditionalFormatting sqref="J81:K81">
    <cfRule type="expression" dxfId="2449" priority="40">
      <formula>$J81&lt;0</formula>
    </cfRule>
  </conditionalFormatting>
  <conditionalFormatting sqref="E81 I81">
    <cfRule type="expression" dxfId="2448" priority="34">
      <formula>$H81=0</formula>
    </cfRule>
  </conditionalFormatting>
  <conditionalFormatting sqref="J81:K81">
    <cfRule type="expression" dxfId="2447" priority="35">
      <formula>$J81=0</formula>
    </cfRule>
  </conditionalFormatting>
  <conditionalFormatting sqref="L81">
    <cfRule type="expression" dxfId="2446" priority="33">
      <formula>$L82=0</formula>
    </cfRule>
  </conditionalFormatting>
  <conditionalFormatting sqref="J81:K81">
    <cfRule type="expression" dxfId="2445" priority="37">
      <formula>$J81&gt;0</formula>
    </cfRule>
  </conditionalFormatting>
  <conditionalFormatting sqref="L81">
    <cfRule type="expression" dxfId="2444" priority="31">
      <formula>$L81&lt;0</formula>
    </cfRule>
    <cfRule type="expression" dxfId="2443" priority="32">
      <formula>$L81&gt;0</formula>
    </cfRule>
  </conditionalFormatting>
  <conditionalFormatting sqref="J81:K81">
    <cfRule type="expression" dxfId="2442" priority="36">
      <formula>$J81&lt;0</formula>
    </cfRule>
  </conditionalFormatting>
  <conditionalFormatting sqref="J82:K82">
    <cfRule type="expression" dxfId="2441" priority="29">
      <formula>$J82=0</formula>
    </cfRule>
  </conditionalFormatting>
  <conditionalFormatting sqref="L82">
    <cfRule type="expression" dxfId="2440" priority="28">
      <formula>$L83=0</formula>
    </cfRule>
  </conditionalFormatting>
  <conditionalFormatting sqref="J82:K82">
    <cfRule type="expression" dxfId="2439" priority="30">
      <formula>$J82&lt;0</formula>
    </cfRule>
  </conditionalFormatting>
  <conditionalFormatting sqref="E82 I82">
    <cfRule type="expression" dxfId="2438" priority="24">
      <formula>$H82=0</formula>
    </cfRule>
  </conditionalFormatting>
  <conditionalFormatting sqref="J82:K82">
    <cfRule type="expression" dxfId="2437" priority="25">
      <formula>$J82=0</formula>
    </cfRule>
  </conditionalFormatting>
  <conditionalFormatting sqref="L82">
    <cfRule type="expression" dxfId="2436" priority="23">
      <formula>$L83=0</formula>
    </cfRule>
  </conditionalFormatting>
  <conditionalFormatting sqref="J82:K82">
    <cfRule type="expression" dxfId="2435" priority="27">
      <formula>$J82&gt;0</formula>
    </cfRule>
  </conditionalFormatting>
  <conditionalFormatting sqref="L82">
    <cfRule type="expression" dxfId="2434" priority="21">
      <formula>$L82&lt;0</formula>
    </cfRule>
    <cfRule type="expression" dxfId="2433" priority="22">
      <formula>$L82&gt;0</formula>
    </cfRule>
  </conditionalFormatting>
  <conditionalFormatting sqref="J82:K82">
    <cfRule type="expression" dxfId="2432" priority="26">
      <formula>$J82&lt;0</formula>
    </cfRule>
  </conditionalFormatting>
  <conditionalFormatting sqref="J83:K83">
    <cfRule type="expression" dxfId="2431" priority="19">
      <formula>$J83=0</formula>
    </cfRule>
  </conditionalFormatting>
  <conditionalFormatting sqref="L83">
    <cfRule type="expression" dxfId="2430" priority="18">
      <formula>$L84=0</formula>
    </cfRule>
  </conditionalFormatting>
  <conditionalFormatting sqref="J83:K83">
    <cfRule type="expression" dxfId="2429" priority="20">
      <formula>$J83&lt;0</formula>
    </cfRule>
  </conditionalFormatting>
  <conditionalFormatting sqref="E83 I83">
    <cfRule type="expression" dxfId="2428" priority="14">
      <formula>$H83=0</formula>
    </cfRule>
  </conditionalFormatting>
  <conditionalFormatting sqref="J83:K83">
    <cfRule type="expression" dxfId="2427" priority="15">
      <formula>$J83=0</formula>
    </cfRule>
  </conditionalFormatting>
  <conditionalFormatting sqref="L83">
    <cfRule type="expression" dxfId="2426" priority="13">
      <formula>$L84=0</formula>
    </cfRule>
  </conditionalFormatting>
  <conditionalFormatting sqref="J83:K83">
    <cfRule type="expression" dxfId="2425" priority="17">
      <formula>$J83&gt;0</formula>
    </cfRule>
  </conditionalFormatting>
  <conditionalFormatting sqref="L83">
    <cfRule type="expression" dxfId="2424" priority="11">
      <formula>$L83&lt;0</formula>
    </cfRule>
    <cfRule type="expression" dxfId="2423" priority="12">
      <formula>$L83&gt;0</formula>
    </cfRule>
  </conditionalFormatting>
  <conditionalFormatting sqref="J83:K83">
    <cfRule type="expression" dxfId="2422" priority="16">
      <formula>$J83&lt;0</formula>
    </cfRule>
  </conditionalFormatting>
  <conditionalFormatting sqref="J84:K84">
    <cfRule type="expression" dxfId="2421" priority="9">
      <formula>$J84=0</formula>
    </cfRule>
  </conditionalFormatting>
  <conditionalFormatting sqref="L84">
    <cfRule type="expression" dxfId="2420" priority="8">
      <formula>$L85=0</formula>
    </cfRule>
  </conditionalFormatting>
  <conditionalFormatting sqref="J84:K84">
    <cfRule type="expression" dxfId="2419" priority="10">
      <formula>$J84&lt;0</formula>
    </cfRule>
  </conditionalFormatting>
  <conditionalFormatting sqref="E84 I84">
    <cfRule type="expression" dxfId="2418" priority="4">
      <formula>$H84=0</formula>
    </cfRule>
  </conditionalFormatting>
  <conditionalFormatting sqref="J84:K84">
    <cfRule type="expression" dxfId="2417" priority="5">
      <formula>$J84=0</formula>
    </cfRule>
  </conditionalFormatting>
  <conditionalFormatting sqref="L84">
    <cfRule type="expression" dxfId="2416" priority="3">
      <formula>$L85=0</formula>
    </cfRule>
  </conditionalFormatting>
  <conditionalFormatting sqref="J84:K84">
    <cfRule type="expression" dxfId="2415" priority="7">
      <formula>$J84&gt;0</formula>
    </cfRule>
  </conditionalFormatting>
  <conditionalFormatting sqref="L84">
    <cfRule type="expression" dxfId="2414" priority="1">
      <formula>$L84&lt;0</formula>
    </cfRule>
    <cfRule type="expression" dxfId="2413" priority="2">
      <formula>$L84&gt;0</formula>
    </cfRule>
  </conditionalFormatting>
  <conditionalFormatting sqref="J84:K84">
    <cfRule type="expression" dxfId="2412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3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9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1" location="DIA!A1" display="DIA"/>
    <hyperlink ref="E35" location="ICE!A1" display="ICE"/>
    <hyperlink ref="E58" location="NKE!A1" display="NKE"/>
    <hyperlink ref="E10" location="MOS!A1" display="MOS"/>
    <hyperlink ref="E59" location="VGK!A1" display="VGK"/>
    <hyperlink ref="E60" location="CMG!A1" display="CMG"/>
    <hyperlink ref="E15" location="HAS!A1" display="HAS"/>
    <hyperlink ref="E8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7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6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U253" sqref="U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>
        <v>43191</v>
      </c>
      <c r="R253" s="437">
        <v>0.02</v>
      </c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1100.9800000000005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33811.484666668301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32600.284666668369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32598.739999999991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1.54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4.6666683774674311E-3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>
        <v>43191</v>
      </c>
      <c r="T293" s="414">
        <v>2.91</v>
      </c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0.04</v>
      </c>
      <c r="S302" s="415" t="s">
        <v>81</v>
      </c>
      <c r="T302" s="414">
        <f>SUM(T252:T301)</f>
        <v>1100.9800000000005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411" priority="7">
      <formula>#REF!&gt;0</formula>
    </cfRule>
    <cfRule type="expression" dxfId="24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5"/>
  <sheetViews>
    <sheetView topLeftCell="G1" zoomScaleNormal="100" workbookViewId="0">
      <pane ySplit="1" topLeftCell="A590" activePane="bottomLeft" state="frozen"/>
      <selection pane="bottomLeft" activeCell="I616" sqref="I61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0"/>
      <c r="AA2" s="332">
        <f>LOOKUP(2,1/(M:M&lt;&gt;""),M:M)</f>
        <v>32598.739999999991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0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0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0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0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1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1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1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1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1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0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0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0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0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0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1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1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1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1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0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0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0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0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0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2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2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2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2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2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2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2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2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2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2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2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2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2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2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2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2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2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2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2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2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2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2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2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2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2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2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2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2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2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2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2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2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2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2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2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2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2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2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2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2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2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2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2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2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2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2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2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2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2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2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2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2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2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2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2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2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2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2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2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2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2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2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2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2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2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2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2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2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2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2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2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2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2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2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2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2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2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2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2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2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2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2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2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2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2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2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2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2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2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2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2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2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2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2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2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2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2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2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2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2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2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2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2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2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2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2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2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2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2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2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2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2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2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2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2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2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2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2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2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2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2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2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2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2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2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2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2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2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2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2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2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2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2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2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2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2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2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2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2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2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2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2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2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2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2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2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2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2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2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2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2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2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2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2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2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2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2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2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2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2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2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2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2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2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2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2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2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2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2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2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2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2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2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2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2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2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2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2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2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2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2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2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2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2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2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2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2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2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2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2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2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2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2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2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2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2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2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2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2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2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2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2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2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2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2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2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2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2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2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2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2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2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2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2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2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2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2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2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2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2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2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2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2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2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2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2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2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2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2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2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2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2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2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2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2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2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2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2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2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2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2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2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2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2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2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2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2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2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2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2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2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2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2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2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2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2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2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2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2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2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2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2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2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2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2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2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2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2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2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2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2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2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2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2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2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2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2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2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2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2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2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2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2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2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2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2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2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2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2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2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2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2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2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2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2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2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2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2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2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2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2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2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2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2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2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2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2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2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2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2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2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2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2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2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2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2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2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2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2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2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2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2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2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2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2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2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2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2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2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2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2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2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2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2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2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2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2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2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2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2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2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2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2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2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2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2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2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2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2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2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2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2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2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2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2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2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2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2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2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2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2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2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2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2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2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2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2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2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2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2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2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2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2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2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2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2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2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2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2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2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2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2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2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2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2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2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2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2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2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2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2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2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2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2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2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2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2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2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2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2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2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2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2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2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2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2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2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2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2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2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2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2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2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2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2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2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2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2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2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2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2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2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2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2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2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2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2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2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2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2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2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2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2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2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2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2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2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2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2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2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2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2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2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2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2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2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2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2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2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2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2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2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2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2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2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2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2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2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2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2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2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2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2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2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2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2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2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2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2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2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2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2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2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2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2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2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2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2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2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2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2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2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2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2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2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2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2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2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2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2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2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2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2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2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2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2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2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2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2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2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2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2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2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2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2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2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2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2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2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2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2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2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2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2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2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2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2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2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2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2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2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2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2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2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2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2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2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2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2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2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2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2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2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2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2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2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2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2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2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2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2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2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2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2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2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2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2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2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2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2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2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2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2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2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2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2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2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2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2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2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2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2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2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2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2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2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2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2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2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2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2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2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2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2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2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2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2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2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2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2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2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2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2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2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2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2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2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2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2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221">
        <v>442598.74</v>
      </c>
      <c r="J615" s="173">
        <v>410000</v>
      </c>
      <c r="K615" s="173">
        <f t="shared" ref="K615" si="2856">I615-I614-J615+J614</f>
        <v>7698.640000000014</v>
      </c>
      <c r="L615" s="171">
        <f t="shared" ref="L615" si="2857">K615/I614</f>
        <v>1.770208836466125E-2</v>
      </c>
      <c r="M615" s="182">
        <f t="shared" ref="M615" si="2858">I615-J615</f>
        <v>32598.739999999991</v>
      </c>
      <c r="N615" s="184">
        <f t="shared" ref="N615" si="2859">M615/J615</f>
        <v>7.9509121951219494E-2</v>
      </c>
      <c r="O615" s="183">
        <f t="shared" ref="O615" si="2860">N615/(A615/365.25)</f>
        <v>3.0409117060400961E-2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415205.93</v>
      </c>
      <c r="S615" s="173">
        <f t="shared" ref="S615" si="2862">I615-R615</f>
        <v>27392.809999999998</v>
      </c>
      <c r="T615" s="173">
        <v>-36608</v>
      </c>
      <c r="U615" s="173">
        <f t="shared" ref="U615" si="2863">M615-T615</f>
        <v>69206.739999999991</v>
      </c>
      <c r="V615" s="184">
        <f>STDEV(D$2:D615)*SQRT(252)</f>
        <v>0.1422807158227519</v>
      </c>
      <c r="W615" s="184">
        <f>STDEV(L$2:L615)*SQRT(252)</f>
        <v>0.28095538225453753</v>
      </c>
      <c r="X615" s="174">
        <f t="shared" ref="X615" si="2864">N615/V615</f>
        <v>0.5588186810239909</v>
      </c>
      <c r="Y615" s="174">
        <f t="shared" ref="Y615" si="2865">O615/W615</f>
        <v>0.10823468415654401</v>
      </c>
      <c r="Z615" s="802">
        <f t="shared" ref="Z615" si="2866">-(E615-N615)</f>
        <v>-0.17658855503361709</v>
      </c>
    </row>
  </sheetData>
  <conditionalFormatting sqref="D3:D61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9" t="s">
        <v>78</v>
      </c>
      <c r="P42" s="839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409" priority="58">
      <formula>F19&gt;0</formula>
    </cfRule>
    <cfRule type="expression" dxfId="24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7" priority="47">
      <formula>H25&gt;0</formula>
    </cfRule>
    <cfRule type="expression" dxfId="2406" priority="48">
      <formula>H25&lt;0</formula>
    </cfRule>
  </conditionalFormatting>
  <conditionalFormatting sqref="M39">
    <cfRule type="expression" dxfId="2405" priority="45">
      <formula>M39&gt;0</formula>
    </cfRule>
    <cfRule type="expression" dxfId="2404" priority="46">
      <formula>M39&lt;0</formula>
    </cfRule>
  </conditionalFormatting>
  <conditionalFormatting sqref="F61:F67">
    <cfRule type="expression" dxfId="2403" priority="43">
      <formula>F61&gt;0</formula>
    </cfRule>
    <cfRule type="expression" dxfId="2402" priority="44">
      <formula>F61&lt;0</formula>
    </cfRule>
  </conditionalFormatting>
  <conditionalFormatting sqref="H61:H67">
    <cfRule type="expression" dxfId="2401" priority="41">
      <formula>H61&gt;0</formula>
    </cfRule>
    <cfRule type="expression" dxfId="2400" priority="42">
      <formula>H61&lt;0</formula>
    </cfRule>
  </conditionalFormatting>
  <conditionalFormatting sqref="F21:F24">
    <cfRule type="expression" dxfId="2399" priority="39">
      <formula>F21&gt;0</formula>
    </cfRule>
    <cfRule type="expression" dxfId="2398" priority="40">
      <formula>F21&lt;0</formula>
    </cfRule>
  </conditionalFormatting>
  <conditionalFormatting sqref="H21:H24">
    <cfRule type="expression" dxfId="2397" priority="37">
      <formula>H21&gt;0</formula>
    </cfRule>
    <cfRule type="expression" dxfId="2396" priority="38">
      <formula>H21&lt;0</formula>
    </cfRule>
  </conditionalFormatting>
  <conditionalFormatting sqref="I25:I28">
    <cfRule type="expression" dxfId="2395" priority="31">
      <formula>I25&gt;0</formula>
    </cfRule>
    <cfRule type="expression" dxfId="2394" priority="32">
      <formula>I25&lt;0</formula>
    </cfRule>
  </conditionalFormatting>
  <conditionalFormatting sqref="I21:I24">
    <cfRule type="expression" dxfId="2393" priority="29">
      <formula>I21&gt;0</formula>
    </cfRule>
    <cfRule type="expression" dxfId="2392" priority="30">
      <formula>I21&lt;0</formula>
    </cfRule>
  </conditionalFormatting>
  <conditionalFormatting sqref="H29">
    <cfRule type="expression" dxfId="2391" priority="27">
      <formula>H29&gt;0</formula>
    </cfRule>
    <cfRule type="expression" dxfId="2390" priority="28">
      <formula>H29&lt;0</formula>
    </cfRule>
  </conditionalFormatting>
  <conditionalFormatting sqref="H30">
    <cfRule type="expression" dxfId="2389" priority="25">
      <formula>H30&gt;0</formula>
    </cfRule>
    <cfRule type="expression" dxfId="2388" priority="26">
      <formula>H30&lt;0</formula>
    </cfRule>
  </conditionalFormatting>
  <conditionalFormatting sqref="H31">
    <cfRule type="expression" dxfId="2387" priority="23">
      <formula>H31&gt;0</formula>
    </cfRule>
    <cfRule type="expression" dxfId="2386" priority="24">
      <formula>H31&lt;0</formula>
    </cfRule>
  </conditionalFormatting>
  <conditionalFormatting sqref="Q7">
    <cfRule type="expression" dxfId="2385" priority="21">
      <formula>Q7&gt;0</formula>
    </cfRule>
    <cfRule type="expression" dxfId="2384" priority="22">
      <formula>Q7&lt;0</formula>
    </cfRule>
  </conditionalFormatting>
  <conditionalFormatting sqref="Q8">
    <cfRule type="expression" dxfId="2383" priority="19">
      <formula>Q8&gt;0</formula>
    </cfRule>
    <cfRule type="expression" dxfId="2382" priority="20">
      <formula>Q8&lt;0</formula>
    </cfRule>
  </conditionalFormatting>
  <conditionalFormatting sqref="F73:F82">
    <cfRule type="expression" dxfId="2381" priority="17">
      <formula>F73&gt;0</formula>
    </cfRule>
    <cfRule type="expression" dxfId="2380" priority="18">
      <formula>F73&lt;0</formula>
    </cfRule>
  </conditionalFormatting>
  <conditionalFormatting sqref="H73:H76">
    <cfRule type="expression" dxfId="2379" priority="15">
      <formula>H73&gt;0</formula>
    </cfRule>
    <cfRule type="expression" dxfId="2378" priority="16">
      <formula>H73&lt;0</formula>
    </cfRule>
  </conditionalFormatting>
  <conditionalFormatting sqref="F69:F72">
    <cfRule type="expression" dxfId="2377" priority="13">
      <formula>F69&gt;0</formula>
    </cfRule>
    <cfRule type="expression" dxfId="2376" priority="14">
      <formula>F69&lt;0</formula>
    </cfRule>
  </conditionalFormatting>
  <conditionalFormatting sqref="H69:H72">
    <cfRule type="expression" dxfId="2375" priority="11">
      <formula>H69&gt;0</formula>
    </cfRule>
    <cfRule type="expression" dxfId="2374" priority="12">
      <formula>H69&lt;0</formula>
    </cfRule>
  </conditionalFormatting>
  <conditionalFormatting sqref="I73:I76">
    <cfRule type="expression" dxfId="2373" priority="9">
      <formula>I73&gt;0</formula>
    </cfRule>
    <cfRule type="expression" dxfId="2372" priority="10">
      <formula>I73&lt;0</formula>
    </cfRule>
  </conditionalFormatting>
  <conditionalFormatting sqref="I69:I72">
    <cfRule type="expression" dxfId="2371" priority="7">
      <formula>I69&gt;0</formula>
    </cfRule>
    <cfRule type="expression" dxfId="2370" priority="8">
      <formula>I69&lt;0</formula>
    </cfRule>
  </conditionalFormatting>
  <conditionalFormatting sqref="H77">
    <cfRule type="expression" dxfId="2369" priority="5">
      <formula>H77&gt;0</formula>
    </cfRule>
    <cfRule type="expression" dxfId="2368" priority="6">
      <formula>H77&lt;0</formula>
    </cfRule>
  </conditionalFormatting>
  <conditionalFormatting sqref="H78">
    <cfRule type="expression" dxfId="2367" priority="3">
      <formula>H78&gt;0</formula>
    </cfRule>
    <cfRule type="expression" dxfId="2366" priority="4">
      <formula>H78&lt;0</formula>
    </cfRule>
  </conditionalFormatting>
  <conditionalFormatting sqref="H79">
    <cfRule type="expression" dxfId="2365" priority="1">
      <formula>H79&gt;0</formula>
    </cfRule>
    <cfRule type="expression" dxfId="23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9" t="s">
        <v>78</v>
      </c>
      <c r="P42" s="83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3" priority="29">
      <formula>N19&gt;0</formula>
    </cfRule>
    <cfRule type="expression" dxfId="23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61" priority="23">
      <formula>F22&gt;0</formula>
    </cfRule>
    <cfRule type="expression" dxfId="2360" priority="24">
      <formula>F22&lt;0</formula>
    </cfRule>
  </conditionalFormatting>
  <conditionalFormatting sqref="H22:H31">
    <cfRule type="expression" dxfId="2359" priority="21">
      <formula>H22&gt;0</formula>
    </cfRule>
    <cfRule type="expression" dxfId="2358" priority="22">
      <formula>H22&lt;0</formula>
    </cfRule>
  </conditionalFormatting>
  <conditionalFormatting sqref="I21:J31">
    <cfRule type="expression" dxfId="2357" priority="19">
      <formula>I21&gt;0</formula>
    </cfRule>
    <cfRule type="expression" dxfId="2356" priority="20">
      <formula>I21&lt;0</formula>
    </cfRule>
  </conditionalFormatting>
  <conditionalFormatting sqref="Q8">
    <cfRule type="expression" dxfId="2355" priority="11">
      <formula>Q8&gt;0</formula>
    </cfRule>
    <cfRule type="expression" dxfId="2354" priority="12">
      <formula>Q8&lt;0</formula>
    </cfRule>
  </conditionalFormatting>
  <conditionalFormatting sqref="Q7">
    <cfRule type="expression" dxfId="2353" priority="13">
      <formula>Q7&gt;0</formula>
    </cfRule>
    <cfRule type="expression" dxfId="2352" priority="14">
      <formula>Q7&lt;0</formula>
    </cfRule>
  </conditionalFormatting>
  <conditionalFormatting sqref="F56:F66">
    <cfRule type="expression" dxfId="2351" priority="9">
      <formula>F56&gt;0</formula>
    </cfRule>
    <cfRule type="expression" dxfId="2350" priority="10">
      <formula>F56&lt;0</formula>
    </cfRule>
  </conditionalFormatting>
  <conditionalFormatting sqref="H56:H66">
    <cfRule type="expression" dxfId="2349" priority="7">
      <formula>H56&gt;0</formula>
    </cfRule>
    <cfRule type="expression" dxfId="2348" priority="8">
      <formula>H56&lt;0</formula>
    </cfRule>
  </conditionalFormatting>
  <conditionalFormatting sqref="I56:I66">
    <cfRule type="expression" dxfId="2347" priority="5">
      <formula>I56&gt;0</formula>
    </cfRule>
    <cfRule type="expression" dxfId="2346" priority="6">
      <formula>I56&lt;0</formula>
    </cfRule>
  </conditionalFormatting>
  <conditionalFormatting sqref="F21">
    <cfRule type="expression" dxfId="2345" priority="3">
      <formula>F21&gt;0</formula>
    </cfRule>
    <cfRule type="expression" dxfId="2344" priority="4">
      <formula>F21&lt;0</formula>
    </cfRule>
  </conditionalFormatting>
  <conditionalFormatting sqref="H21">
    <cfRule type="expression" dxfId="2343" priority="1">
      <formula>H21&gt;0</formula>
    </cfRule>
    <cfRule type="expression" dxfId="23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38.520000000000003</v>
      </c>
      <c r="R4" s="226">
        <v>7.6E-3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9630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-2400.6200000000026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-3558.489999999998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-0.26981784874538317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3.2191069574247139E-2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42.372000000000007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41.986800000000009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41.601600000000005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41.216400000000007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40.831200000000003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40.446000000000005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40.060800000000008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39.675600000000003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39.290400000000005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38.905200000000001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38.520000000000003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38.134800000000006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37.749600000000001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37.364400000000003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36.979199999999999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36.594000000000001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36.208800000000004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35.823600000000006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35.438400000000001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35.053200000000004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34.668000000000006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341" priority="56">
      <formula>N23&gt;0</formula>
    </cfRule>
    <cfRule type="expression" dxfId="2340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9" priority="50">
      <formula>F79&gt;0</formula>
    </cfRule>
    <cfRule type="expression" dxfId="2338" priority="51">
      <formula>F79&lt;0</formula>
    </cfRule>
  </conditionalFormatting>
  <conditionalFormatting sqref="H79:H97 H101:H118">
    <cfRule type="expression" dxfId="2337" priority="48">
      <formula>H79&gt;0</formula>
    </cfRule>
    <cfRule type="expression" dxfId="2336" priority="49">
      <formula>H79&lt;0</formula>
    </cfRule>
  </conditionalFormatting>
  <conditionalFormatting sqref="I75:I97 I100:I118">
    <cfRule type="expression" dxfId="2335" priority="46">
      <formula>I75&gt;0</formula>
    </cfRule>
    <cfRule type="expression" dxfId="2334" priority="47">
      <formula>I75&lt;0</formula>
    </cfRule>
  </conditionalFormatting>
  <conditionalFormatting sqref="Q7">
    <cfRule type="expression" dxfId="2333" priority="44">
      <formula>Q7&gt;0</formula>
    </cfRule>
    <cfRule type="expression" dxfId="2332" priority="45">
      <formula>Q7&lt;0</formula>
    </cfRule>
  </conditionalFormatting>
  <conditionalFormatting sqref="Q8">
    <cfRule type="expression" dxfId="2331" priority="42">
      <formula>Q8&gt;0</formula>
    </cfRule>
    <cfRule type="expression" dxfId="2330" priority="43">
      <formula>Q8&lt;0</formula>
    </cfRule>
  </conditionalFormatting>
  <conditionalFormatting sqref="F75:F78">
    <cfRule type="expression" dxfId="2329" priority="40">
      <formula>F75&gt;0</formula>
    </cfRule>
    <cfRule type="expression" dxfId="2328" priority="41">
      <formula>F75&lt;0</formula>
    </cfRule>
  </conditionalFormatting>
  <conditionalFormatting sqref="H75:H78">
    <cfRule type="expression" dxfId="2327" priority="38">
      <formula>H75&gt;0</formula>
    </cfRule>
    <cfRule type="expression" dxfId="2326" priority="39">
      <formula>H75&lt;0</formula>
    </cfRule>
  </conditionalFormatting>
  <conditionalFormatting sqref="F100:F114">
    <cfRule type="expression" dxfId="2325" priority="32">
      <formula>F100&gt;0</formula>
    </cfRule>
    <cfRule type="expression" dxfId="2324" priority="33">
      <formula>F100&lt;0</formula>
    </cfRule>
  </conditionalFormatting>
  <conditionalFormatting sqref="H100:H114">
    <cfRule type="expression" dxfId="2323" priority="30">
      <formula>H100&gt;0</formula>
    </cfRule>
    <cfRule type="expression" dxfId="2322" priority="31">
      <formula>H100&lt;0</formula>
    </cfRule>
  </conditionalFormatting>
  <conditionalFormatting sqref="F29:F61">
    <cfRule type="expression" dxfId="2321" priority="28">
      <formula>F29&gt;0</formula>
    </cfRule>
    <cfRule type="expression" dxfId="2320" priority="29">
      <formula>F29&lt;0</formula>
    </cfRule>
  </conditionalFormatting>
  <conditionalFormatting sqref="H29:H61">
    <cfRule type="expression" dxfId="2319" priority="26">
      <formula>H29&gt;0</formula>
    </cfRule>
    <cfRule type="expression" dxfId="2318" priority="27">
      <formula>H29&lt;0</formula>
    </cfRule>
  </conditionalFormatting>
  <conditionalFormatting sqref="J38:J68">
    <cfRule type="expression" dxfId="2317" priority="24">
      <formula>J38&gt;0</formula>
    </cfRule>
    <cfRule type="expression" dxfId="2316" priority="25">
      <formula>J38&lt;0</formula>
    </cfRule>
  </conditionalFormatting>
  <conditionalFormatting sqref="J43">
    <cfRule type="expression" dxfId="2315" priority="22">
      <formula>J43&gt;0</formula>
    </cfRule>
    <cfRule type="expression" dxfId="2314" priority="23">
      <formula>J43&lt;0</formula>
    </cfRule>
  </conditionalFormatting>
  <conditionalFormatting sqref="Q9">
    <cfRule type="expression" dxfId="2313" priority="16">
      <formula>Q9&gt;0</formula>
    </cfRule>
    <cfRule type="expression" dxfId="2312" priority="17">
      <formula>Q9&lt;0</formula>
    </cfRule>
  </conditionalFormatting>
  <conditionalFormatting sqref="R4">
    <cfRule type="expression" dxfId="2311" priority="18">
      <formula>R4&gt;0</formula>
    </cfRule>
    <cfRule type="expression" dxfId="2310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9" priority="13">
      <formula>F120&gt;0</formula>
    </cfRule>
    <cfRule type="expression" dxfId="2308" priority="14">
      <formula>F120&lt;0</formula>
    </cfRule>
  </conditionalFormatting>
  <conditionalFormatting sqref="H120:H160">
    <cfRule type="expression" dxfId="2307" priority="11">
      <formula>H120&gt;0</formula>
    </cfRule>
    <cfRule type="expression" dxfId="2306" priority="12">
      <formula>H120&lt;0</formula>
    </cfRule>
  </conditionalFormatting>
  <conditionalFormatting sqref="J129:J160">
    <cfRule type="expression" dxfId="2305" priority="9">
      <formula>J129&gt;0</formula>
    </cfRule>
    <cfRule type="expression" dxfId="2304" priority="10">
      <formula>J129&lt;0</formula>
    </cfRule>
  </conditionalFormatting>
  <conditionalFormatting sqref="J134">
    <cfRule type="expression" dxfId="2303" priority="7">
      <formula>J134&gt;0</formula>
    </cfRule>
    <cfRule type="expression" dxfId="2302" priority="8">
      <formula>J134&lt;0</formula>
    </cfRule>
  </conditionalFormatting>
  <conditionalFormatting sqref="J31:J40">
    <cfRule type="expression" dxfId="2301" priority="5">
      <formula>J31&gt;0</formula>
    </cfRule>
    <cfRule type="expression" dxfId="2300" priority="6">
      <formula>J31&lt;0</formula>
    </cfRule>
  </conditionalFormatting>
  <conditionalFormatting sqref="J36:J37">
    <cfRule type="expression" dxfId="2299" priority="3">
      <formula>J36&gt;0</formula>
    </cfRule>
    <cfRule type="expression" dxfId="2298" priority="4">
      <formula>J36&lt;0</formula>
    </cfRule>
  </conditionalFormatting>
  <conditionalFormatting sqref="Q10">
    <cfRule type="expression" dxfId="2297" priority="1">
      <formula>Q10&gt;0</formula>
    </cfRule>
    <cfRule type="expression" dxfId="2296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9" t="s">
        <v>78</v>
      </c>
      <c r="P42" s="839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95" priority="35">
      <formula>N19&gt;0</formula>
    </cfRule>
    <cfRule type="expression" dxfId="22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93" priority="21">
      <formula>F25&gt;0</formula>
    </cfRule>
    <cfRule type="expression" dxfId="2292" priority="22">
      <formula>F25&lt;0</formula>
    </cfRule>
  </conditionalFormatting>
  <conditionalFormatting sqref="H25:H47">
    <cfRule type="expression" dxfId="2291" priority="19">
      <formula>H25&gt;0</formula>
    </cfRule>
    <cfRule type="expression" dxfId="2290" priority="20">
      <formula>H25&lt;0</formula>
    </cfRule>
  </conditionalFormatting>
  <conditionalFormatting sqref="I25:I27">
    <cfRule type="expression" dxfId="2289" priority="15">
      <formula>I25&gt;0</formula>
    </cfRule>
    <cfRule type="expression" dxfId="2288" priority="16">
      <formula>I25&lt;0</formula>
    </cfRule>
  </conditionalFormatting>
  <conditionalFormatting sqref="Q7">
    <cfRule type="expression" dxfId="2287" priority="5">
      <formula>Q7&gt;0</formula>
    </cfRule>
    <cfRule type="expression" dxfId="2286" priority="6">
      <formula>Q7&lt;0</formula>
    </cfRule>
  </conditionalFormatting>
  <conditionalFormatting sqref="Q8">
    <cfRule type="expression" dxfId="2285" priority="3">
      <formula>Q8&gt;0</formula>
    </cfRule>
    <cfRule type="expression" dxfId="22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83" priority="9">
      <formula>F36&gt;0</formula>
    </cfRule>
    <cfRule type="expression" dxfId="2282" priority="10">
      <formula>F36&lt;0</formula>
    </cfRule>
  </conditionalFormatting>
  <conditionalFormatting sqref="F25:F35">
    <cfRule type="expression" dxfId="2281" priority="7">
      <formula>F25&gt;0</formula>
    </cfRule>
    <cfRule type="expression" dxfId="2280" priority="8">
      <formula>F25&lt;0</formula>
    </cfRule>
  </conditionalFormatting>
  <conditionalFormatting sqref="H25:H35">
    <cfRule type="expression" dxfId="2279" priority="5">
      <formula>H25&gt;0</formula>
    </cfRule>
    <cfRule type="expression" dxfId="2278" priority="6">
      <formula>H25&lt;0</formula>
    </cfRule>
  </conditionalFormatting>
  <conditionalFormatting sqref="Q7">
    <cfRule type="expression" dxfId="2277" priority="3">
      <formula>Q7&gt;0</formula>
    </cfRule>
    <cfRule type="expression" dxfId="2276" priority="4">
      <formula>Q7&lt;0</formula>
    </cfRule>
  </conditionalFormatting>
  <conditionalFormatting sqref="Q8">
    <cfRule type="expression" dxfId="2275" priority="1">
      <formula>Q8&gt;0</formula>
    </cfRule>
    <cfRule type="expression" dxfId="22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73" priority="37">
      <formula>F25&gt;0</formula>
    </cfRule>
    <cfRule type="expression" dxfId="2272" priority="38">
      <formula>F25&lt;0</formula>
    </cfRule>
  </conditionalFormatting>
  <conditionalFormatting sqref="Q7">
    <cfRule type="expression" dxfId="2271" priority="35">
      <formula>Q7&gt;0</formula>
    </cfRule>
    <cfRule type="expression" dxfId="2270" priority="36">
      <formula>Q7&lt;0</formula>
    </cfRule>
  </conditionalFormatting>
  <conditionalFormatting sqref="Q8">
    <cfRule type="expression" dxfId="2269" priority="33">
      <formula>Q8&gt;0</formula>
    </cfRule>
    <cfRule type="expression" dxfId="2268" priority="34">
      <formula>Q8&lt;0</formula>
    </cfRule>
  </conditionalFormatting>
  <conditionalFormatting sqref="F44:F46">
    <cfRule type="expression" dxfId="2267" priority="31">
      <formula>F44&gt;0</formula>
    </cfRule>
    <cfRule type="expression" dxfId="2266" priority="32">
      <formula>F44&lt;0</formula>
    </cfRule>
  </conditionalFormatting>
  <conditionalFormatting sqref="H44:H46">
    <cfRule type="expression" dxfId="2265" priority="29">
      <formula>H44&gt;0</formula>
    </cfRule>
    <cfRule type="expression" dxfId="2264" priority="30">
      <formula>H44&lt;0</formula>
    </cfRule>
  </conditionalFormatting>
  <conditionalFormatting sqref="F89:F110">
    <cfRule type="expression" dxfId="2263" priority="27">
      <formula>F89&gt;0</formula>
    </cfRule>
    <cfRule type="expression" dxfId="2262" priority="28">
      <formula>F89&lt;0</formula>
    </cfRule>
  </conditionalFormatting>
  <conditionalFormatting sqref="H89:H110">
    <cfRule type="expression" dxfId="2261" priority="25">
      <formula>H89&gt;0</formula>
    </cfRule>
    <cfRule type="expression" dxfId="2260" priority="26">
      <formula>H89&lt;0</formula>
    </cfRule>
  </conditionalFormatting>
  <conditionalFormatting sqref="Q10">
    <cfRule type="expression" dxfId="2259" priority="23">
      <formula>Q10&gt;0</formula>
    </cfRule>
    <cfRule type="expression" dxfId="2258" priority="24">
      <formula>Q10&lt;0</formula>
    </cfRule>
  </conditionalFormatting>
  <conditionalFormatting sqref="J25:J38">
    <cfRule type="expression" dxfId="2257" priority="21">
      <formula>J25&gt;0</formula>
    </cfRule>
    <cfRule type="expression" dxfId="2256" priority="22">
      <formula>J25&lt;0</formula>
    </cfRule>
  </conditionalFormatting>
  <conditionalFormatting sqref="K25:K38">
    <cfRule type="expression" dxfId="2255" priority="19">
      <formula>K25&gt;0</formula>
    </cfRule>
    <cfRule type="expression" dxfId="2254" priority="20">
      <formula>K25&lt;0</formula>
    </cfRule>
  </conditionalFormatting>
  <conditionalFormatting sqref="L25:L38">
    <cfRule type="expression" dxfId="2253" priority="17">
      <formula>L25&gt;0</formula>
    </cfRule>
    <cfRule type="expression" dxfId="2252" priority="18">
      <formula>L25&lt;0</formula>
    </cfRule>
  </conditionalFormatting>
  <conditionalFormatting sqref="J40">
    <cfRule type="expression" dxfId="2251" priority="15">
      <formula>J40&gt;0</formula>
    </cfRule>
    <cfRule type="expression" dxfId="2250" priority="16">
      <formula>J40&lt;0</formula>
    </cfRule>
  </conditionalFormatting>
  <conditionalFormatting sqref="L39">
    <cfRule type="expression" dxfId="2249" priority="11">
      <formula>L39&gt;0</formula>
    </cfRule>
    <cfRule type="expression" dxfId="2248" priority="12">
      <formula>L39&lt;0</formula>
    </cfRule>
  </conditionalFormatting>
  <conditionalFormatting sqref="F39">
    <cfRule type="expression" dxfId="2247" priority="9">
      <formula>F39&gt;0</formula>
    </cfRule>
    <cfRule type="expression" dxfId="2246" priority="10">
      <formula>F39&lt;0</formula>
    </cfRule>
  </conditionalFormatting>
  <conditionalFormatting sqref="H39">
    <cfRule type="expression" dxfId="2245" priority="7">
      <formula>H39&gt;0</formula>
    </cfRule>
    <cfRule type="expression" dxfId="2244" priority="8">
      <formula>H39&lt;0</formula>
    </cfRule>
  </conditionalFormatting>
  <conditionalFormatting sqref="J41">
    <cfRule type="expression" dxfId="2243" priority="5">
      <formula>J41&gt;0</formula>
    </cfRule>
    <cfRule type="expression" dxfId="2242" priority="6">
      <formula>J41&lt;0</formula>
    </cfRule>
  </conditionalFormatting>
  <conditionalFormatting sqref="J43">
    <cfRule type="expression" dxfId="2241" priority="3">
      <formula>J43&gt;0</formula>
    </cfRule>
    <cfRule type="expression" dxfId="2240" priority="4">
      <formula>J43&lt;0</formula>
    </cfRule>
  </conditionalFormatting>
  <conditionalFormatting sqref="J44">
    <cfRule type="expression" dxfId="2239" priority="1">
      <formula>J44&gt;0</formula>
    </cfRule>
    <cfRule type="expression" dxfId="22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7" priority="31">
      <formula>F29&gt;0</formula>
    </cfRule>
    <cfRule type="expression" dxfId="2236" priority="32">
      <formula>F29&lt;0</formula>
    </cfRule>
  </conditionalFormatting>
  <conditionalFormatting sqref="F29 F31:F35">
    <cfRule type="expression" dxfId="2235" priority="33">
      <formula>F29&gt;0</formula>
    </cfRule>
    <cfRule type="expression" dxfId="2234" priority="34">
      <formula>F29&lt;0</formula>
    </cfRule>
  </conditionalFormatting>
  <conditionalFormatting sqref="H29 H31:H35">
    <cfRule type="expression" dxfId="2233" priority="29">
      <formula>H29&gt;0</formula>
    </cfRule>
    <cfRule type="expression" dxfId="2232" priority="30">
      <formula>H29&lt;0</formula>
    </cfRule>
  </conditionalFormatting>
  <conditionalFormatting sqref="F21:F28">
    <cfRule type="expression" dxfId="2231" priority="27">
      <formula>F21&gt;0</formula>
    </cfRule>
    <cfRule type="expression" dxfId="2230" priority="28">
      <formula>F21&lt;0</formula>
    </cfRule>
  </conditionalFormatting>
  <conditionalFormatting sqref="H21:H28">
    <cfRule type="expression" dxfId="2229" priority="25">
      <formula>H21&gt;0</formula>
    </cfRule>
    <cfRule type="expression" dxfId="2228" priority="26">
      <formula>H21&lt;0</formula>
    </cfRule>
  </conditionalFormatting>
  <conditionalFormatting sqref="Q8">
    <cfRule type="expression" dxfId="2227" priority="21">
      <formula>Q8&gt;0</formula>
    </cfRule>
    <cfRule type="expression" dxfId="2226" priority="22">
      <formula>Q8&lt;0</formula>
    </cfRule>
  </conditionalFormatting>
  <conditionalFormatting sqref="Q7">
    <cfRule type="expression" dxfId="2225" priority="23">
      <formula>Q7&gt;0</formula>
    </cfRule>
    <cfRule type="expression" dxfId="2224" priority="24">
      <formula>Q7&lt;0</formula>
    </cfRule>
  </conditionalFormatting>
  <conditionalFormatting sqref="F30">
    <cfRule type="expression" dxfId="2223" priority="19">
      <formula>F30&gt;0</formula>
    </cfRule>
    <cfRule type="expression" dxfId="2222" priority="20">
      <formula>F30&lt;0</formula>
    </cfRule>
  </conditionalFormatting>
  <conditionalFormatting sqref="H30">
    <cfRule type="expression" dxfId="2221" priority="17">
      <formula>H30&gt;0</formula>
    </cfRule>
    <cfRule type="expression" dxfId="2220" priority="18">
      <formula>H30&lt;0</formula>
    </cfRule>
  </conditionalFormatting>
  <conditionalFormatting sqref="F68 F70:F74">
    <cfRule type="expression" dxfId="2219" priority="13">
      <formula>F68&gt;0</formula>
    </cfRule>
    <cfRule type="expression" dxfId="2218" priority="14">
      <formula>F68&lt;0</formula>
    </cfRule>
  </conditionalFormatting>
  <conditionalFormatting sqref="F68 F70:F74">
    <cfRule type="expression" dxfId="2217" priority="15">
      <formula>F68&gt;0</formula>
    </cfRule>
    <cfRule type="expression" dxfId="2216" priority="16">
      <formula>F68&lt;0</formula>
    </cfRule>
  </conditionalFormatting>
  <conditionalFormatting sqref="H68 H70:H74">
    <cfRule type="expression" dxfId="2215" priority="11">
      <formula>H68&gt;0</formula>
    </cfRule>
    <cfRule type="expression" dxfId="2214" priority="12">
      <formula>H68&lt;0</formula>
    </cfRule>
  </conditionalFormatting>
  <conditionalFormatting sqref="F60:F67">
    <cfRule type="expression" dxfId="2213" priority="9">
      <formula>F60&gt;0</formula>
    </cfRule>
    <cfRule type="expression" dxfId="2212" priority="10">
      <formula>F60&lt;0</formula>
    </cfRule>
  </conditionalFormatting>
  <conditionalFormatting sqref="H60:H67">
    <cfRule type="expression" dxfId="2211" priority="7">
      <formula>H60&gt;0</formula>
    </cfRule>
    <cfRule type="expression" dxfId="2210" priority="8">
      <formula>H60&lt;0</formula>
    </cfRule>
  </conditionalFormatting>
  <conditionalFormatting sqref="F69">
    <cfRule type="expression" dxfId="2209" priority="5">
      <formula>F69&gt;0</formula>
    </cfRule>
    <cfRule type="expression" dxfId="2208" priority="6">
      <formula>F69&lt;0</formula>
    </cfRule>
  </conditionalFormatting>
  <conditionalFormatting sqref="H69">
    <cfRule type="expression" dxfId="2207" priority="3">
      <formula>H69&gt;0</formula>
    </cfRule>
    <cfRule type="expression" dxfId="2206" priority="4">
      <formula>H69&lt;0</formula>
    </cfRule>
  </conditionalFormatting>
  <conditionalFormatting sqref="Q10">
    <cfRule type="expression" dxfId="2205" priority="1">
      <formula>Q10&gt;0</formula>
    </cfRule>
    <cfRule type="expression" dxfId="22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9" t="s">
        <v>78</v>
      </c>
      <c r="P40" s="83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03" priority="11">
      <formula>F33&gt;0</formula>
    </cfRule>
    <cfRule type="expression" dxfId="2202" priority="12">
      <formula>F33&lt;0</formula>
    </cfRule>
  </conditionalFormatting>
  <conditionalFormatting sqref="Q7">
    <cfRule type="expression" dxfId="2201" priority="9">
      <formula>Q7&gt;0</formula>
    </cfRule>
    <cfRule type="expression" dxfId="2200" priority="10">
      <formula>Q7&lt;0</formula>
    </cfRule>
  </conditionalFormatting>
  <conditionalFormatting sqref="Q8">
    <cfRule type="expression" dxfId="2199" priority="7">
      <formula>Q8&gt;0</formula>
    </cfRule>
    <cfRule type="expression" dxfId="2198" priority="8">
      <formula>Q8&lt;0</formula>
    </cfRule>
  </conditionalFormatting>
  <conditionalFormatting sqref="F25:F32">
    <cfRule type="expression" dxfId="2197" priority="5">
      <formula>F25&gt;0</formula>
    </cfRule>
    <cfRule type="expression" dxfId="2196" priority="6">
      <formula>F25&lt;0</formula>
    </cfRule>
  </conditionalFormatting>
  <conditionalFormatting sqref="H25:H32">
    <cfRule type="expression" dxfId="2195" priority="3">
      <formula>H25&gt;0</formula>
    </cfRule>
    <cfRule type="expression" dxfId="2194" priority="4">
      <formula>H25&lt;0</formula>
    </cfRule>
  </conditionalFormatting>
  <conditionalFormatting sqref="Q10">
    <cfRule type="expression" dxfId="2193" priority="1">
      <formula>Q10&gt;0</formula>
    </cfRule>
    <cfRule type="expression" dxfId="21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44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10.32</v>
      </c>
      <c r="R4" s="483">
        <v>4.3499999999999997E-2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3096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-630.4700000000048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-1913.8899999999994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-0.3820223597723702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9" t="s">
        <v>78</v>
      </c>
      <c r="P15" s="839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11.867999999999999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11.764799999999999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11.6616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11.558400000000001</v>
      </c>
      <c r="X19" s="134"/>
    </row>
    <row r="20" spans="1:24" x14ac:dyDescent="0.25">
      <c r="O20" s="81">
        <v>1.1100000000000001</v>
      </c>
      <c r="P20" s="81">
        <f t="shared" si="5"/>
        <v>11.455200000000001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11.352000000000002</v>
      </c>
      <c r="X21" s="134"/>
    </row>
    <row r="22" spans="1:24" x14ac:dyDescent="0.25">
      <c r="O22" s="81">
        <v>1.0900000000000001</v>
      </c>
      <c r="P22" s="81">
        <f t="shared" si="5"/>
        <v>11.248800000000001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11.145600000000002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11.042400000000001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10.939200000000001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10.836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10.732800000000001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10.6296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10.526400000000001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10.4232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10.32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10.216800000000001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10.1136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10.010400000000001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9.9071999999999996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9.8040000000000003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9.7007999999999992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9.5975999999999999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9.4944000000000006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9.3912000000000013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9.2880000000000003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9.184800000000001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9.0815999999999999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8.9784000000000006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91" priority="73">
      <formula>F32&gt;0</formula>
    </cfRule>
    <cfRule type="expression" dxfId="2190" priority="74">
      <formula>F32&lt;0</formula>
    </cfRule>
  </conditionalFormatting>
  <conditionalFormatting sqref="Q7">
    <cfRule type="expression" dxfId="2189" priority="71">
      <formula>Q7&gt;0</formula>
    </cfRule>
    <cfRule type="expression" dxfId="2188" priority="72">
      <formula>Q7&lt;0</formula>
    </cfRule>
  </conditionalFormatting>
  <conditionalFormatting sqref="Q8">
    <cfRule type="expression" dxfId="2187" priority="69">
      <formula>Q8&gt;0</formula>
    </cfRule>
    <cfRule type="expression" dxfId="218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85" priority="61">
      <formula>M58&gt;0</formula>
    </cfRule>
    <cfRule type="expression" dxfId="2184" priority="62">
      <formula>M58&lt;0</formula>
    </cfRule>
  </conditionalFormatting>
  <conditionalFormatting sqref="Q10">
    <cfRule type="expression" dxfId="2183" priority="59">
      <formula>Q10&gt;0</formula>
    </cfRule>
    <cfRule type="expression" dxfId="2182" priority="60">
      <formula>Q10&lt;0</formula>
    </cfRule>
  </conditionalFormatting>
  <conditionalFormatting sqref="F29:F31">
    <cfRule type="expression" dxfId="2181" priority="57">
      <formula>F29&gt;0</formula>
    </cfRule>
    <cfRule type="expression" dxfId="2180" priority="58">
      <formula>F29&lt;0</formula>
    </cfRule>
  </conditionalFormatting>
  <conditionalFormatting sqref="H29:H31">
    <cfRule type="expression" dxfId="2179" priority="55">
      <formula>H29&gt;0</formula>
    </cfRule>
    <cfRule type="expression" dxfId="2178" priority="56">
      <formula>H29&lt;0</formula>
    </cfRule>
  </conditionalFormatting>
  <conditionalFormatting sqref="F83:F94">
    <cfRule type="expression" dxfId="2177" priority="53">
      <formula>F83&gt;0</formula>
    </cfRule>
    <cfRule type="expression" dxfId="2176" priority="54">
      <formula>F83&lt;0</formula>
    </cfRule>
  </conditionalFormatting>
  <conditionalFormatting sqref="H83:H94">
    <cfRule type="expression" dxfId="2175" priority="51">
      <formula>H83&gt;0</formula>
    </cfRule>
    <cfRule type="expression" dxfId="2174" priority="52">
      <formula>H83&lt;0</formula>
    </cfRule>
  </conditionalFormatting>
  <conditionalFormatting sqref="J41">
    <cfRule type="expression" dxfId="2173" priority="49">
      <formula>J41&gt;0</formula>
    </cfRule>
    <cfRule type="expression" dxfId="2172" priority="50">
      <formula>J41&lt;0</formula>
    </cfRule>
  </conditionalFormatting>
  <conditionalFormatting sqref="J39:J47">
    <cfRule type="expression" dxfId="2171" priority="47">
      <formula>J39&gt;0</formula>
    </cfRule>
    <cfRule type="expression" dxfId="2170" priority="48">
      <formula>J39&lt;0</formula>
    </cfRule>
  </conditionalFormatting>
  <conditionalFormatting sqref="F48:F51 H48:H51">
    <cfRule type="expression" dxfId="2169" priority="45">
      <formula>F48&gt;0</formula>
    </cfRule>
    <cfRule type="expression" dxfId="2168" priority="46">
      <formula>F48&lt;0</formula>
    </cfRule>
  </conditionalFormatting>
  <conditionalFormatting sqref="J48:J51">
    <cfRule type="expression" dxfId="2167" priority="43">
      <formula>J48&gt;0</formula>
    </cfRule>
    <cfRule type="expression" dxfId="2166" priority="44">
      <formula>J48&lt;0</formula>
    </cfRule>
  </conditionalFormatting>
  <conditionalFormatting sqref="K45:K52">
    <cfRule type="expression" dxfId="2165" priority="41">
      <formula>K45&gt;0</formula>
    </cfRule>
    <cfRule type="expression" dxfId="2164" priority="42">
      <formula>K45&lt;0</formula>
    </cfRule>
  </conditionalFormatting>
  <conditionalFormatting sqref="K45:K52">
    <cfRule type="expression" dxfId="2163" priority="39">
      <formula>K45&gt;0</formula>
    </cfRule>
    <cfRule type="expression" dxfId="2162" priority="40">
      <formula>K45&lt;0</formula>
    </cfRule>
  </conditionalFormatting>
  <conditionalFormatting sqref="F102:F118 H102:H118 H120:H128 F120:F128">
    <cfRule type="expression" dxfId="2161" priority="35">
      <formula>F102&gt;0</formula>
    </cfRule>
    <cfRule type="expression" dxfId="2160" priority="36">
      <formula>F102&lt;0</formula>
    </cfRule>
  </conditionalFormatting>
  <conditionalFormatting sqref="F96:F101">
    <cfRule type="expression" dxfId="2159" priority="33">
      <formula>F96&gt;0</formula>
    </cfRule>
    <cfRule type="expression" dxfId="2158" priority="34">
      <formula>F96&lt;0</formula>
    </cfRule>
  </conditionalFormatting>
  <conditionalFormatting sqref="H96:H101">
    <cfRule type="expression" dxfId="2157" priority="31">
      <formula>H96&gt;0</formula>
    </cfRule>
    <cfRule type="expression" dxfId="2156" priority="32">
      <formula>H96&lt;0</formula>
    </cfRule>
  </conditionalFormatting>
  <conditionalFormatting sqref="J112">
    <cfRule type="expression" dxfId="2155" priority="29">
      <formula>J112&gt;0</formula>
    </cfRule>
    <cfRule type="expression" dxfId="2154" priority="30">
      <formula>J112&lt;0</formula>
    </cfRule>
  </conditionalFormatting>
  <conditionalFormatting sqref="J110:J118 J120">
    <cfRule type="expression" dxfId="2153" priority="27">
      <formula>J110&gt;0</formula>
    </cfRule>
    <cfRule type="expression" dxfId="2152" priority="28">
      <formula>J110&lt;0</formula>
    </cfRule>
  </conditionalFormatting>
  <conditionalFormatting sqref="F119 H119">
    <cfRule type="expression" dxfId="2151" priority="25">
      <formula>F119&gt;0</formula>
    </cfRule>
    <cfRule type="expression" dxfId="2150" priority="26">
      <formula>F119&lt;0</formula>
    </cfRule>
  </conditionalFormatting>
  <conditionalFormatting sqref="J119">
    <cfRule type="expression" dxfId="2149" priority="23">
      <formula>J119&gt;0</formula>
    </cfRule>
    <cfRule type="expression" dxfId="2148" priority="24">
      <formula>J119&lt;0</formula>
    </cfRule>
  </conditionalFormatting>
  <conditionalFormatting sqref="K112:K123">
    <cfRule type="expression" dxfId="2147" priority="21">
      <formula>K112&gt;0</formula>
    </cfRule>
    <cfRule type="expression" dxfId="2146" priority="22">
      <formula>K112&lt;0</formula>
    </cfRule>
  </conditionalFormatting>
  <conditionalFormatting sqref="K110:K123">
    <cfRule type="expression" dxfId="2145" priority="19">
      <formula>K110&gt;0</formula>
    </cfRule>
    <cfRule type="expression" dxfId="2144" priority="20">
      <formula>K110&lt;0</formula>
    </cfRule>
  </conditionalFormatting>
  <conditionalFormatting sqref="J121">
    <cfRule type="expression" dxfId="2143" priority="17">
      <formula>J121&gt;0</formula>
    </cfRule>
    <cfRule type="expression" dxfId="2142" priority="18">
      <formula>J121&lt;0</formula>
    </cfRule>
  </conditionalFormatting>
  <conditionalFormatting sqref="F25:F28">
    <cfRule type="expression" dxfId="2141" priority="15">
      <formula>F25&gt;0</formula>
    </cfRule>
    <cfRule type="expression" dxfId="2140" priority="16">
      <formula>F25&lt;0</formula>
    </cfRule>
  </conditionalFormatting>
  <conditionalFormatting sqref="H25:H28">
    <cfRule type="expression" dxfId="2139" priority="13">
      <formula>H25&gt;0</formula>
    </cfRule>
    <cfRule type="expression" dxfId="2138" priority="14">
      <formula>H25&lt;0</formula>
    </cfRule>
  </conditionalFormatting>
  <conditionalFormatting sqref="J27:J29">
    <cfRule type="expression" dxfId="2137" priority="11">
      <formula>J27&gt;0</formula>
    </cfRule>
    <cfRule type="expression" dxfId="2136" priority="12">
      <formula>J27&lt;0</formula>
    </cfRule>
  </conditionalFormatting>
  <conditionalFormatting sqref="J30:J31">
    <cfRule type="expression" dxfId="2135" priority="9">
      <formula>J30&gt;0</formula>
    </cfRule>
    <cfRule type="expression" dxfId="2134" priority="10">
      <formula>J30&lt;0</formula>
    </cfRule>
  </conditionalFormatting>
  <conditionalFormatting sqref="J33">
    <cfRule type="expression" dxfId="2133" priority="7">
      <formula>J33&gt;0</formula>
    </cfRule>
    <cfRule type="expression" dxfId="2132" priority="8">
      <formula>J33&lt;0</formula>
    </cfRule>
  </conditionalFormatting>
  <conditionalFormatting sqref="J34">
    <cfRule type="expression" dxfId="2131" priority="5">
      <formula>J34&gt;0</formula>
    </cfRule>
    <cfRule type="expression" dxfId="2130" priority="6">
      <formula>J34&lt;0</formula>
    </cfRule>
  </conditionalFormatting>
  <conditionalFormatting sqref="J35:J43">
    <cfRule type="expression" dxfId="2129" priority="3">
      <formula>J35&gt;0</formula>
    </cfRule>
    <cfRule type="expression" dxfId="212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9" t="s">
        <v>78</v>
      </c>
      <c r="P40" s="83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7" priority="15">
      <formula>F39&gt;0</formula>
    </cfRule>
    <cfRule type="expression" dxfId="2126" priority="16">
      <formula>F39&lt;0</formula>
    </cfRule>
  </conditionalFormatting>
  <conditionalFormatting sqref="Q7">
    <cfRule type="expression" dxfId="2125" priority="13">
      <formula>Q7&gt;0</formula>
    </cfRule>
    <cfRule type="expression" dxfId="2124" priority="14">
      <formula>Q7&lt;0</formula>
    </cfRule>
  </conditionalFormatting>
  <conditionalFormatting sqref="Q8">
    <cfRule type="expression" dxfId="2123" priority="11">
      <formula>Q8&gt;0</formula>
    </cfRule>
    <cfRule type="expression" dxfId="2122" priority="12">
      <formula>Q8&lt;0</formula>
    </cfRule>
  </conditionalFormatting>
  <conditionalFormatting sqref="F25:F38">
    <cfRule type="expression" dxfId="2121" priority="9">
      <formula>F25&gt;0</formula>
    </cfRule>
    <cfRule type="expression" dxfId="2120" priority="10">
      <formula>F25&lt;0</formula>
    </cfRule>
  </conditionalFormatting>
  <conditionalFormatting sqref="H25:H38">
    <cfRule type="expression" dxfId="2119" priority="7">
      <formula>H25&gt;0</formula>
    </cfRule>
    <cfRule type="expression" dxfId="21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7" priority="3">
      <formula>M55&gt;0</formula>
    </cfRule>
    <cfRule type="expression" dxfId="2116" priority="4">
      <formula>M55&lt;0</formula>
    </cfRule>
  </conditionalFormatting>
  <conditionalFormatting sqref="Q10">
    <cfRule type="expression" dxfId="2115" priority="1">
      <formula>Q10&gt;0</formula>
    </cfRule>
    <cfRule type="expression" dxfId="21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9" t="s">
        <v>78</v>
      </c>
      <c r="P40" s="83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13" priority="27">
      <formula>F27&gt;0</formula>
    </cfRule>
    <cfRule type="expression" dxfId="21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11" priority="15">
      <formula>Q8&gt;0</formula>
    </cfRule>
    <cfRule type="expression" dxfId="2110" priority="16">
      <formula>Q8&lt;0</formula>
    </cfRule>
  </conditionalFormatting>
  <conditionalFormatting sqref="Q7">
    <cfRule type="expression" dxfId="2109" priority="17">
      <formula>Q7&gt;0</formula>
    </cfRule>
    <cfRule type="expression" dxfId="2108" priority="18">
      <formula>Q7&lt;0</formula>
    </cfRule>
  </conditionalFormatting>
  <conditionalFormatting sqref="F37:F38">
    <cfRule type="expression" dxfId="2107" priority="13">
      <formula>F37&gt;0</formula>
    </cfRule>
    <cfRule type="expression" dxfId="2106" priority="14">
      <formula>F37&lt;0</formula>
    </cfRule>
  </conditionalFormatting>
  <conditionalFormatting sqref="H37:H38">
    <cfRule type="expression" dxfId="2105" priority="11">
      <formula>H37&gt;0</formula>
    </cfRule>
    <cfRule type="expression" dxfId="2104" priority="12">
      <formula>H37&lt;0</formula>
    </cfRule>
  </conditionalFormatting>
  <conditionalFormatting sqref="F23:F26 H23:H26">
    <cfRule type="expression" dxfId="2103" priority="9">
      <formula>F23&gt;0</formula>
    </cfRule>
    <cfRule type="expression" dxfId="2102" priority="10">
      <formula>F23&lt;0</formula>
    </cfRule>
  </conditionalFormatting>
  <conditionalFormatting sqref="Q10">
    <cfRule type="expression" dxfId="2101" priority="3">
      <formula>Q10&gt;0</formula>
    </cfRule>
    <cfRule type="expression" dxfId="2100" priority="4">
      <formula>Q10&lt;0</formula>
    </cfRule>
  </conditionalFormatting>
  <conditionalFormatting sqref="F22 H22">
    <cfRule type="expression" dxfId="2099" priority="1">
      <formula>F22&gt;0</formula>
    </cfRule>
    <cfRule type="expression" dxfId="2098" priority="2">
      <formula>F22&lt;0</formula>
    </cfRule>
  </conditionalFormatting>
  <conditionalFormatting sqref="M41">
    <cfRule type="expression" dxfId="2097" priority="5">
      <formula>M41&gt;0</formula>
    </cfRule>
    <cfRule type="expression" dxfId="20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95" priority="29">
      <formula>F25&gt;0</formula>
    </cfRule>
    <cfRule type="expression" dxfId="2094" priority="30">
      <formula>F25&lt;0</formula>
    </cfRule>
  </conditionalFormatting>
  <conditionalFormatting sqref="Q7">
    <cfRule type="expression" dxfId="2093" priority="27">
      <formula>Q7&gt;0</formula>
    </cfRule>
    <cfRule type="expression" dxfId="2092" priority="28">
      <formula>Q7&lt;0</formula>
    </cfRule>
  </conditionalFormatting>
  <conditionalFormatting sqref="Q8">
    <cfRule type="expression" dxfId="2091" priority="25">
      <formula>Q8&gt;0</formula>
    </cfRule>
    <cfRule type="expression" dxfId="2090" priority="26">
      <formula>Q8&lt;0</formula>
    </cfRule>
  </conditionalFormatting>
  <conditionalFormatting sqref="Q10">
    <cfRule type="expression" dxfId="2089" priority="13">
      <formula>Q10&gt;0</formula>
    </cfRule>
    <cfRule type="expression" dxfId="2088" priority="14">
      <formula>Q10&lt;0</formula>
    </cfRule>
  </conditionalFormatting>
  <conditionalFormatting sqref="M46">
    <cfRule type="expression" dxfId="2087" priority="11">
      <formula>M46&gt;0</formula>
    </cfRule>
    <cfRule type="expression" dxfId="2086" priority="12">
      <formula>M46&lt;0</formula>
    </cfRule>
  </conditionalFormatting>
  <conditionalFormatting sqref="F80:F88 H80:H88">
    <cfRule type="expression" dxfId="2085" priority="9">
      <formula>F80&gt;0</formula>
    </cfRule>
    <cfRule type="expression" dxfId="2084" priority="10">
      <formula>F80&lt;0</formula>
    </cfRule>
  </conditionalFormatting>
  <conditionalFormatting sqref="F75:F79">
    <cfRule type="expression" dxfId="2083" priority="7">
      <formula>F75&gt;0</formula>
    </cfRule>
    <cfRule type="expression" dxfId="2082" priority="8">
      <formula>F75&lt;0</formula>
    </cfRule>
  </conditionalFormatting>
  <conditionalFormatting sqref="H75:H79">
    <cfRule type="expression" dxfId="2081" priority="5">
      <formula>H75&gt;0</formula>
    </cfRule>
    <cfRule type="expression" dxfId="2080" priority="6">
      <formula>H75&lt;0</formula>
    </cfRule>
  </conditionalFormatting>
  <conditionalFormatting sqref="F71:F74">
    <cfRule type="expression" dxfId="2079" priority="3">
      <formula>F71&gt;0</formula>
    </cfRule>
    <cfRule type="expression" dxfId="2078" priority="4">
      <formula>F71&lt;0</formula>
    </cfRule>
  </conditionalFormatting>
  <conditionalFormatting sqref="H71:H74">
    <cfRule type="expression" dxfId="2077" priority="1">
      <formula>H71&gt;0</formula>
    </cfRule>
    <cfRule type="expression" dxfId="20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75" priority="21">
      <formula>F47&gt;0</formula>
    </cfRule>
    <cfRule type="expression" dxfId="2074" priority="22">
      <formula>F47&lt;0</formula>
    </cfRule>
  </conditionalFormatting>
  <conditionalFormatting sqref="Q7">
    <cfRule type="expression" dxfId="2073" priority="19">
      <formula>Q7&gt;0</formula>
    </cfRule>
    <cfRule type="expression" dxfId="2072" priority="20">
      <formula>Q7&lt;0</formula>
    </cfRule>
  </conditionalFormatting>
  <conditionalFormatting sqref="Q8">
    <cfRule type="expression" dxfId="2071" priority="17">
      <formula>Q8&gt;0</formula>
    </cfRule>
    <cfRule type="expression" dxfId="2070" priority="18">
      <formula>Q8&lt;0</formula>
    </cfRule>
  </conditionalFormatting>
  <conditionalFormatting sqref="F25:F46">
    <cfRule type="expression" dxfId="2069" priority="15">
      <formula>F25&gt;0</formula>
    </cfRule>
    <cfRule type="expression" dxfId="2068" priority="16">
      <formula>F25&lt;0</formula>
    </cfRule>
  </conditionalFormatting>
  <conditionalFormatting sqref="H25:H46">
    <cfRule type="expression" dxfId="2067" priority="13">
      <formula>H25&gt;0</formula>
    </cfRule>
    <cfRule type="expression" dxfId="2066" priority="14">
      <formula>H25&lt;0</formula>
    </cfRule>
  </conditionalFormatting>
  <conditionalFormatting sqref="F89:F110">
    <cfRule type="expression" dxfId="2065" priority="11">
      <formula>F89&gt;0</formula>
    </cfRule>
    <cfRule type="expression" dxfId="2064" priority="12">
      <formula>F89&lt;0</formula>
    </cfRule>
  </conditionalFormatting>
  <conditionalFormatting sqref="H89:H110">
    <cfRule type="expression" dxfId="2063" priority="9">
      <formula>H89&gt;0</formula>
    </cfRule>
    <cfRule type="expression" dxfId="2062" priority="10">
      <formula>H89&lt;0</formula>
    </cfRule>
  </conditionalFormatting>
  <conditionalFormatting sqref="Q10">
    <cfRule type="expression" dxfId="2061" priority="7">
      <formula>Q10&gt;0</formula>
    </cfRule>
    <cfRule type="expression" dxfId="2060" priority="8">
      <formula>Q10&lt;0</formula>
    </cfRule>
  </conditionalFormatting>
  <conditionalFormatting sqref="J25:J38">
    <cfRule type="expression" dxfId="2059" priority="5">
      <formula>J25&gt;0</formula>
    </cfRule>
    <cfRule type="expression" dxfId="2058" priority="6">
      <formula>J25&lt;0</formula>
    </cfRule>
  </conditionalFormatting>
  <conditionalFormatting sqref="K25:K38">
    <cfRule type="expression" dxfId="2057" priority="3">
      <formula>K25&gt;0</formula>
    </cfRule>
    <cfRule type="expression" dxfId="2056" priority="4">
      <formula>K25&lt;0</formula>
    </cfRule>
  </conditionalFormatting>
  <conditionalFormatting sqref="L25:L38">
    <cfRule type="expression" dxfId="2055" priority="1">
      <formula>L25&gt;0</formula>
    </cfRule>
    <cfRule type="expression" dxfId="20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53" priority="23">
      <formula>F34&gt;0</formula>
    </cfRule>
    <cfRule type="expression" dxfId="2052" priority="24">
      <formula>F34&lt;0</formula>
    </cfRule>
  </conditionalFormatting>
  <conditionalFormatting sqref="Q7">
    <cfRule type="expression" dxfId="2051" priority="21">
      <formula>Q7&gt;0</formula>
    </cfRule>
    <cfRule type="expression" dxfId="2050" priority="22">
      <formula>Q7&lt;0</formula>
    </cfRule>
  </conditionalFormatting>
  <conditionalFormatting sqref="Q8">
    <cfRule type="expression" dxfId="2049" priority="19">
      <formula>Q8&gt;0</formula>
    </cfRule>
    <cfRule type="expression" dxfId="2048" priority="20">
      <formula>Q8&lt;0</formula>
    </cfRule>
  </conditionalFormatting>
  <conditionalFormatting sqref="F25:F33">
    <cfRule type="expression" dxfId="2047" priority="17">
      <formula>F25&gt;0</formula>
    </cfRule>
    <cfRule type="expression" dxfId="2046" priority="18">
      <formula>F25&lt;0</formula>
    </cfRule>
  </conditionalFormatting>
  <conditionalFormatting sqref="H25:H33">
    <cfRule type="expression" dxfId="2045" priority="15">
      <formula>H25&gt;0</formula>
    </cfRule>
    <cfRule type="expression" dxfId="2044" priority="16">
      <formula>H25&lt;0</formula>
    </cfRule>
  </conditionalFormatting>
  <conditionalFormatting sqref="M46">
    <cfRule type="expression" dxfId="2043" priority="13">
      <formula>M46&gt;0</formula>
    </cfRule>
    <cfRule type="expression" dxfId="2042" priority="14">
      <formula>M46&lt;0</formula>
    </cfRule>
  </conditionalFormatting>
  <conditionalFormatting sqref="F79:F87 H79:H87">
    <cfRule type="expression" dxfId="2041" priority="11">
      <formula>F79&gt;0</formula>
    </cfRule>
    <cfRule type="expression" dxfId="2040" priority="12">
      <formula>F79&lt;0</formula>
    </cfRule>
  </conditionalFormatting>
  <conditionalFormatting sqref="F70:F78">
    <cfRule type="expression" dxfId="2039" priority="9">
      <formula>F70&gt;0</formula>
    </cfRule>
    <cfRule type="expression" dxfId="2038" priority="10">
      <formula>F70&lt;0</formula>
    </cfRule>
  </conditionalFormatting>
  <conditionalFormatting sqref="H70:H78">
    <cfRule type="expression" dxfId="2037" priority="7">
      <formula>H70&gt;0</formula>
    </cfRule>
    <cfRule type="expression" dxfId="2036" priority="8">
      <formula>H70&lt;0</formula>
    </cfRule>
  </conditionalFormatting>
  <conditionalFormatting sqref="J27:K27 J30:K30 J33:K33 J36:K36 J39:K39 J42:K42">
    <cfRule type="expression" dxfId="2035" priority="5">
      <formula>J27&gt;0</formula>
    </cfRule>
    <cfRule type="expression" dxfId="2034" priority="6">
      <formula>J27&lt;0</formula>
    </cfRule>
  </conditionalFormatting>
  <conditionalFormatting sqref="J28:K29 J31:K32 J34:K35 J37:K38 J40:K41">
    <cfRule type="expression" dxfId="2033" priority="3">
      <formula>J28&gt;0</formula>
    </cfRule>
    <cfRule type="expression" dxfId="2032" priority="4">
      <formula>J28&lt;0</formula>
    </cfRule>
  </conditionalFormatting>
  <conditionalFormatting sqref="L27:L42">
    <cfRule type="expression" dxfId="2031" priority="1">
      <formula>L27&gt;0</formula>
    </cfRule>
    <cfRule type="expression" dxfId="20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9" priority="9">
      <formula>F57&gt;0</formula>
    </cfRule>
    <cfRule type="expression" dxfId="2028" priority="10">
      <formula>F57&lt;0</formula>
    </cfRule>
  </conditionalFormatting>
  <conditionalFormatting sqref="Q7">
    <cfRule type="expression" dxfId="2027" priority="7">
      <formula>Q7&gt;0</formula>
    </cfRule>
    <cfRule type="expression" dxfId="2026" priority="8">
      <formula>Q7&lt;0</formula>
    </cfRule>
  </conditionalFormatting>
  <conditionalFormatting sqref="Q8">
    <cfRule type="expression" dxfId="2025" priority="5">
      <formula>Q8&gt;0</formula>
    </cfRule>
    <cfRule type="expression" dxfId="2024" priority="6">
      <formula>Q8&lt;0</formula>
    </cfRule>
  </conditionalFormatting>
  <conditionalFormatting sqref="F25:F56">
    <cfRule type="expression" dxfId="2023" priority="3">
      <formula>F25&gt;0</formula>
    </cfRule>
    <cfRule type="expression" dxfId="2022" priority="4">
      <formula>F25&lt;0</formula>
    </cfRule>
  </conditionalFormatting>
  <conditionalFormatting sqref="H25:H56">
    <cfRule type="expression" dxfId="2021" priority="1">
      <formula>H25&gt;0</formula>
    </cfRule>
    <cfRule type="expression" dxfId="20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9" priority="15">
      <formula>F57&gt;0</formula>
    </cfRule>
    <cfRule type="expression" dxfId="2018" priority="16">
      <formula>F57&lt;0</formula>
    </cfRule>
  </conditionalFormatting>
  <conditionalFormatting sqref="Q7">
    <cfRule type="expression" dxfId="2017" priority="13">
      <formula>Q7&gt;0</formula>
    </cfRule>
    <cfRule type="expression" dxfId="2016" priority="14">
      <formula>Q7&lt;0</formula>
    </cfRule>
  </conditionalFormatting>
  <conditionalFormatting sqref="Q8">
    <cfRule type="expression" dxfId="2015" priority="11">
      <formula>Q8&gt;0</formula>
    </cfRule>
    <cfRule type="expression" dxfId="2014" priority="12">
      <formula>Q8&lt;0</formula>
    </cfRule>
  </conditionalFormatting>
  <conditionalFormatting sqref="F25:F56">
    <cfRule type="expression" dxfId="2013" priority="9">
      <formula>F25&gt;0</formula>
    </cfRule>
    <cfRule type="expression" dxfId="2012" priority="10">
      <formula>F25&lt;0</formula>
    </cfRule>
  </conditionalFormatting>
  <conditionalFormatting sqref="H25:H56">
    <cfRule type="expression" dxfId="2011" priority="7">
      <formula>H25&gt;0</formula>
    </cfRule>
    <cfRule type="expression" dxfId="2010" priority="8">
      <formula>H25&lt;0</formula>
    </cfRule>
  </conditionalFormatting>
  <conditionalFormatting sqref="M58">
    <cfRule type="expression" dxfId="2009" priority="5">
      <formula>M58&gt;0</formula>
    </cfRule>
    <cfRule type="expression" dxfId="2008" priority="6">
      <formula>M58&lt;0</formula>
    </cfRule>
  </conditionalFormatting>
  <conditionalFormatting sqref="F84:F115">
    <cfRule type="expression" dxfId="2007" priority="3">
      <formula>F84&gt;0</formula>
    </cfRule>
    <cfRule type="expression" dxfId="2006" priority="4">
      <formula>F84&lt;0</formula>
    </cfRule>
  </conditionalFormatting>
  <conditionalFormatting sqref="H84:H115">
    <cfRule type="expression" dxfId="2005" priority="1">
      <formula>H84&gt;0</formula>
    </cfRule>
    <cfRule type="expression" dxfId="20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3" priority="21">
      <formula>F47&gt;0</formula>
    </cfRule>
    <cfRule type="expression" dxfId="2002" priority="22">
      <formula>F47&lt;0</formula>
    </cfRule>
  </conditionalFormatting>
  <conditionalFormatting sqref="Q7">
    <cfRule type="expression" dxfId="2001" priority="19">
      <formula>Q7&gt;0</formula>
    </cfRule>
    <cfRule type="expression" dxfId="2000" priority="20">
      <formula>Q7&lt;0</formula>
    </cfRule>
  </conditionalFormatting>
  <conditionalFormatting sqref="Q8">
    <cfRule type="expression" dxfId="1999" priority="17">
      <formula>Q8&gt;0</formula>
    </cfRule>
    <cfRule type="expression" dxfId="1998" priority="18">
      <formula>Q8&lt;0</formula>
    </cfRule>
  </conditionalFormatting>
  <conditionalFormatting sqref="F25:F46">
    <cfRule type="expression" dxfId="1997" priority="15">
      <formula>F25&gt;0</formula>
    </cfRule>
    <cfRule type="expression" dxfId="1996" priority="16">
      <formula>F25&lt;0</formula>
    </cfRule>
  </conditionalFormatting>
  <conditionalFormatting sqref="H25:H46">
    <cfRule type="expression" dxfId="1995" priority="13">
      <formula>H25&gt;0</formula>
    </cfRule>
    <cfRule type="expression" dxfId="1994" priority="14">
      <formula>H25&lt;0</formula>
    </cfRule>
  </conditionalFormatting>
  <conditionalFormatting sqref="F89:F110">
    <cfRule type="expression" dxfId="1993" priority="11">
      <formula>F89&gt;0</formula>
    </cfRule>
    <cfRule type="expression" dxfId="1992" priority="12">
      <formula>F89&lt;0</formula>
    </cfRule>
  </conditionalFormatting>
  <conditionalFormatting sqref="H89:H110">
    <cfRule type="expression" dxfId="1991" priority="9">
      <formula>H89&gt;0</formula>
    </cfRule>
    <cfRule type="expression" dxfId="1990" priority="10">
      <formula>H89&lt;0</formula>
    </cfRule>
  </conditionalFormatting>
  <conditionalFormatting sqref="Q10">
    <cfRule type="expression" dxfId="1989" priority="7">
      <formula>Q10&gt;0</formula>
    </cfRule>
    <cfRule type="expression" dxfId="1988" priority="8">
      <formula>Q10&lt;0</formula>
    </cfRule>
  </conditionalFormatting>
  <conditionalFormatting sqref="J25:J38">
    <cfRule type="expression" dxfId="1987" priority="5">
      <formula>J25&gt;0</formula>
    </cfRule>
    <cfRule type="expression" dxfId="1986" priority="6">
      <formula>J25&lt;0</formula>
    </cfRule>
  </conditionalFormatting>
  <conditionalFormatting sqref="K25:K38">
    <cfRule type="expression" dxfId="1985" priority="3">
      <formula>K25&gt;0</formula>
    </cfRule>
    <cfRule type="expression" dxfId="1984" priority="4">
      <formula>K25&lt;0</formula>
    </cfRule>
  </conditionalFormatting>
  <conditionalFormatting sqref="L25:L38">
    <cfRule type="expression" dxfId="1983" priority="1">
      <formula>L25&gt;0</formula>
    </cfRule>
    <cfRule type="expression" dxfId="19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23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0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C74-H74</f>
        <v>4800</v>
      </c>
      <c r="Y2" s="62">
        <v>42804</v>
      </c>
      <c r="Z2" s="840" t="s">
        <v>707</v>
      </c>
      <c r="AA2" s="840"/>
      <c r="AB2" s="840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3" si="1">H3*I3-J3</f>
        <v>3119.93</v>
      </c>
      <c r="L3" s="72">
        <v>42846</v>
      </c>
      <c r="M3" s="43">
        <v>3.25</v>
      </c>
      <c r="O3" s="11" t="s">
        <v>58</v>
      </c>
      <c r="Q3" s="490">
        <f>IF(Q2=0, Q4, (F74-K74-M74)/Q2)</f>
        <v>15.325441666666647</v>
      </c>
      <c r="Y3" s="62">
        <v>42866</v>
      </c>
      <c r="Z3" s="840" t="s">
        <v>708</v>
      </c>
      <c r="AA3" s="840"/>
      <c r="AB3" s="840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16.13</v>
      </c>
      <c r="R4" s="483">
        <v>5.2900000000000003E-2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77424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73562.119999999908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18477.451000001718</v>
      </c>
      <c r="R7">
        <v>4000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3861.880000000092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5.2498215113975739E-2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M458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1.2399256044637322E-2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6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7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6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6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7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6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9" t="s">
        <v>78</v>
      </c>
      <c r="P41" s="839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19.678599999999999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19.517299999999999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19.355999999999998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19.194699999999997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19.033399999999997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18.872099999999996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18.710799999999999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18.549499999999998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18.388199999999998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18.226899999999997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4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18.0656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17.904299999999999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17.743000000000002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17.581700000000001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17.420400000000001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17.2591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17.097799999999999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16.936499999999999</v>
      </c>
    </row>
    <row r="60" spans="2:16" x14ac:dyDescent="0.25">
      <c r="B60" s="485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16.775199999999998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16.613900000000001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16.4526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16.2913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16.13</v>
      </c>
    </row>
    <row r="65" spans="1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15.968699999999998</v>
      </c>
    </row>
    <row r="66" spans="1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15.807399999999999</v>
      </c>
    </row>
    <row r="67" spans="1:16" x14ac:dyDescent="0.25">
      <c r="B67" s="485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15.646099999999999</v>
      </c>
    </row>
    <row r="68" spans="1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15.484799999999998</v>
      </c>
    </row>
    <row r="69" spans="1:16" x14ac:dyDescent="0.25">
      <c r="B69" s="748">
        <v>43182</v>
      </c>
      <c r="C69" s="7">
        <v>200</v>
      </c>
      <c r="D69" s="77">
        <v>15.7</v>
      </c>
      <c r="E69" s="43">
        <v>0</v>
      </c>
      <c r="F69" s="43">
        <f t="shared" si="0"/>
        <v>3140</v>
      </c>
      <c r="O69" s="81">
        <v>0.95</v>
      </c>
      <c r="P69" s="81">
        <f t="shared" si="3"/>
        <v>15.323499999999997</v>
      </c>
    </row>
    <row r="70" spans="1:16" x14ac:dyDescent="0.25">
      <c r="B70" s="748">
        <v>43187</v>
      </c>
      <c r="C70" s="7">
        <v>200</v>
      </c>
      <c r="D70" s="77">
        <v>15.45</v>
      </c>
      <c r="E70" s="43">
        <v>0</v>
      </c>
      <c r="F70" s="43">
        <f t="shared" si="0"/>
        <v>3090</v>
      </c>
      <c r="G70" s="29"/>
      <c r="O70" s="81">
        <v>0.94</v>
      </c>
      <c r="P70" s="81">
        <f t="shared" si="3"/>
        <v>15.162199999999999</v>
      </c>
    </row>
    <row r="71" spans="1:16" x14ac:dyDescent="0.25">
      <c r="C71" s="4"/>
      <c r="G71" s="29"/>
      <c r="O71" s="81">
        <v>0.93</v>
      </c>
      <c r="P71" s="81">
        <f t="shared" si="3"/>
        <v>15.0009</v>
      </c>
    </row>
    <row r="72" spans="1:16" x14ac:dyDescent="0.25">
      <c r="G72" s="29"/>
      <c r="O72" s="81">
        <v>0.92</v>
      </c>
      <c r="P72" s="81">
        <f t="shared" si="3"/>
        <v>14.839599999999999</v>
      </c>
    </row>
    <row r="73" spans="1:16" x14ac:dyDescent="0.25">
      <c r="G73" s="29"/>
      <c r="O73" s="81">
        <v>0.91</v>
      </c>
      <c r="P73" s="81">
        <f t="shared" si="3"/>
        <v>14.6783</v>
      </c>
    </row>
    <row r="74" spans="1:16" ht="15" customHeight="1" x14ac:dyDescent="0.25">
      <c r="A74" s="31" t="s">
        <v>81</v>
      </c>
      <c r="B74" s="486"/>
      <c r="C74" s="71">
        <f>SUM(C2:C73)</f>
        <v>21500</v>
      </c>
      <c r="D74" s="18"/>
      <c r="E74" s="18"/>
      <c r="F74" s="18">
        <f>SUM(F2:F73)</f>
        <v>330233.84999999998</v>
      </c>
      <c r="G74" s="14"/>
      <c r="H74" s="71">
        <f>SUM(H2:H73)</f>
        <v>16700</v>
      </c>
      <c r="I74" s="79"/>
      <c r="J74" s="18"/>
      <c r="K74" s="18">
        <f>SUM(K2:K73)</f>
        <v>255058.48000000007</v>
      </c>
      <c r="L74" s="14"/>
      <c r="M74" s="18">
        <f>SUM(M2:M73)</f>
        <v>1613.25</v>
      </c>
      <c r="O74" s="81">
        <v>0.9</v>
      </c>
      <c r="P74" s="81">
        <f t="shared" si="3"/>
        <v>14.516999999999999</v>
      </c>
    </row>
    <row r="75" spans="1:16" ht="15.75" thickBot="1" x14ac:dyDescent="0.3">
      <c r="A75" s="345" t="s">
        <v>194</v>
      </c>
      <c r="B75" s="487"/>
      <c r="C75" s="347">
        <f>SumByColor($A$75, C2:C73)</f>
        <v>16500</v>
      </c>
      <c r="D75" s="347"/>
      <c r="E75" s="347"/>
      <c r="F75" s="348">
        <f>SumByColor($A$75, F2:F73)</f>
        <v>246846</v>
      </c>
      <c r="G75" s="347"/>
      <c r="H75" s="347">
        <f>SumByColor($A$75, H2:H73)</f>
        <v>16700</v>
      </c>
      <c r="I75" s="347"/>
      <c r="J75" s="348"/>
      <c r="K75" s="348">
        <f>SumByColor($A$75, K2:K73)</f>
        <v>255063</v>
      </c>
      <c r="L75" s="347"/>
      <c r="M75" s="348">
        <f>SumByColor($A$75, M2:M73)</f>
        <v>1613</v>
      </c>
      <c r="O75" s="81">
        <v>0.89</v>
      </c>
      <c r="P75" s="81">
        <f>O75*$Q$4</f>
        <v>14.355699999999999</v>
      </c>
    </row>
    <row r="76" spans="1:16" x14ac:dyDescent="0.25">
      <c r="O76" s="81">
        <v>0.88</v>
      </c>
      <c r="P76" s="81">
        <f>O76*$Q$4</f>
        <v>14.1944</v>
      </c>
    </row>
    <row r="77" spans="1:16" x14ac:dyDescent="0.25">
      <c r="O77" s="81">
        <v>0.87</v>
      </c>
      <c r="P77" s="81">
        <f>O77*$Q$4</f>
        <v>14.033099999999999</v>
      </c>
    </row>
    <row r="78" spans="1:16" x14ac:dyDescent="0.25">
      <c r="B78" s="488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13.871799999999999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13.710499999999998</v>
      </c>
    </row>
    <row r="80" spans="1:16" x14ac:dyDescent="0.25">
      <c r="A80" t="s">
        <v>451</v>
      </c>
      <c r="B80" s="153">
        <v>42788</v>
      </c>
      <c r="C80" s="432">
        <v>6000</v>
      </c>
      <c r="D80" s="653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2">
        <v>6000</v>
      </c>
      <c r="D87" s="653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2">
        <v>6000</v>
      </c>
      <c r="D89" s="653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2">
        <v>6000</v>
      </c>
      <c r="D95" s="653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2">
        <v>6000</v>
      </c>
      <c r="D96" s="653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8">
        <v>8000</v>
      </c>
      <c r="D121" s="799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2">
        <v>6000</v>
      </c>
      <c r="D131" s="653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2">
        <v>6000</v>
      </c>
      <c r="D135" s="653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2">
        <v>6000</v>
      </c>
      <c r="D139" s="653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2">
        <v>6000</v>
      </c>
      <c r="D140" s="653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29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2">
        <v>6000</v>
      </c>
      <c r="D167" s="653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3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3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3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4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4"/>
    </row>
    <row r="174" spans="1:26" x14ac:dyDescent="0.25">
      <c r="A174">
        <v>800</v>
      </c>
      <c r="B174" s="153">
        <v>43152</v>
      </c>
      <c r="C174" s="432">
        <v>6000</v>
      </c>
      <c r="D174" s="653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4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1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1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1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1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3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3"/>
    </row>
    <row r="183" spans="1:26" x14ac:dyDescent="0.25">
      <c r="A183">
        <v>3000</v>
      </c>
      <c r="B183" s="153">
        <v>43181</v>
      </c>
      <c r="C183" s="836">
        <v>4800</v>
      </c>
      <c r="D183" s="8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3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1"/>
    </row>
    <row r="185" spans="1:26" x14ac:dyDescent="0.25">
      <c r="A185">
        <v>4000</v>
      </c>
      <c r="B185" s="153">
        <v>43185</v>
      </c>
      <c r="C185" s="10">
        <v>5000</v>
      </c>
      <c r="D185" s="237">
        <v>15.378</v>
      </c>
      <c r="E185" s="39">
        <v>16.27</v>
      </c>
      <c r="F185" s="39">
        <f t="shared" ref="F185" si="103">C185*(E185-D185)</f>
        <v>4459.9999999999973</v>
      </c>
      <c r="G185" s="39">
        <f t="shared" ref="G185" si="104">D185*C185</f>
        <v>76890</v>
      </c>
      <c r="H185" s="226">
        <f t="shared" ref="H185" si="105">(E185-D185)/D185</f>
        <v>5.8004942125113763E-2</v>
      </c>
      <c r="I185" s="39"/>
      <c r="J185" s="39"/>
      <c r="K185" s="39">
        <v>19075</v>
      </c>
      <c r="L185" s="39"/>
    </row>
    <row r="186" spans="1:26" x14ac:dyDescent="0.25">
      <c r="A186">
        <v>4000</v>
      </c>
      <c r="B186" s="153">
        <v>43186</v>
      </c>
      <c r="C186" s="10">
        <v>5000</v>
      </c>
      <c r="D186" s="237">
        <v>15.378</v>
      </c>
      <c r="E186" s="39">
        <v>15.82</v>
      </c>
      <c r="F186" s="39">
        <f t="shared" ref="F186:F189" si="106">C186*(E186-D186)</f>
        <v>2210.0000000000009</v>
      </c>
      <c r="G186" s="39">
        <f t="shared" ref="G186:G189" si="107">D186*C186</f>
        <v>76890</v>
      </c>
      <c r="H186" s="226">
        <f t="shared" ref="H186:H189" si="108">(E186-D186)/D186</f>
        <v>2.8742359214462231E-2</v>
      </c>
      <c r="I186" s="39"/>
      <c r="J186" s="39"/>
      <c r="K186" s="39">
        <v>16825</v>
      </c>
      <c r="L186" s="39"/>
    </row>
    <row r="187" spans="1:26" x14ac:dyDescent="0.25">
      <c r="A187">
        <v>4000</v>
      </c>
      <c r="B187" s="153">
        <v>43187</v>
      </c>
      <c r="C187" s="10">
        <v>5200</v>
      </c>
      <c r="D187" s="237">
        <v>15.38</v>
      </c>
      <c r="E187" s="39">
        <v>15.32</v>
      </c>
      <c r="F187" s="39">
        <f t="shared" si="106"/>
        <v>-312.00000000000261</v>
      </c>
      <c r="G187" s="39">
        <f t="shared" si="107"/>
        <v>79976</v>
      </c>
      <c r="H187" s="226">
        <f t="shared" si="108"/>
        <v>-3.9011703511053638E-3</v>
      </c>
      <c r="I187" s="39"/>
      <c r="J187" s="39"/>
      <c r="K187" s="39">
        <v>14299</v>
      </c>
      <c r="L187" s="39"/>
    </row>
    <row r="188" spans="1:26" x14ac:dyDescent="0.25">
      <c r="A188">
        <v>3800</v>
      </c>
      <c r="B188" s="153">
        <v>43188</v>
      </c>
      <c r="C188" s="10">
        <v>5000</v>
      </c>
      <c r="D188" s="237">
        <v>15.358000000000001</v>
      </c>
      <c r="E188" s="39">
        <v>16.13</v>
      </c>
      <c r="F188" s="39">
        <f t="shared" si="106"/>
        <v>3859.9999999999923</v>
      </c>
      <c r="G188" s="39">
        <f t="shared" si="107"/>
        <v>76790</v>
      </c>
      <c r="H188" s="226">
        <f t="shared" si="108"/>
        <v>5.0266961843990002E-2</v>
      </c>
      <c r="I188" s="39"/>
      <c r="J188" s="39"/>
      <c r="K188" s="39">
        <v>18478</v>
      </c>
      <c r="L188" s="39"/>
    </row>
    <row r="189" spans="1:26" x14ac:dyDescent="0.25">
      <c r="A189">
        <v>3600</v>
      </c>
      <c r="B189" s="153">
        <v>43188</v>
      </c>
      <c r="C189" s="836">
        <v>4800</v>
      </c>
      <c r="D189" s="837">
        <v>15.324999999999999</v>
      </c>
      <c r="E189" s="39">
        <v>16.13</v>
      </c>
      <c r="F189" s="39">
        <f t="shared" si="106"/>
        <v>3863.9999999999986</v>
      </c>
      <c r="G189" s="39">
        <f t="shared" si="107"/>
        <v>73560</v>
      </c>
      <c r="H189" s="226">
        <f t="shared" si="108"/>
        <v>5.2528548123980411E-2</v>
      </c>
      <c r="I189" s="39"/>
      <c r="J189" s="39"/>
      <c r="K189" s="39">
        <v>18477</v>
      </c>
      <c r="L189" s="39"/>
    </row>
    <row r="190" spans="1:26" x14ac:dyDescent="0.25">
      <c r="B190" s="153"/>
      <c r="C190" s="10"/>
      <c r="D190" s="237"/>
      <c r="E190" s="39"/>
      <c r="F190" s="39"/>
      <c r="G190" s="39"/>
      <c r="H190" s="226"/>
      <c r="I190" s="39"/>
      <c r="J190" s="39"/>
      <c r="K190" s="39"/>
      <c r="L190" s="39"/>
    </row>
    <row r="191" spans="1:26" x14ac:dyDescent="0.25">
      <c r="B191" s="153"/>
      <c r="C191" s="10"/>
      <c r="D191" s="237"/>
      <c r="E191" s="39"/>
      <c r="F191" s="39"/>
      <c r="G191" s="39"/>
      <c r="H191" s="226"/>
      <c r="I191" s="39"/>
      <c r="J191" s="39"/>
      <c r="K191" s="39"/>
      <c r="L191" s="39"/>
    </row>
    <row r="192" spans="1:26" x14ac:dyDescent="0.25">
      <c r="B192" s="153"/>
      <c r="C192" s="10"/>
      <c r="D192" s="237"/>
      <c r="E192" s="39"/>
      <c r="F192" s="39"/>
      <c r="G192" s="39"/>
      <c r="H192" s="226"/>
      <c r="I192" s="39"/>
      <c r="J192" s="39"/>
      <c r="K192" s="39"/>
      <c r="L192" s="39"/>
    </row>
    <row r="193" spans="2:15" x14ac:dyDescent="0.25">
      <c r="B193" s="153"/>
      <c r="C193" s="10"/>
      <c r="D193" s="237"/>
      <c r="E193" s="39"/>
      <c r="F193" s="39"/>
      <c r="G193" s="39"/>
      <c r="H193" s="226"/>
      <c r="I193" s="39"/>
      <c r="J193" s="39"/>
      <c r="K193" s="39"/>
      <c r="L193" s="39"/>
    </row>
    <row r="194" spans="2:15" x14ac:dyDescent="0.25">
      <c r="B194" s="153"/>
      <c r="C194" s="10"/>
      <c r="D194" s="237"/>
      <c r="E194" s="39"/>
      <c r="F194" s="39"/>
      <c r="G194" s="39"/>
      <c r="H194" s="226"/>
      <c r="I194" s="39"/>
      <c r="J194" s="39"/>
      <c r="K194" s="39"/>
      <c r="L194" s="39"/>
    </row>
    <row r="195" spans="2:15" x14ac:dyDescent="0.25">
      <c r="B195" s="153"/>
      <c r="C195" s="10"/>
      <c r="D195" s="237"/>
      <c r="E195" s="39"/>
      <c r="F195" s="39"/>
      <c r="G195" s="39"/>
      <c r="H195" s="226"/>
      <c r="I195" s="39"/>
      <c r="J195" s="39"/>
      <c r="K195" s="39"/>
      <c r="L195" s="39"/>
      <c r="O195" s="2"/>
    </row>
    <row r="196" spans="2:15" x14ac:dyDescent="0.25">
      <c r="B196" s="153"/>
      <c r="C196" s="10"/>
      <c r="D196" s="237"/>
      <c r="E196" s="39"/>
      <c r="F196" s="39"/>
      <c r="G196" s="39"/>
      <c r="H196" s="226"/>
      <c r="I196" s="39"/>
      <c r="J196" s="39"/>
      <c r="K196" s="39"/>
      <c r="L196" s="39"/>
    </row>
    <row r="197" spans="2:15" ht="15" customHeight="1" x14ac:dyDescent="0.25"/>
    <row r="198" spans="2:15" x14ac:dyDescent="0.25">
      <c r="B198" s="629" t="s">
        <v>113</v>
      </c>
      <c r="C198" s="494" t="s">
        <v>146</v>
      </c>
      <c r="D198" s="630" t="s">
        <v>145</v>
      </c>
      <c r="E198" s="496" t="s">
        <v>147</v>
      </c>
      <c r="F198" s="497" t="s">
        <v>65</v>
      </c>
      <c r="G198" s="498" t="s">
        <v>151</v>
      </c>
      <c r="H198" s="497" t="s">
        <v>88</v>
      </c>
      <c r="I198" s="498" t="s">
        <v>154</v>
      </c>
      <c r="N198" s="70"/>
    </row>
    <row r="199" spans="2:15" x14ac:dyDescent="0.25">
      <c r="B199" s="631">
        <v>42305</v>
      </c>
      <c r="C199" s="368">
        <v>2000</v>
      </c>
      <c r="D199" s="632">
        <v>34.06</v>
      </c>
      <c r="E199" s="369">
        <v>17.68</v>
      </c>
      <c r="F199" s="369">
        <v>-32767.45</v>
      </c>
      <c r="G199" s="369">
        <f t="shared" ref="G199:G205" si="109">IF(C199=0, 0,D199*C199)</f>
        <v>68120</v>
      </c>
      <c r="H199" s="371">
        <f t="shared" ref="H199:H205" si="110">IF(C199=0, D199, (E199-D199)/D199)</f>
        <v>-0.48091603053435117</v>
      </c>
      <c r="I199" s="369"/>
    </row>
    <row r="200" spans="2:15" x14ac:dyDescent="0.25">
      <c r="B200" s="631">
        <v>42307</v>
      </c>
      <c r="C200" s="368">
        <v>0</v>
      </c>
      <c r="D200" s="632" t="s">
        <v>128</v>
      </c>
      <c r="E200" s="369">
        <v>17.55</v>
      </c>
      <c r="F200" s="369">
        <v>-30722.2</v>
      </c>
      <c r="G200" s="369">
        <f t="shared" si="109"/>
        <v>0</v>
      </c>
      <c r="H200" s="371" t="str">
        <f t="shared" si="110"/>
        <v>N/A</v>
      </c>
      <c r="I200" s="369"/>
    </row>
    <row r="201" spans="2:15" x14ac:dyDescent="0.25">
      <c r="B201" s="631">
        <v>42310</v>
      </c>
      <c r="C201" s="368">
        <v>0</v>
      </c>
      <c r="D201" s="632" t="s">
        <v>128</v>
      </c>
      <c r="E201" s="369">
        <v>19.010000000000002</v>
      </c>
      <c r="F201" s="369">
        <v>-30693.25</v>
      </c>
      <c r="G201" s="369">
        <f t="shared" si="109"/>
        <v>0</v>
      </c>
      <c r="H201" s="371" t="str">
        <f t="shared" si="110"/>
        <v>N/A</v>
      </c>
      <c r="I201" s="369"/>
    </row>
    <row r="202" spans="2:15" x14ac:dyDescent="0.25">
      <c r="B202" s="631">
        <v>42314</v>
      </c>
      <c r="C202" s="368">
        <v>2500</v>
      </c>
      <c r="D202" s="632">
        <v>30.24</v>
      </c>
      <c r="E202" s="369">
        <v>18.29</v>
      </c>
      <c r="F202" s="369">
        <v>-29878.25</v>
      </c>
      <c r="G202" s="369">
        <f t="shared" si="109"/>
        <v>75600</v>
      </c>
      <c r="H202" s="371">
        <f t="shared" si="110"/>
        <v>-0.39517195767195767</v>
      </c>
      <c r="I202" s="369"/>
    </row>
    <row r="203" spans="2:15" x14ac:dyDescent="0.25">
      <c r="B203" s="631">
        <v>42318</v>
      </c>
      <c r="C203" s="368">
        <v>0</v>
      </c>
      <c r="D203" s="632" t="s">
        <v>128</v>
      </c>
      <c r="E203" s="369">
        <v>18.78</v>
      </c>
      <c r="F203" s="369">
        <v>-28604.09</v>
      </c>
      <c r="G203" s="369">
        <f t="shared" si="109"/>
        <v>0</v>
      </c>
      <c r="H203" s="371" t="str">
        <f t="shared" si="110"/>
        <v>N/A</v>
      </c>
      <c r="I203" s="369"/>
    </row>
    <row r="204" spans="2:15" x14ac:dyDescent="0.25">
      <c r="B204" s="631">
        <v>42328</v>
      </c>
      <c r="C204" s="368">
        <v>3078</v>
      </c>
      <c r="D204" s="632">
        <v>26.76</v>
      </c>
      <c r="E204" s="369">
        <v>17.440000000000001</v>
      </c>
      <c r="F204" s="369">
        <v>-28696.448999999906</v>
      </c>
      <c r="G204" s="369">
        <f t="shared" si="109"/>
        <v>82367.28</v>
      </c>
      <c r="H204" s="371">
        <f t="shared" si="110"/>
        <v>-0.34828101644245141</v>
      </c>
      <c r="I204" s="369"/>
    </row>
    <row r="205" spans="2:15" x14ac:dyDescent="0.25">
      <c r="B205" s="631">
        <v>42331</v>
      </c>
      <c r="C205" s="368">
        <v>0</v>
      </c>
      <c r="D205" s="632" t="s">
        <v>128</v>
      </c>
      <c r="E205" s="369">
        <v>17.53</v>
      </c>
      <c r="F205" s="369">
        <v>-28051.068999999901</v>
      </c>
      <c r="G205" s="369">
        <f t="shared" si="109"/>
        <v>0</v>
      </c>
      <c r="H205" s="371" t="str">
        <f t="shared" si="110"/>
        <v>N/A</v>
      </c>
      <c r="I205" s="369"/>
    </row>
    <row r="206" spans="2:15" x14ac:dyDescent="0.25">
      <c r="B206" s="631">
        <v>42335</v>
      </c>
      <c r="C206" s="368">
        <v>3078</v>
      </c>
      <c r="D206" s="632">
        <v>26.85</v>
      </c>
      <c r="E206" s="369">
        <v>17.73</v>
      </c>
      <c r="F206" s="369">
        <f>C206*(E206-D206)</f>
        <v>-28071.360000000004</v>
      </c>
      <c r="G206" s="369">
        <f>D206*C206</f>
        <v>82644.3</v>
      </c>
      <c r="H206" s="370">
        <f>(E206-D206)/D206</f>
        <v>-0.33966480446927377</v>
      </c>
      <c r="I206" s="369"/>
    </row>
    <row r="207" spans="2:15" x14ac:dyDescent="0.25">
      <c r="B207" s="631">
        <v>42335</v>
      </c>
      <c r="C207" s="368">
        <v>3578</v>
      </c>
      <c r="D207" s="632">
        <v>25.55</v>
      </c>
      <c r="E207" s="369">
        <v>17.440000000000001</v>
      </c>
      <c r="F207" s="369">
        <f t="shared" ref="F207:F238" si="111">C207*(E207-D207)</f>
        <v>-29017.579999999998</v>
      </c>
      <c r="G207" s="369">
        <f t="shared" ref="G207:G236" si="112">D207*C207</f>
        <v>91417.900000000009</v>
      </c>
      <c r="H207" s="370">
        <f t="shared" ref="H207:H236" si="113">(E207-D207)/D207</f>
        <v>-0.31741682974559682</v>
      </c>
      <c r="I207" s="369"/>
    </row>
    <row r="208" spans="2:15" x14ac:dyDescent="0.25">
      <c r="B208" s="631">
        <v>42340</v>
      </c>
      <c r="C208" s="368">
        <v>4178</v>
      </c>
      <c r="D208" s="632">
        <v>24.29</v>
      </c>
      <c r="E208" s="369">
        <v>16.670000000000002</v>
      </c>
      <c r="F208" s="369">
        <f t="shared" si="111"/>
        <v>-31836.35999999999</v>
      </c>
      <c r="G208" s="369">
        <f t="shared" si="112"/>
        <v>101483.62</v>
      </c>
      <c r="H208" s="370">
        <f t="shared" si="113"/>
        <v>-0.31370934540963352</v>
      </c>
      <c r="I208" s="369"/>
    </row>
    <row r="209" spans="2:9" x14ac:dyDescent="0.25">
      <c r="B209" s="631">
        <v>42342</v>
      </c>
      <c r="C209" s="368">
        <v>4678</v>
      </c>
      <c r="D209" s="632">
        <v>23.39</v>
      </c>
      <c r="E209" s="369">
        <v>16.12</v>
      </c>
      <c r="F209" s="369">
        <f t="shared" si="111"/>
        <v>-34009.06</v>
      </c>
      <c r="G209" s="369">
        <f t="shared" si="112"/>
        <v>109418.42</v>
      </c>
      <c r="H209" s="370">
        <f t="shared" si="113"/>
        <v>-0.31081658828559211</v>
      </c>
      <c r="I209" s="369"/>
    </row>
    <row r="210" spans="2:9" x14ac:dyDescent="0.25">
      <c r="B210" s="631">
        <v>42342</v>
      </c>
      <c r="C210" s="368">
        <v>4178</v>
      </c>
      <c r="D210" s="632">
        <v>24.26</v>
      </c>
      <c r="E210" s="369">
        <v>16.12</v>
      </c>
      <c r="F210" s="369">
        <f t="shared" si="111"/>
        <v>-34008.920000000006</v>
      </c>
      <c r="G210" s="369">
        <f t="shared" si="112"/>
        <v>101358.28000000001</v>
      </c>
      <c r="H210" s="370">
        <f t="shared" si="113"/>
        <v>-0.33553173948887055</v>
      </c>
      <c r="I210" s="369"/>
    </row>
    <row r="211" spans="2:9" x14ac:dyDescent="0.25">
      <c r="B211" s="631">
        <v>42345</v>
      </c>
      <c r="C211" s="368">
        <v>4678</v>
      </c>
      <c r="D211" s="632">
        <v>23.24</v>
      </c>
      <c r="E211" s="369">
        <v>14.78</v>
      </c>
      <c r="F211" s="369">
        <f t="shared" si="111"/>
        <v>-39575.879999999997</v>
      </c>
      <c r="G211" s="369">
        <f t="shared" si="112"/>
        <v>108716.71999999999</v>
      </c>
      <c r="H211" s="370">
        <f t="shared" si="113"/>
        <v>-0.36402753872633387</v>
      </c>
      <c r="I211" s="369"/>
    </row>
    <row r="212" spans="2:9" x14ac:dyDescent="0.25">
      <c r="B212" s="631">
        <v>42347</v>
      </c>
      <c r="C212" s="368">
        <v>4778</v>
      </c>
      <c r="D212" s="632">
        <v>23.06</v>
      </c>
      <c r="E212" s="369">
        <v>14.92</v>
      </c>
      <c r="F212" s="369">
        <f t="shared" si="111"/>
        <v>-38892.919999999991</v>
      </c>
      <c r="G212" s="369">
        <f t="shared" si="112"/>
        <v>110180.68</v>
      </c>
      <c r="H212" s="370">
        <f t="shared" si="113"/>
        <v>-0.3529921942758022</v>
      </c>
      <c r="I212" s="369"/>
    </row>
    <row r="213" spans="2:9" x14ac:dyDescent="0.25">
      <c r="B213" s="631">
        <v>42348</v>
      </c>
      <c r="C213" s="368">
        <v>4178</v>
      </c>
      <c r="D213" s="632">
        <v>24.23</v>
      </c>
      <c r="E213" s="369">
        <v>14.74</v>
      </c>
      <c r="F213" s="369">
        <f t="shared" si="111"/>
        <v>-39649.22</v>
      </c>
      <c r="G213" s="369">
        <f t="shared" si="112"/>
        <v>101232.94</v>
      </c>
      <c r="H213" s="370">
        <f t="shared" si="113"/>
        <v>-0.39166322740404458</v>
      </c>
      <c r="I213" s="369"/>
    </row>
    <row r="214" spans="2:9" x14ac:dyDescent="0.25">
      <c r="B214" s="631">
        <v>42349</v>
      </c>
      <c r="C214" s="368">
        <v>3678</v>
      </c>
      <c r="D214" s="632">
        <v>25.57</v>
      </c>
      <c r="E214" s="369">
        <v>14.34</v>
      </c>
      <c r="F214" s="369">
        <f t="shared" si="111"/>
        <v>-41303.94</v>
      </c>
      <c r="G214" s="369">
        <f t="shared" si="112"/>
        <v>94046.46</v>
      </c>
      <c r="H214" s="370">
        <f t="shared" si="113"/>
        <v>-0.43918654673445445</v>
      </c>
      <c r="I214" s="369"/>
    </row>
    <row r="215" spans="2:9" x14ac:dyDescent="0.25">
      <c r="B215" s="631">
        <v>42352</v>
      </c>
      <c r="C215" s="368">
        <v>4178</v>
      </c>
      <c r="D215" s="632">
        <v>24.18</v>
      </c>
      <c r="E215" s="369">
        <v>13.96</v>
      </c>
      <c r="F215" s="369">
        <f t="shared" si="111"/>
        <v>-42699.159999999996</v>
      </c>
      <c r="G215" s="369">
        <f t="shared" si="112"/>
        <v>101024.04</v>
      </c>
      <c r="H215" s="370">
        <f t="shared" si="113"/>
        <v>-0.42266335814722905</v>
      </c>
      <c r="I215" s="369"/>
    </row>
    <row r="216" spans="2:9" x14ac:dyDescent="0.25">
      <c r="B216" s="631">
        <v>42355</v>
      </c>
      <c r="C216" s="368">
        <v>4678</v>
      </c>
      <c r="D216" s="632">
        <v>22.98</v>
      </c>
      <c r="E216" s="369">
        <v>12.78</v>
      </c>
      <c r="F216" s="369">
        <f t="shared" si="111"/>
        <v>-47715.600000000006</v>
      </c>
      <c r="G216" s="369">
        <f t="shared" si="112"/>
        <v>107500.44</v>
      </c>
      <c r="H216" s="370">
        <f t="shared" si="113"/>
        <v>-0.44386422976501311</v>
      </c>
      <c r="I216" s="369"/>
    </row>
    <row r="217" spans="2:9" x14ac:dyDescent="0.25">
      <c r="B217" s="631">
        <v>42356</v>
      </c>
      <c r="C217" s="368">
        <v>5178</v>
      </c>
      <c r="D217" s="632">
        <v>21.99</v>
      </c>
      <c r="E217" s="369">
        <v>12.95</v>
      </c>
      <c r="F217" s="369">
        <f t="shared" si="111"/>
        <v>-46809.119999999995</v>
      </c>
      <c r="G217" s="369">
        <f t="shared" si="112"/>
        <v>113864.21999999999</v>
      </c>
      <c r="H217" s="370">
        <f t="shared" si="113"/>
        <v>-0.41109595270577537</v>
      </c>
      <c r="I217" s="369"/>
    </row>
    <row r="218" spans="2:9" ht="15" customHeight="1" x14ac:dyDescent="0.25">
      <c r="B218" s="631">
        <v>42356</v>
      </c>
      <c r="C218" s="368">
        <v>6178</v>
      </c>
      <c r="D218" s="632">
        <v>20.48</v>
      </c>
      <c r="E218" s="369">
        <v>12.76</v>
      </c>
      <c r="F218" s="369">
        <f t="shared" si="111"/>
        <v>-47694.16</v>
      </c>
      <c r="G218" s="369">
        <f t="shared" si="112"/>
        <v>126525.44</v>
      </c>
      <c r="H218" s="370">
        <f t="shared" si="113"/>
        <v>-0.376953125</v>
      </c>
      <c r="I218" s="369"/>
    </row>
    <row r="219" spans="2:9" x14ac:dyDescent="0.25">
      <c r="B219" s="631">
        <v>42356</v>
      </c>
      <c r="C219" s="368">
        <v>6400</v>
      </c>
      <c r="D219" s="632">
        <v>20.2</v>
      </c>
      <c r="E219" s="369">
        <v>12.68</v>
      </c>
      <c r="F219" s="369">
        <f t="shared" si="111"/>
        <v>-48128</v>
      </c>
      <c r="G219" s="369">
        <f t="shared" si="112"/>
        <v>129280</v>
      </c>
      <c r="H219" s="370">
        <f t="shared" si="113"/>
        <v>-0.37227722772277227</v>
      </c>
      <c r="I219" s="369"/>
    </row>
    <row r="220" spans="2:9" x14ac:dyDescent="0.25">
      <c r="B220" s="631">
        <v>42359</v>
      </c>
      <c r="C220" s="368">
        <v>5178</v>
      </c>
      <c r="D220" s="632">
        <v>21.96</v>
      </c>
      <c r="E220" s="369">
        <v>12.66</v>
      </c>
      <c r="F220" s="369">
        <f t="shared" si="111"/>
        <v>-48155.4</v>
      </c>
      <c r="G220" s="369">
        <f t="shared" si="112"/>
        <v>113708.88</v>
      </c>
      <c r="H220" s="370">
        <f t="shared" si="113"/>
        <v>-0.42349726775956287</v>
      </c>
      <c r="I220" s="369"/>
    </row>
    <row r="221" spans="2:9" x14ac:dyDescent="0.25">
      <c r="B221" s="631">
        <v>42361</v>
      </c>
      <c r="C221" s="368">
        <v>4178</v>
      </c>
      <c r="D221" s="632">
        <v>24.07</v>
      </c>
      <c r="E221" s="369">
        <v>13.96</v>
      </c>
      <c r="F221" s="369">
        <f t="shared" si="111"/>
        <v>-42239.579999999994</v>
      </c>
      <c r="G221" s="369">
        <f t="shared" si="112"/>
        <v>100564.46</v>
      </c>
      <c r="H221" s="370">
        <f t="shared" si="113"/>
        <v>-0.42002492729538843</v>
      </c>
      <c r="I221" s="369"/>
    </row>
    <row r="222" spans="2:9" x14ac:dyDescent="0.25">
      <c r="B222" s="631">
        <v>42361</v>
      </c>
      <c r="C222" s="368">
        <v>4178</v>
      </c>
      <c r="D222" s="632">
        <v>24.03</v>
      </c>
      <c r="E222" s="369">
        <v>13.96</v>
      </c>
      <c r="F222" s="369">
        <f t="shared" si="111"/>
        <v>-42072.46</v>
      </c>
      <c r="G222" s="369">
        <f t="shared" si="112"/>
        <v>100397.34000000001</v>
      </c>
      <c r="H222" s="370">
        <f t="shared" si="113"/>
        <v>-0.41905950894714938</v>
      </c>
      <c r="I222" s="369"/>
    </row>
    <row r="223" spans="2:9" x14ac:dyDescent="0.25">
      <c r="B223" s="631">
        <v>42366</v>
      </c>
      <c r="C223" s="389">
        <v>6678</v>
      </c>
      <c r="D223" s="633">
        <v>19.91</v>
      </c>
      <c r="E223" s="369">
        <v>13.09</v>
      </c>
      <c r="F223" s="369">
        <f t="shared" si="111"/>
        <v>-45543.96</v>
      </c>
      <c r="G223" s="369">
        <f t="shared" si="112"/>
        <v>132958.98000000001</v>
      </c>
      <c r="H223" s="370">
        <f t="shared" si="113"/>
        <v>-0.34254143646408841</v>
      </c>
      <c r="I223" s="369"/>
    </row>
    <row r="224" spans="2:9" x14ac:dyDescent="0.25">
      <c r="B224" s="631">
        <v>42367</v>
      </c>
      <c r="C224" s="389">
        <v>8678</v>
      </c>
      <c r="D224" s="633">
        <v>18.32</v>
      </c>
      <c r="E224" s="369">
        <v>13.03</v>
      </c>
      <c r="F224" s="369">
        <f t="shared" si="111"/>
        <v>-45906.62000000001</v>
      </c>
      <c r="G224" s="369">
        <f t="shared" si="112"/>
        <v>158980.96</v>
      </c>
      <c r="H224" s="370">
        <f t="shared" si="113"/>
        <v>-0.28875545851528389</v>
      </c>
      <c r="I224" s="369"/>
    </row>
    <row r="225" spans="2:16" x14ac:dyDescent="0.25">
      <c r="B225" s="631">
        <v>42368</v>
      </c>
      <c r="C225" s="368">
        <v>9678</v>
      </c>
      <c r="D225" s="632">
        <v>17.73</v>
      </c>
      <c r="E225" s="369">
        <v>12.38</v>
      </c>
      <c r="F225" s="369">
        <f t="shared" si="111"/>
        <v>-51777.299999999996</v>
      </c>
      <c r="G225" s="369">
        <f t="shared" si="112"/>
        <v>171590.94</v>
      </c>
      <c r="H225" s="371">
        <f t="shared" si="113"/>
        <v>-0.30174844895657077</v>
      </c>
      <c r="I225" s="369"/>
    </row>
    <row r="226" spans="2:16" x14ac:dyDescent="0.25">
      <c r="B226" s="631">
        <v>42369</v>
      </c>
      <c r="C226" s="368">
        <v>8678</v>
      </c>
      <c r="D226" s="632">
        <v>18.312999999999999</v>
      </c>
      <c r="E226" s="369">
        <v>12.59</v>
      </c>
      <c r="F226" s="369">
        <f t="shared" si="111"/>
        <v>-49664.193999999989</v>
      </c>
      <c r="G226" s="369">
        <f t="shared" si="112"/>
        <v>158920.21399999998</v>
      </c>
      <c r="H226" s="371">
        <f t="shared" si="113"/>
        <v>-0.3125102386282968</v>
      </c>
      <c r="I226" s="369"/>
    </row>
    <row r="227" spans="2:16" ht="15" customHeight="1" x14ac:dyDescent="0.25">
      <c r="B227" s="631">
        <v>42374</v>
      </c>
      <c r="C227" s="368">
        <v>7678</v>
      </c>
      <c r="D227" s="632">
        <v>19.010000000000002</v>
      </c>
      <c r="E227" s="369">
        <v>12.76</v>
      </c>
      <c r="F227" s="369">
        <f t="shared" si="111"/>
        <v>-47987.500000000015</v>
      </c>
      <c r="G227" s="369">
        <f t="shared" si="112"/>
        <v>145958.78</v>
      </c>
      <c r="H227" s="371">
        <f t="shared" si="113"/>
        <v>-0.32877432930036832</v>
      </c>
      <c r="I227" s="369"/>
    </row>
    <row r="228" spans="2:16" ht="15" customHeight="1" x14ac:dyDescent="0.25">
      <c r="B228" s="631">
        <v>42375</v>
      </c>
      <c r="C228" s="368">
        <v>8678</v>
      </c>
      <c r="D228" s="632">
        <v>18.257000000000001</v>
      </c>
      <c r="E228" s="369">
        <v>12.76</v>
      </c>
      <c r="F228" s="369">
        <f t="shared" si="111"/>
        <v>-47702.966000000015</v>
      </c>
      <c r="G228" s="369">
        <f t="shared" si="112"/>
        <v>158434.24600000001</v>
      </c>
      <c r="H228" s="371">
        <f t="shared" si="113"/>
        <v>-0.30108999287944355</v>
      </c>
      <c r="I228" s="369"/>
    </row>
    <row r="229" spans="2:16" x14ac:dyDescent="0.25">
      <c r="B229" s="631">
        <v>42375</v>
      </c>
      <c r="C229" s="368">
        <v>9678</v>
      </c>
      <c r="D229" s="632">
        <v>17.579999999999998</v>
      </c>
      <c r="E229" s="369">
        <v>11.28</v>
      </c>
      <c r="F229" s="369">
        <f t="shared" si="111"/>
        <v>-60971.399999999987</v>
      </c>
      <c r="G229" s="369">
        <f t="shared" si="112"/>
        <v>170139.24</v>
      </c>
      <c r="H229" s="371">
        <f t="shared" si="113"/>
        <v>-0.35836177474402725</v>
      </c>
      <c r="I229" s="369"/>
    </row>
    <row r="230" spans="2:16" x14ac:dyDescent="0.25">
      <c r="B230" s="631">
        <v>42398</v>
      </c>
      <c r="C230" s="368">
        <v>9278</v>
      </c>
      <c r="D230" s="632">
        <v>17.93</v>
      </c>
      <c r="E230" s="369">
        <v>9.56</v>
      </c>
      <c r="F230" s="369">
        <f t="shared" si="111"/>
        <v>-77656.859999999986</v>
      </c>
      <c r="G230" s="369">
        <f t="shared" si="112"/>
        <v>166354.54</v>
      </c>
      <c r="H230" s="371">
        <f t="shared" si="113"/>
        <v>-0.46681539319576126</v>
      </c>
      <c r="I230" s="369"/>
    </row>
    <row r="231" spans="2:16" x14ac:dyDescent="0.25">
      <c r="B231" s="631">
        <v>42402</v>
      </c>
      <c r="C231" s="368">
        <v>9678</v>
      </c>
      <c r="D231" s="632">
        <v>17.559999999999999</v>
      </c>
      <c r="E231" s="369">
        <v>8.74</v>
      </c>
      <c r="F231" s="369">
        <f t="shared" si="111"/>
        <v>-85359.959999999992</v>
      </c>
      <c r="G231" s="369">
        <f t="shared" si="112"/>
        <v>169945.68</v>
      </c>
      <c r="H231" s="371">
        <f t="shared" si="113"/>
        <v>-0.50227790432801822</v>
      </c>
      <c r="I231" s="369"/>
    </row>
    <row r="232" spans="2:16" x14ac:dyDescent="0.25">
      <c r="B232" s="631">
        <v>42411</v>
      </c>
      <c r="C232" s="368">
        <v>9678</v>
      </c>
      <c r="D232" s="632">
        <v>17.553999999999998</v>
      </c>
      <c r="E232" s="369">
        <v>7.13</v>
      </c>
      <c r="F232" s="369">
        <f t="shared" si="111"/>
        <v>-100883.47199999999</v>
      </c>
      <c r="G232" s="369">
        <f t="shared" si="112"/>
        <v>169887.61199999999</v>
      </c>
      <c r="H232" s="370">
        <f t="shared" si="113"/>
        <v>-0.59382476928335426</v>
      </c>
      <c r="I232" s="369"/>
    </row>
    <row r="233" spans="2:16" x14ac:dyDescent="0.25">
      <c r="B233" s="631">
        <v>42412</v>
      </c>
      <c r="C233" s="368">
        <v>9678</v>
      </c>
      <c r="D233" s="632">
        <v>17.55</v>
      </c>
      <c r="E233" s="369">
        <v>7.46</v>
      </c>
      <c r="F233" s="369">
        <f t="shared" si="111"/>
        <v>-97651.02</v>
      </c>
      <c r="G233" s="369">
        <f t="shared" si="112"/>
        <v>169848.9</v>
      </c>
      <c r="H233" s="370">
        <f t="shared" si="113"/>
        <v>-0.57492877492877492</v>
      </c>
      <c r="I233" s="369"/>
    </row>
    <row r="234" spans="2:16" x14ac:dyDescent="0.25">
      <c r="B234" s="631">
        <v>42416</v>
      </c>
      <c r="C234" s="368">
        <v>9178</v>
      </c>
      <c r="D234" s="632">
        <v>18.084</v>
      </c>
      <c r="E234" s="369">
        <v>7.49</v>
      </c>
      <c r="F234" s="369">
        <f t="shared" si="111"/>
        <v>-97231.731999999989</v>
      </c>
      <c r="G234" s="369">
        <f t="shared" si="112"/>
        <v>165974.95199999999</v>
      </c>
      <c r="H234" s="370">
        <f t="shared" si="113"/>
        <v>-0.58582172085821715</v>
      </c>
      <c r="I234" s="369"/>
    </row>
    <row r="235" spans="2:16" x14ac:dyDescent="0.25">
      <c r="B235" s="631">
        <v>42416</v>
      </c>
      <c r="C235" s="368">
        <v>9678</v>
      </c>
      <c r="D235" s="632">
        <v>17.536999999999999</v>
      </c>
      <c r="E235" s="369">
        <v>7.49</v>
      </c>
      <c r="F235" s="369">
        <f t="shared" si="111"/>
        <v>-97234.865999999995</v>
      </c>
      <c r="G235" s="369">
        <f t="shared" si="112"/>
        <v>169723.08599999998</v>
      </c>
      <c r="H235" s="370">
        <f t="shared" si="113"/>
        <v>-0.57290300507498426</v>
      </c>
      <c r="I235" s="369"/>
      <c r="P235" s="70"/>
    </row>
    <row r="236" spans="2:16" x14ac:dyDescent="0.25">
      <c r="B236" s="631">
        <v>42418</v>
      </c>
      <c r="C236" s="368">
        <v>13478</v>
      </c>
      <c r="D236" s="632">
        <v>14.673999999999999</v>
      </c>
      <c r="E236" s="369">
        <v>6.93</v>
      </c>
      <c r="F236" s="369">
        <f t="shared" si="111"/>
        <v>-104373.632</v>
      </c>
      <c r="G236" s="369">
        <f t="shared" si="112"/>
        <v>197776.17199999999</v>
      </c>
      <c r="H236" s="370">
        <f t="shared" si="113"/>
        <v>-0.52773613193403301</v>
      </c>
      <c r="I236" s="369"/>
      <c r="P236" s="70"/>
    </row>
    <row r="237" spans="2:16" x14ac:dyDescent="0.25">
      <c r="B237" s="631">
        <v>42422</v>
      </c>
      <c r="C237" s="368">
        <v>10978</v>
      </c>
      <c r="D237" s="632">
        <v>16.314</v>
      </c>
      <c r="E237" s="369">
        <v>7.49</v>
      </c>
      <c r="F237" s="369">
        <f t="shared" si="111"/>
        <v>-96869.872000000003</v>
      </c>
      <c r="G237" s="369">
        <f>IF(C237=0, 0,D237*C237)</f>
        <v>179095.092</v>
      </c>
      <c r="H237" s="370">
        <f>IF(C237=0, D237, (E237-D237)/D237)</f>
        <v>-0.54088512933676591</v>
      </c>
      <c r="I237" s="369"/>
    </row>
    <row r="238" spans="2:16" x14ac:dyDescent="0.25">
      <c r="B238" s="631">
        <v>42422</v>
      </c>
      <c r="C238" s="368">
        <v>9978</v>
      </c>
      <c r="D238" s="632">
        <v>17.199000000000002</v>
      </c>
      <c r="E238" s="369">
        <v>7.49</v>
      </c>
      <c r="F238" s="369">
        <f t="shared" si="111"/>
        <v>-96876.402000000016</v>
      </c>
      <c r="G238" s="369">
        <f>IF(C238=0, 0,D238*C238)</f>
        <v>171611.622</v>
      </c>
      <c r="H238" s="370">
        <f>IF(C238=0, D238, (E238-D238)/D238)</f>
        <v>-0.56450956450956458</v>
      </c>
      <c r="I238" s="369"/>
    </row>
    <row r="239" spans="2:16" x14ac:dyDescent="0.25">
      <c r="B239" s="631">
        <v>42426</v>
      </c>
      <c r="C239" s="368">
        <v>9678</v>
      </c>
      <c r="D239" s="632">
        <v>17.489000000000001</v>
      </c>
      <c r="E239" s="369">
        <v>7.49</v>
      </c>
      <c r="F239" s="369">
        <f t="shared" ref="F239:F247" si="114">C239*(E239-D239)</f>
        <v>-96770.322</v>
      </c>
      <c r="G239" s="369">
        <f>IF(C239=0, 0,D239*C239)</f>
        <v>169258.54200000002</v>
      </c>
      <c r="H239" s="370">
        <f>IF(C239=0, D239, (E239-D239)/D239)</f>
        <v>-0.57173080221853734</v>
      </c>
      <c r="I239" s="369"/>
    </row>
    <row r="240" spans="2:16" x14ac:dyDescent="0.25">
      <c r="B240" s="631">
        <v>42426</v>
      </c>
      <c r="C240" s="368">
        <v>9178</v>
      </c>
      <c r="D240" s="632">
        <v>18.02</v>
      </c>
      <c r="E240" s="369">
        <v>7.76</v>
      </c>
      <c r="F240" s="369">
        <f t="shared" si="114"/>
        <v>-94166.28</v>
      </c>
      <c r="G240" s="369">
        <f t="shared" ref="G240:G247" si="115">IF(C240=0, 0,D240*C240)</f>
        <v>165387.56</v>
      </c>
      <c r="H240" s="370">
        <f t="shared" ref="H240:H247" si="116">IF(C240=0, D240, (E240-D240)/D240)</f>
        <v>-0.5693673695893452</v>
      </c>
      <c r="I240" s="369"/>
    </row>
    <row r="241" spans="2:17" x14ac:dyDescent="0.25">
      <c r="B241" s="631">
        <v>42426</v>
      </c>
      <c r="C241" s="368">
        <v>8178</v>
      </c>
      <c r="D241" s="632">
        <v>19.245999999999999</v>
      </c>
      <c r="E241" s="369">
        <v>8</v>
      </c>
      <c r="F241" s="369">
        <f t="shared" si="114"/>
        <v>-91969.787999999986</v>
      </c>
      <c r="G241" s="369">
        <f t="shared" si="115"/>
        <v>157393.788</v>
      </c>
      <c r="H241" s="370">
        <f t="shared" si="116"/>
        <v>-0.58432921126467829</v>
      </c>
      <c r="I241" s="369"/>
    </row>
    <row r="242" spans="2:17" ht="15" customHeight="1" x14ac:dyDescent="0.25">
      <c r="B242" s="631">
        <v>42426</v>
      </c>
      <c r="C242" s="368">
        <v>6678</v>
      </c>
      <c r="D242" s="632">
        <v>21.75</v>
      </c>
      <c r="E242" s="369">
        <v>8.1</v>
      </c>
      <c r="F242" s="369">
        <f t="shared" si="114"/>
        <v>-91154.7</v>
      </c>
      <c r="G242" s="369">
        <f t="shared" si="115"/>
        <v>145246.5</v>
      </c>
      <c r="H242" s="370">
        <f t="shared" si="116"/>
        <v>-0.62758620689655176</v>
      </c>
      <c r="I242" s="369"/>
    </row>
    <row r="243" spans="2:17" ht="18.75" customHeight="1" x14ac:dyDescent="0.25">
      <c r="B243" s="631">
        <v>42426</v>
      </c>
      <c r="C243" s="368">
        <v>8678</v>
      </c>
      <c r="D243" s="632">
        <v>18.568999999999999</v>
      </c>
      <c r="E243" s="369">
        <v>7.94</v>
      </c>
      <c r="F243" s="369">
        <f t="shared" si="114"/>
        <v>-92238.461999999985</v>
      </c>
      <c r="G243" s="369">
        <f t="shared" si="115"/>
        <v>161141.78199999998</v>
      </c>
      <c r="H243" s="370">
        <f t="shared" si="116"/>
        <v>-0.57240562227368186</v>
      </c>
      <c r="I243" s="369"/>
    </row>
    <row r="244" spans="2:17" x14ac:dyDescent="0.25">
      <c r="B244" s="631">
        <v>42429</v>
      </c>
      <c r="C244" s="368">
        <v>7678</v>
      </c>
      <c r="D244" s="632">
        <v>19.876000000000001</v>
      </c>
      <c r="E244" s="369">
        <v>8.2100000000000009</v>
      </c>
      <c r="F244" s="369">
        <f t="shared" si="114"/>
        <v>-89571.54800000001</v>
      </c>
      <c r="G244" s="369">
        <f t="shared" si="115"/>
        <v>152607.92800000001</v>
      </c>
      <c r="H244" s="370">
        <f t="shared" si="116"/>
        <v>-0.58693902193600322</v>
      </c>
      <c r="I244" s="369"/>
    </row>
    <row r="245" spans="2:17" x14ac:dyDescent="0.25">
      <c r="B245" s="631">
        <v>42429</v>
      </c>
      <c r="C245" s="368">
        <v>9678</v>
      </c>
      <c r="D245" s="632">
        <v>17.463000000000001</v>
      </c>
      <c r="E245" s="369">
        <v>8.2100000000000009</v>
      </c>
      <c r="F245" s="369">
        <f t="shared" si="114"/>
        <v>-89550.534</v>
      </c>
      <c r="G245" s="369">
        <f t="shared" si="115"/>
        <v>169006.91400000002</v>
      </c>
      <c r="H245" s="370">
        <f t="shared" si="116"/>
        <v>-0.5298631392086125</v>
      </c>
      <c r="I245" s="369"/>
    </row>
    <row r="246" spans="2:17" x14ac:dyDescent="0.25">
      <c r="B246" s="631">
        <v>42429</v>
      </c>
      <c r="C246" s="368">
        <v>9178</v>
      </c>
      <c r="D246" s="632">
        <v>17.981000000000002</v>
      </c>
      <c r="E246" s="369">
        <v>8.2100000000000009</v>
      </c>
      <c r="F246" s="369">
        <f t="shared" si="114"/>
        <v>-89678.238000000012</v>
      </c>
      <c r="G246" s="369">
        <f t="shared" si="115"/>
        <v>165029.61800000002</v>
      </c>
      <c r="H246" s="370">
        <f t="shared" si="116"/>
        <v>-0.5434069295367332</v>
      </c>
      <c r="I246" s="369"/>
    </row>
    <row r="247" spans="2:17" x14ac:dyDescent="0.25">
      <c r="B247" s="631">
        <v>42429</v>
      </c>
      <c r="C247" s="368">
        <v>9678</v>
      </c>
      <c r="D247" s="632">
        <v>17.459</v>
      </c>
      <c r="E247" s="369">
        <v>8.2100000000000009</v>
      </c>
      <c r="F247" s="369">
        <f t="shared" si="114"/>
        <v>-89511.821999999986</v>
      </c>
      <c r="G247" s="369">
        <f t="shared" si="115"/>
        <v>168968.20199999999</v>
      </c>
      <c r="H247" s="370">
        <f t="shared" si="116"/>
        <v>-0.5297554270004009</v>
      </c>
      <c r="I247" s="369"/>
      <c r="N247" s="70"/>
      <c r="P247" s="1"/>
    </row>
    <row r="248" spans="2:17" x14ac:dyDescent="0.25">
      <c r="B248" s="631">
        <v>42429</v>
      </c>
      <c r="C248" s="368">
        <v>9178</v>
      </c>
      <c r="D248" s="632">
        <v>17.975999999999999</v>
      </c>
      <c r="E248" s="369">
        <v>8.2100000000000009</v>
      </c>
      <c r="F248" s="369">
        <f t="shared" ref="F248:F259" si="117">C248*(E248-D248)</f>
        <v>-89632.347999999984</v>
      </c>
      <c r="G248" s="369">
        <f t="shared" ref="G248:G259" si="118">IF(C248=0, 0,D248*C248)</f>
        <v>164983.728</v>
      </c>
      <c r="H248" s="370">
        <f t="shared" ref="H248:H299" si="119">IF(C248=0, D248, (E248-D248)/D248)</f>
        <v>-0.54327992879394738</v>
      </c>
      <c r="I248" s="369" t="s">
        <v>186</v>
      </c>
      <c r="Q248" s="70"/>
    </row>
    <row r="249" spans="2:17" x14ac:dyDescent="0.25">
      <c r="B249" s="631">
        <v>42430</v>
      </c>
      <c r="C249" s="389">
        <v>10178</v>
      </c>
      <c r="D249" s="633">
        <v>16.974</v>
      </c>
      <c r="E249" s="369">
        <v>7.8</v>
      </c>
      <c r="F249" s="369">
        <f t="shared" si="117"/>
        <v>-93372.971999999994</v>
      </c>
      <c r="G249" s="369">
        <f t="shared" si="118"/>
        <v>172761.372</v>
      </c>
      <c r="H249" s="370">
        <f t="shared" si="119"/>
        <v>-0.54047366560622123</v>
      </c>
      <c r="I249" s="369"/>
      <c r="P249" s="1"/>
    </row>
    <row r="250" spans="2:17" x14ac:dyDescent="0.25">
      <c r="B250" s="631">
        <v>42430</v>
      </c>
      <c r="C250" s="389">
        <v>9678</v>
      </c>
      <c r="D250" s="633">
        <v>17.440000000000001</v>
      </c>
      <c r="E250" s="369">
        <v>7.96</v>
      </c>
      <c r="F250" s="369">
        <f t="shared" si="117"/>
        <v>-91747.44</v>
      </c>
      <c r="G250" s="369">
        <f t="shared" si="118"/>
        <v>168784.32</v>
      </c>
      <c r="H250" s="370">
        <f t="shared" si="119"/>
        <v>-0.54357798165137616</v>
      </c>
      <c r="I250" s="369"/>
      <c r="P250" s="1"/>
      <c r="Q250" s="70"/>
    </row>
    <row r="251" spans="2:17" x14ac:dyDescent="0.25">
      <c r="B251" s="631">
        <v>42431</v>
      </c>
      <c r="C251" s="368">
        <v>8678</v>
      </c>
      <c r="D251" s="632">
        <v>18.405999999999999</v>
      </c>
      <c r="E251" s="369">
        <v>9.1</v>
      </c>
      <c r="F251" s="369">
        <f t="shared" si="117"/>
        <v>-80757.467999999993</v>
      </c>
      <c r="G251" s="369">
        <f t="shared" si="118"/>
        <v>159727.26799999998</v>
      </c>
      <c r="H251" s="371">
        <f t="shared" si="119"/>
        <v>-0.50559600130392257</v>
      </c>
      <c r="I251" s="369"/>
      <c r="P251" s="1"/>
    </row>
    <row r="252" spans="2:17" x14ac:dyDescent="0.25">
      <c r="B252" s="631">
        <v>42432</v>
      </c>
      <c r="C252" s="368">
        <v>9278</v>
      </c>
      <c r="D252" s="632">
        <v>17.771999999999998</v>
      </c>
      <c r="E252" s="369">
        <v>9.9700000000000006</v>
      </c>
      <c r="F252" s="369">
        <f t="shared" si="117"/>
        <v>-72386.955999999976</v>
      </c>
      <c r="G252" s="369">
        <f t="shared" si="118"/>
        <v>164888.61599999998</v>
      </c>
      <c r="H252" s="371">
        <f t="shared" si="119"/>
        <v>-0.43900517668242173</v>
      </c>
      <c r="I252" s="369"/>
      <c r="P252" s="1"/>
      <c r="Q252" s="70"/>
    </row>
    <row r="253" spans="2:17" x14ac:dyDescent="0.25">
      <c r="B253" s="631">
        <v>42433</v>
      </c>
      <c r="C253" s="368">
        <v>9278</v>
      </c>
      <c r="D253" s="632">
        <v>17.771999999999998</v>
      </c>
      <c r="E253" s="369">
        <v>11</v>
      </c>
      <c r="F253" s="369">
        <f t="shared" si="117"/>
        <v>-62830.615999999987</v>
      </c>
      <c r="G253" s="369">
        <f t="shared" si="118"/>
        <v>164888.61599999998</v>
      </c>
      <c r="H253" s="371">
        <f t="shared" si="119"/>
        <v>-0.38104884087328378</v>
      </c>
      <c r="I253" s="369"/>
      <c r="Q253" s="70"/>
    </row>
    <row r="254" spans="2:17" x14ac:dyDescent="0.25">
      <c r="B254" s="631">
        <v>42439</v>
      </c>
      <c r="C254" s="368">
        <v>9278</v>
      </c>
      <c r="D254" s="632">
        <v>17.718</v>
      </c>
      <c r="E254" s="369">
        <v>10.59</v>
      </c>
      <c r="F254" s="369">
        <f t="shared" si="117"/>
        <v>-66133.584000000003</v>
      </c>
      <c r="G254" s="369">
        <f t="shared" si="118"/>
        <v>164387.60399999999</v>
      </c>
      <c r="H254" s="371">
        <f t="shared" si="119"/>
        <v>-0.40230274297324753</v>
      </c>
      <c r="I254" s="369" t="s">
        <v>185</v>
      </c>
      <c r="P254" s="1"/>
    </row>
    <row r="255" spans="2:17" x14ac:dyDescent="0.25">
      <c r="B255" s="631">
        <v>42440</v>
      </c>
      <c r="C255" s="368">
        <v>9278</v>
      </c>
      <c r="D255" s="632">
        <v>17.712</v>
      </c>
      <c r="E255" s="369">
        <v>11.12</v>
      </c>
      <c r="F255" s="369">
        <f t="shared" si="117"/>
        <v>-61160.576000000008</v>
      </c>
      <c r="G255" s="369">
        <f t="shared" si="118"/>
        <v>164331.93599999999</v>
      </c>
      <c r="H255" s="371">
        <f t="shared" si="119"/>
        <v>-0.37217705510388438</v>
      </c>
      <c r="I255" s="369"/>
    </row>
    <row r="256" spans="2:17" x14ac:dyDescent="0.25">
      <c r="B256" s="631">
        <v>42446</v>
      </c>
      <c r="C256" s="368">
        <v>9278</v>
      </c>
      <c r="D256" s="632">
        <v>17.704999999999998</v>
      </c>
      <c r="E256" s="369">
        <v>11.45</v>
      </c>
      <c r="F256" s="369">
        <f t="shared" si="117"/>
        <v>-58033.889999999992</v>
      </c>
      <c r="G256" s="369">
        <f t="shared" si="118"/>
        <v>164266.99</v>
      </c>
      <c r="H256" s="371">
        <f t="shared" si="119"/>
        <v>-0.353290031064671</v>
      </c>
      <c r="I256" s="369"/>
    </row>
    <row r="257" spans="2:9" x14ac:dyDescent="0.25">
      <c r="B257" s="631">
        <v>42447</v>
      </c>
      <c r="C257" s="368">
        <v>7928</v>
      </c>
      <c r="D257" s="632">
        <v>18.734999999999999</v>
      </c>
      <c r="E257" s="369">
        <v>11.63</v>
      </c>
      <c r="F257" s="369">
        <f t="shared" si="117"/>
        <v>-56328.439999999988</v>
      </c>
      <c r="G257" s="369">
        <f t="shared" si="118"/>
        <v>148531.07999999999</v>
      </c>
      <c r="H257" s="371">
        <f t="shared" si="119"/>
        <v>-0.37923672271150249</v>
      </c>
      <c r="I257" s="369"/>
    </row>
    <row r="258" spans="2:9" x14ac:dyDescent="0.25">
      <c r="B258" s="631">
        <v>42450</v>
      </c>
      <c r="C258" s="368">
        <v>9278</v>
      </c>
      <c r="D258" s="632">
        <v>17.670000000000002</v>
      </c>
      <c r="E258" s="369">
        <v>11.43</v>
      </c>
      <c r="F258" s="369">
        <f t="shared" si="117"/>
        <v>-57894.720000000016</v>
      </c>
      <c r="G258" s="369">
        <f t="shared" si="118"/>
        <v>163942.26</v>
      </c>
      <c r="H258" s="370">
        <f t="shared" si="119"/>
        <v>-0.35314091680814946</v>
      </c>
      <c r="I258" s="369"/>
    </row>
    <row r="259" spans="2:9" x14ac:dyDescent="0.25">
      <c r="B259" s="631">
        <v>42451</v>
      </c>
      <c r="C259" s="368">
        <v>9628</v>
      </c>
      <c r="D259" s="632">
        <v>17.428000000000001</v>
      </c>
      <c r="E259" s="369">
        <v>11.31</v>
      </c>
      <c r="F259" s="369">
        <f t="shared" si="117"/>
        <v>-58904.104000000007</v>
      </c>
      <c r="G259" s="369">
        <f t="shared" si="118"/>
        <v>167796.78400000001</v>
      </c>
      <c r="H259" s="370">
        <f t="shared" si="119"/>
        <v>-0.35104429653431263</v>
      </c>
      <c r="I259" s="369"/>
    </row>
    <row r="260" spans="2:9" x14ac:dyDescent="0.25">
      <c r="B260" s="631">
        <v>42453</v>
      </c>
      <c r="C260" s="368">
        <v>13278</v>
      </c>
      <c r="D260" s="632">
        <v>15.5565</v>
      </c>
      <c r="E260" s="369">
        <v>10.29</v>
      </c>
      <c r="F260" s="369">
        <f t="shared" ref="F260:F299" si="120">C260*(E260-D260)</f>
        <v>-69928.587000000014</v>
      </c>
      <c r="G260" s="369">
        <f t="shared" ref="G260:G299" si="121">IF(C260=0, 0,D260*C260)</f>
        <v>206559.20699999999</v>
      </c>
      <c r="H260" s="370">
        <f t="shared" si="119"/>
        <v>-0.33854016006171056</v>
      </c>
      <c r="I260" s="369"/>
    </row>
    <row r="261" spans="2:9" x14ac:dyDescent="0.25">
      <c r="B261" s="631">
        <v>42459</v>
      </c>
      <c r="C261" s="368">
        <v>11278</v>
      </c>
      <c r="D261" s="632">
        <v>16.408899999999999</v>
      </c>
      <c r="E261" s="369">
        <v>10.53</v>
      </c>
      <c r="F261" s="369">
        <f t="shared" si="120"/>
        <v>-66302.234199999992</v>
      </c>
      <c r="G261" s="369">
        <f t="shared" si="121"/>
        <v>185059.5742</v>
      </c>
      <c r="H261" s="370">
        <f t="shared" si="119"/>
        <v>-0.35827508242478168</v>
      </c>
      <c r="I261" s="369"/>
    </row>
    <row r="262" spans="2:9" x14ac:dyDescent="0.25">
      <c r="B262" s="631">
        <v>42460</v>
      </c>
      <c r="C262" s="368">
        <v>9678</v>
      </c>
      <c r="D262" s="632">
        <v>17.311699999999998</v>
      </c>
      <c r="E262" s="369">
        <v>11.14</v>
      </c>
      <c r="F262" s="369">
        <f t="shared" si="120"/>
        <v>-59729.712599999977</v>
      </c>
      <c r="G262" s="369">
        <f t="shared" si="121"/>
        <v>167542.63259999998</v>
      </c>
      <c r="H262" s="370">
        <f t="shared" si="119"/>
        <v>-0.35650456049954643</v>
      </c>
      <c r="I262" s="369"/>
    </row>
    <row r="263" spans="2:9" x14ac:dyDescent="0.25">
      <c r="B263" s="631">
        <v>42461</v>
      </c>
      <c r="C263" s="368">
        <v>11678</v>
      </c>
      <c r="D263" s="632">
        <v>16.116</v>
      </c>
      <c r="E263" s="369">
        <v>10.53</v>
      </c>
      <c r="F263" s="369">
        <f t="shared" si="120"/>
        <v>-65233.308000000005</v>
      </c>
      <c r="G263" s="369">
        <f t="shared" si="121"/>
        <v>188202.64799999999</v>
      </c>
      <c r="H263" s="370">
        <f t="shared" si="119"/>
        <v>-0.34661206254653765</v>
      </c>
      <c r="I263" s="369"/>
    </row>
    <row r="264" spans="2:9" x14ac:dyDescent="0.25">
      <c r="B264" s="631">
        <v>42461</v>
      </c>
      <c r="C264" s="368">
        <v>9678</v>
      </c>
      <c r="D264" s="632">
        <v>17.266200000000001</v>
      </c>
      <c r="E264" s="369">
        <v>10.56</v>
      </c>
      <c r="F264" s="369">
        <f t="shared" si="120"/>
        <v>-64902.603600000009</v>
      </c>
      <c r="G264" s="369">
        <f t="shared" si="121"/>
        <v>167102.28360000002</v>
      </c>
      <c r="H264" s="370">
        <f t="shared" si="119"/>
        <v>-0.388400458699656</v>
      </c>
      <c r="I264" s="369"/>
    </row>
    <row r="265" spans="2:9" x14ac:dyDescent="0.25">
      <c r="B265" s="631">
        <v>42464</v>
      </c>
      <c r="C265" s="368">
        <v>9778</v>
      </c>
      <c r="D265" s="632">
        <v>17.196100000000001</v>
      </c>
      <c r="E265" s="369">
        <v>10.4</v>
      </c>
      <c r="F265" s="369">
        <f t="shared" si="120"/>
        <v>-66452.265800000008</v>
      </c>
      <c r="G265" s="369">
        <f t="shared" si="121"/>
        <v>168143.46580000001</v>
      </c>
      <c r="H265" s="370">
        <f t="shared" si="119"/>
        <v>-0.3952117049796175</v>
      </c>
      <c r="I265" s="369"/>
    </row>
    <row r="266" spans="2:9" x14ac:dyDescent="0.25">
      <c r="B266" s="631">
        <v>42465</v>
      </c>
      <c r="C266" s="368">
        <v>9678</v>
      </c>
      <c r="D266" s="632">
        <v>17.262699999999999</v>
      </c>
      <c r="E266" s="369">
        <v>10.63</v>
      </c>
      <c r="F266" s="369">
        <f t="shared" si="120"/>
        <v>-64191.270599999982</v>
      </c>
      <c r="G266" s="369">
        <f t="shared" si="121"/>
        <v>167068.4106</v>
      </c>
      <c r="H266" s="370">
        <f t="shared" si="119"/>
        <v>-0.38422147172806098</v>
      </c>
      <c r="I266" s="369"/>
    </row>
    <row r="267" spans="2:9" x14ac:dyDescent="0.25">
      <c r="B267" s="631">
        <v>42469</v>
      </c>
      <c r="C267" s="368">
        <v>8678</v>
      </c>
      <c r="D267" s="632">
        <v>17.895700000000001</v>
      </c>
      <c r="E267" s="369">
        <v>11.78</v>
      </c>
      <c r="F267" s="369">
        <f t="shared" si="120"/>
        <v>-53072.044600000016</v>
      </c>
      <c r="G267" s="369">
        <f t="shared" si="121"/>
        <v>155298.88460000002</v>
      </c>
      <c r="H267" s="370">
        <f t="shared" si="119"/>
        <v>-0.34174131215878684</v>
      </c>
      <c r="I267" s="369"/>
    </row>
    <row r="268" spans="2:9" x14ac:dyDescent="0.25">
      <c r="B268" s="631">
        <v>42471</v>
      </c>
      <c r="C268" s="368">
        <v>9678</v>
      </c>
      <c r="D268" s="632">
        <v>17.2514</v>
      </c>
      <c r="E268" s="369">
        <v>11.67</v>
      </c>
      <c r="F268" s="369">
        <f t="shared" si="120"/>
        <v>-54016.789200000007</v>
      </c>
      <c r="G268" s="369">
        <f t="shared" si="121"/>
        <v>166959.04920000001</v>
      </c>
      <c r="H268" s="370">
        <f t="shared" si="119"/>
        <v>-0.32353316252593994</v>
      </c>
      <c r="I268" s="369"/>
    </row>
    <row r="269" spans="2:9" x14ac:dyDescent="0.25">
      <c r="B269" s="631">
        <v>42472</v>
      </c>
      <c r="C269" s="368">
        <v>8288</v>
      </c>
      <c r="D269" s="632">
        <v>17.96</v>
      </c>
      <c r="E269" s="369">
        <v>13.05</v>
      </c>
      <c r="F269" s="369">
        <f t="shared" si="120"/>
        <v>-40694.080000000002</v>
      </c>
      <c r="G269" s="369">
        <f t="shared" si="121"/>
        <v>148852.48000000001</v>
      </c>
      <c r="H269" s="370">
        <f t="shared" si="119"/>
        <v>-0.27338530066815142</v>
      </c>
      <c r="I269" s="369"/>
    </row>
    <row r="270" spans="2:9" x14ac:dyDescent="0.25">
      <c r="B270" s="631">
        <v>42473</v>
      </c>
      <c r="C270" s="368">
        <v>9258</v>
      </c>
      <c r="D270" s="632">
        <v>17.415800000000001</v>
      </c>
      <c r="E270" s="369">
        <v>12.92</v>
      </c>
      <c r="F270" s="369">
        <f t="shared" si="120"/>
        <v>-41622.116400000006</v>
      </c>
      <c r="G270" s="369">
        <f t="shared" si="121"/>
        <v>161235.47640000001</v>
      </c>
      <c r="H270" s="370">
        <f t="shared" si="119"/>
        <v>-0.2581449029042594</v>
      </c>
      <c r="I270" s="369"/>
    </row>
    <row r="271" spans="2:9" x14ac:dyDescent="0.25">
      <c r="B271" s="631">
        <v>42474</v>
      </c>
      <c r="C271" s="368">
        <v>9678</v>
      </c>
      <c r="D271" s="632">
        <v>17.2135</v>
      </c>
      <c r="E271" s="369">
        <v>13.11</v>
      </c>
      <c r="F271" s="369">
        <f t="shared" si="120"/>
        <v>-39713.673000000003</v>
      </c>
      <c r="G271" s="369">
        <f t="shared" si="121"/>
        <v>166592.253</v>
      </c>
      <c r="H271" s="370">
        <f t="shared" si="119"/>
        <v>-0.23838847416272113</v>
      </c>
      <c r="I271" s="369"/>
    </row>
    <row r="272" spans="2:9" x14ac:dyDescent="0.25">
      <c r="B272" s="631">
        <v>42474</v>
      </c>
      <c r="C272" s="368">
        <v>9178</v>
      </c>
      <c r="D272" s="632">
        <v>17.433299999999999</v>
      </c>
      <c r="E272" s="369">
        <v>13.11</v>
      </c>
      <c r="F272" s="369">
        <f t="shared" si="120"/>
        <v>-39679.2474</v>
      </c>
      <c r="G272" s="369">
        <f t="shared" si="121"/>
        <v>160002.82739999998</v>
      </c>
      <c r="H272" s="370">
        <f t="shared" si="119"/>
        <v>-0.24799091394056202</v>
      </c>
      <c r="I272" s="369"/>
    </row>
    <row r="273" spans="2:14" x14ac:dyDescent="0.25">
      <c r="B273" s="631">
        <v>42475</v>
      </c>
      <c r="C273" s="368">
        <v>9678</v>
      </c>
      <c r="D273" s="632">
        <v>17.205100000000002</v>
      </c>
      <c r="E273" s="369">
        <v>13.01</v>
      </c>
      <c r="F273" s="369">
        <f t="shared" si="120"/>
        <v>-40600.177800000019</v>
      </c>
      <c r="G273" s="369">
        <f t="shared" si="121"/>
        <v>166510.9578</v>
      </c>
      <c r="H273" s="370">
        <f t="shared" si="119"/>
        <v>-0.24382886469709572</v>
      </c>
      <c r="I273" s="369"/>
    </row>
    <row r="274" spans="2:14" x14ac:dyDescent="0.25">
      <c r="B274" s="631">
        <v>42478</v>
      </c>
      <c r="C274" s="368">
        <v>9178</v>
      </c>
      <c r="D274" s="632">
        <v>17.412400000000002</v>
      </c>
      <c r="E274" s="369">
        <v>13.36</v>
      </c>
      <c r="F274" s="369">
        <f t="shared" si="120"/>
        <v>-37192.92720000002</v>
      </c>
      <c r="G274" s="369">
        <f t="shared" si="121"/>
        <v>159811.00720000002</v>
      </c>
      <c r="H274" s="370">
        <f t="shared" si="119"/>
        <v>-0.232730697663734</v>
      </c>
      <c r="I274" s="369"/>
      <c r="N274" s="70"/>
    </row>
    <row r="275" spans="2:14" x14ac:dyDescent="0.25">
      <c r="B275" s="631">
        <v>42484</v>
      </c>
      <c r="C275" s="389">
        <v>9178</v>
      </c>
      <c r="D275" s="633">
        <v>17.412400000000002</v>
      </c>
      <c r="E275" s="369">
        <v>14.34</v>
      </c>
      <c r="F275" s="369">
        <f t="shared" si="120"/>
        <v>-28198.487200000018</v>
      </c>
      <c r="G275" s="369">
        <f t="shared" si="121"/>
        <v>159811.00720000002</v>
      </c>
      <c r="H275" s="370">
        <f t="shared" si="119"/>
        <v>-0.17644896740254082</v>
      </c>
      <c r="I275" s="369"/>
    </row>
    <row r="276" spans="2:14" x14ac:dyDescent="0.25">
      <c r="B276" s="631">
        <v>42485</v>
      </c>
      <c r="C276" s="389">
        <v>9678</v>
      </c>
      <c r="D276" s="633">
        <v>17.233499999999999</v>
      </c>
      <c r="E276" s="369">
        <v>13.83</v>
      </c>
      <c r="F276" s="369">
        <f t="shared" si="120"/>
        <v>-32939.072999999997</v>
      </c>
      <c r="G276" s="369">
        <f t="shared" si="121"/>
        <v>166785.81299999999</v>
      </c>
      <c r="H276" s="370">
        <f t="shared" si="119"/>
        <v>-0.19749325441726867</v>
      </c>
      <c r="I276" s="369"/>
    </row>
    <row r="277" spans="2:14" x14ac:dyDescent="0.25">
      <c r="B277" s="631">
        <v>42486</v>
      </c>
      <c r="C277" s="368">
        <v>9178</v>
      </c>
      <c r="D277" s="632">
        <v>17.390599999999999</v>
      </c>
      <c r="E277" s="369">
        <v>14.44</v>
      </c>
      <c r="F277" s="369">
        <f t="shared" si="120"/>
        <v>-27080.606799999998</v>
      </c>
      <c r="G277" s="369">
        <f t="shared" si="121"/>
        <v>159610.92679999999</v>
      </c>
      <c r="H277" s="371">
        <f t="shared" si="119"/>
        <v>-0.16966637148804525</v>
      </c>
      <c r="I277" s="369"/>
    </row>
    <row r="278" spans="2:14" x14ac:dyDescent="0.25">
      <c r="B278" s="631">
        <v>42487</v>
      </c>
      <c r="C278" s="368">
        <v>9178</v>
      </c>
      <c r="D278" s="632">
        <v>17.376300000000001</v>
      </c>
      <c r="E278" s="369">
        <v>14.84</v>
      </c>
      <c r="F278" s="369">
        <f t="shared" si="120"/>
        <v>-23278.161400000005</v>
      </c>
      <c r="G278" s="369">
        <f t="shared" si="121"/>
        <v>159479.6814</v>
      </c>
      <c r="H278" s="371">
        <f t="shared" si="119"/>
        <v>-0.14596317973331496</v>
      </c>
      <c r="I278" s="369"/>
    </row>
    <row r="279" spans="2:14" x14ac:dyDescent="0.25">
      <c r="B279" s="631">
        <v>42488</v>
      </c>
      <c r="C279" s="368">
        <v>9678</v>
      </c>
      <c r="D279" s="632">
        <v>17.2287</v>
      </c>
      <c r="E279" s="369">
        <v>14.35</v>
      </c>
      <c r="F279" s="369">
        <f t="shared" si="120"/>
        <v>-27860.058600000004</v>
      </c>
      <c r="G279" s="369">
        <f t="shared" si="121"/>
        <v>166739.35860000001</v>
      </c>
      <c r="H279" s="371">
        <f t="shared" si="119"/>
        <v>-0.16708747612994598</v>
      </c>
      <c r="I279" s="369"/>
    </row>
    <row r="280" spans="2:14" x14ac:dyDescent="0.25">
      <c r="B280" s="631">
        <v>42489</v>
      </c>
      <c r="C280" s="368">
        <v>9678</v>
      </c>
      <c r="D280" s="632">
        <v>17.179200000000002</v>
      </c>
      <c r="E280" s="369">
        <v>14.09</v>
      </c>
      <c r="F280" s="369">
        <f t="shared" si="120"/>
        <v>-29897.277600000016</v>
      </c>
      <c r="G280" s="369">
        <f t="shared" si="121"/>
        <v>166260.29760000002</v>
      </c>
      <c r="H280" s="371">
        <f t="shared" si="119"/>
        <v>-0.17982211045916</v>
      </c>
      <c r="I280" s="369"/>
    </row>
    <row r="281" spans="2:14" x14ac:dyDescent="0.25">
      <c r="B281" s="631">
        <v>42492</v>
      </c>
      <c r="C281" s="368">
        <v>9678</v>
      </c>
      <c r="D281" s="632">
        <v>17.136399999999998</v>
      </c>
      <c r="E281" s="369">
        <v>13.55</v>
      </c>
      <c r="F281" s="369">
        <f t="shared" si="120"/>
        <v>-34709.179199999977</v>
      </c>
      <c r="G281" s="369">
        <f t="shared" si="121"/>
        <v>165846.07919999998</v>
      </c>
      <c r="H281" s="371">
        <f t="shared" si="119"/>
        <v>-0.20928549753740563</v>
      </c>
      <c r="I281" s="369"/>
    </row>
    <row r="282" spans="2:14" x14ac:dyDescent="0.25">
      <c r="B282" s="631">
        <v>42493</v>
      </c>
      <c r="C282" s="368">
        <v>9678</v>
      </c>
      <c r="D282" s="632">
        <v>17.1221</v>
      </c>
      <c r="E282" s="369">
        <v>12.79</v>
      </c>
      <c r="F282" s="369">
        <f t="shared" si="120"/>
        <v>-41926.063800000004</v>
      </c>
      <c r="G282" s="369">
        <f t="shared" si="121"/>
        <v>165707.6838</v>
      </c>
      <c r="H282" s="371">
        <f t="shared" si="119"/>
        <v>-0.25301218892542388</v>
      </c>
      <c r="I282" s="369"/>
    </row>
    <row r="283" spans="2:14" x14ac:dyDescent="0.25">
      <c r="B283" s="631">
        <v>42494</v>
      </c>
      <c r="C283" s="368">
        <v>11678</v>
      </c>
      <c r="D283" s="632">
        <v>16.316800000000001</v>
      </c>
      <c r="E283" s="369">
        <v>12.17</v>
      </c>
      <c r="F283" s="369">
        <f t="shared" si="120"/>
        <v>-48426.330400000006</v>
      </c>
      <c r="G283" s="369">
        <f t="shared" si="121"/>
        <v>190547.59040000002</v>
      </c>
      <c r="H283" s="371">
        <f t="shared" si="119"/>
        <v>-0.25414296920964896</v>
      </c>
      <c r="I283" s="369"/>
    </row>
    <row r="284" spans="2:14" x14ac:dyDescent="0.25">
      <c r="B284" s="631">
        <v>42495</v>
      </c>
      <c r="C284" s="368">
        <v>9678</v>
      </c>
      <c r="D284" s="632">
        <v>17.0684</v>
      </c>
      <c r="E284" s="369">
        <v>12.07</v>
      </c>
      <c r="F284" s="369">
        <f t="shared" si="120"/>
        <v>-48374.515200000002</v>
      </c>
      <c r="G284" s="369">
        <f t="shared" si="121"/>
        <v>165187.97520000002</v>
      </c>
      <c r="H284" s="370">
        <f t="shared" si="119"/>
        <v>-0.29284525790349419</v>
      </c>
      <c r="I284" s="369"/>
    </row>
    <row r="285" spans="2:14" x14ac:dyDescent="0.25">
      <c r="B285" s="631">
        <v>42499</v>
      </c>
      <c r="C285" s="368">
        <v>10678</v>
      </c>
      <c r="D285" s="632">
        <v>16.537600000000001</v>
      </c>
      <c r="E285" s="369">
        <v>11.44</v>
      </c>
      <c r="F285" s="369">
        <f t="shared" si="120"/>
        <v>-54432.172800000015</v>
      </c>
      <c r="G285" s="369">
        <f t="shared" si="121"/>
        <v>176588.49280000001</v>
      </c>
      <c r="H285" s="370">
        <f t="shared" si="119"/>
        <v>-0.30824303405572762</v>
      </c>
      <c r="I285" s="369"/>
    </row>
    <row r="286" spans="2:14" x14ac:dyDescent="0.25">
      <c r="B286" s="631">
        <v>42500</v>
      </c>
      <c r="C286" s="368">
        <v>9678</v>
      </c>
      <c r="D286" s="632">
        <v>17.042100000000001</v>
      </c>
      <c r="E286" s="369">
        <v>11.94</v>
      </c>
      <c r="F286" s="369">
        <f t="shared" si="120"/>
        <v>-49378.123800000016</v>
      </c>
      <c r="G286" s="369">
        <f t="shared" si="121"/>
        <v>164933.44380000001</v>
      </c>
      <c r="H286" s="370">
        <f t="shared" si="119"/>
        <v>-0.2993821184009014</v>
      </c>
      <c r="I286" s="369"/>
    </row>
    <row r="287" spans="2:14" x14ac:dyDescent="0.25">
      <c r="B287" s="631">
        <v>42502</v>
      </c>
      <c r="C287" s="368">
        <v>10678</v>
      </c>
      <c r="D287" s="632">
        <v>16.601800000000001</v>
      </c>
      <c r="E287" s="369">
        <v>12.33</v>
      </c>
      <c r="F287" s="369">
        <f t="shared" si="120"/>
        <v>-45614.280400000011</v>
      </c>
      <c r="G287" s="369">
        <f t="shared" si="121"/>
        <v>177274.02040000001</v>
      </c>
      <c r="H287" s="370">
        <f t="shared" si="119"/>
        <v>-0.25730944837306802</v>
      </c>
      <c r="I287" s="369"/>
    </row>
    <row r="288" spans="2:14" x14ac:dyDescent="0.25">
      <c r="B288" s="631">
        <v>42502</v>
      </c>
      <c r="C288" s="368">
        <v>9678</v>
      </c>
      <c r="D288" s="632">
        <v>17.0334</v>
      </c>
      <c r="E288" s="369">
        <v>12.33</v>
      </c>
      <c r="F288" s="369">
        <f t="shared" si="120"/>
        <v>-45519.5052</v>
      </c>
      <c r="G288" s="369">
        <f t="shared" si="121"/>
        <v>164849.2452</v>
      </c>
      <c r="H288" s="370">
        <f t="shared" si="119"/>
        <v>-0.27612807777660364</v>
      </c>
      <c r="I288" s="369"/>
    </row>
    <row r="289" spans="2:14" x14ac:dyDescent="0.25">
      <c r="B289" s="631">
        <v>42503</v>
      </c>
      <c r="C289" s="368">
        <v>9678</v>
      </c>
      <c r="D289" s="632">
        <v>17.029299999999999</v>
      </c>
      <c r="E289" s="369">
        <v>12.3</v>
      </c>
      <c r="F289" s="369">
        <f t="shared" si="120"/>
        <v>-45770.165399999983</v>
      </c>
      <c r="G289" s="369">
        <f t="shared" si="121"/>
        <v>164809.56539999999</v>
      </c>
      <c r="H289" s="370">
        <f t="shared" si="119"/>
        <v>-0.27771546687180321</v>
      </c>
      <c r="I289" s="369"/>
    </row>
    <row r="290" spans="2:14" x14ac:dyDescent="0.25">
      <c r="B290" s="631">
        <v>42506</v>
      </c>
      <c r="C290" s="368">
        <v>9678</v>
      </c>
      <c r="D290" s="632">
        <v>17.027699999999999</v>
      </c>
      <c r="E290" s="369">
        <v>12.78</v>
      </c>
      <c r="F290" s="369">
        <f t="shared" si="120"/>
        <v>-41109.240599999997</v>
      </c>
      <c r="G290" s="369">
        <f t="shared" si="121"/>
        <v>164794.08059999999</v>
      </c>
      <c r="H290" s="370">
        <f t="shared" si="119"/>
        <v>-0.24945823569830336</v>
      </c>
      <c r="I290" s="369"/>
    </row>
    <row r="291" spans="2:14" x14ac:dyDescent="0.25">
      <c r="B291" s="631">
        <v>42513</v>
      </c>
      <c r="C291" s="368">
        <v>9178</v>
      </c>
      <c r="D291" s="632">
        <v>17.244399999999999</v>
      </c>
      <c r="E291" s="369">
        <v>13.19</v>
      </c>
      <c r="F291" s="369">
        <f t="shared" si="120"/>
        <v>-37211.283199999991</v>
      </c>
      <c r="G291" s="369">
        <f t="shared" si="121"/>
        <v>158269.10319999998</v>
      </c>
      <c r="H291" s="370">
        <f t="shared" si="119"/>
        <v>-0.23511400802579385</v>
      </c>
      <c r="I291" s="369"/>
    </row>
    <row r="292" spans="2:14" x14ac:dyDescent="0.25">
      <c r="B292" s="631">
        <v>42514</v>
      </c>
      <c r="C292" s="368">
        <v>9678</v>
      </c>
      <c r="D292" s="632">
        <v>17.026</v>
      </c>
      <c r="E292" s="369">
        <v>13.02</v>
      </c>
      <c r="F292" s="369">
        <f t="shared" si="120"/>
        <v>-38770.067999999999</v>
      </c>
      <c r="G292" s="369">
        <f t="shared" si="121"/>
        <v>164777.628</v>
      </c>
      <c r="H292" s="370">
        <f t="shared" si="119"/>
        <v>-0.23528720779983556</v>
      </c>
      <c r="I292" s="369"/>
      <c r="N292" s="70"/>
    </row>
    <row r="293" spans="2:14" x14ac:dyDescent="0.25">
      <c r="B293" s="631">
        <v>42515</v>
      </c>
      <c r="C293" s="368">
        <v>9178</v>
      </c>
      <c r="D293" s="632">
        <v>17.206800000000001</v>
      </c>
      <c r="E293" s="369">
        <v>13.54</v>
      </c>
      <c r="F293" s="369">
        <f t="shared" si="120"/>
        <v>-33653.890400000018</v>
      </c>
      <c r="G293" s="369">
        <f t="shared" si="121"/>
        <v>157924.0104</v>
      </c>
      <c r="H293" s="370">
        <f t="shared" si="119"/>
        <v>-0.21310179696399109</v>
      </c>
      <c r="I293" s="369"/>
    </row>
    <row r="294" spans="2:14" x14ac:dyDescent="0.25">
      <c r="B294" s="631">
        <v>42516</v>
      </c>
      <c r="C294" s="368">
        <v>9678</v>
      </c>
      <c r="D294" s="632">
        <v>17.003799999999998</v>
      </c>
      <c r="E294" s="369">
        <v>13.17</v>
      </c>
      <c r="F294" s="369">
        <f t="shared" si="120"/>
        <v>-37103.516399999986</v>
      </c>
      <c r="G294" s="369">
        <f t="shared" si="121"/>
        <v>164562.77639999997</v>
      </c>
      <c r="H294" s="370">
        <f t="shared" si="119"/>
        <v>-0.22546724849739463</v>
      </c>
      <c r="I294" s="369"/>
    </row>
    <row r="295" spans="2:14" x14ac:dyDescent="0.25">
      <c r="B295" s="631">
        <v>42517</v>
      </c>
      <c r="C295" s="368">
        <v>9678</v>
      </c>
      <c r="D295" s="632">
        <v>16.999700000000001</v>
      </c>
      <c r="E295" s="369">
        <v>12.9</v>
      </c>
      <c r="F295" s="369">
        <f t="shared" si="120"/>
        <v>-39676.8966</v>
      </c>
      <c r="G295" s="369">
        <f t="shared" si="121"/>
        <v>164523.09660000002</v>
      </c>
      <c r="H295" s="370">
        <f t="shared" si="119"/>
        <v>-0.2411630793484591</v>
      </c>
      <c r="I295" s="369"/>
    </row>
    <row r="296" spans="2:14" x14ac:dyDescent="0.25">
      <c r="B296" s="631">
        <v>42525</v>
      </c>
      <c r="C296" s="368">
        <v>9678</v>
      </c>
      <c r="D296" s="632">
        <v>16.9956</v>
      </c>
      <c r="E296" s="369">
        <v>13.32</v>
      </c>
      <c r="F296" s="369">
        <f t="shared" si="120"/>
        <v>-35572.456799999993</v>
      </c>
      <c r="G296" s="369">
        <f t="shared" si="121"/>
        <v>164483.41680000001</v>
      </c>
      <c r="H296" s="370">
        <f t="shared" si="119"/>
        <v>-0.21626773988561743</v>
      </c>
      <c r="I296" s="369"/>
    </row>
    <row r="297" spans="2:14" x14ac:dyDescent="0.25">
      <c r="B297" s="631">
        <v>42527</v>
      </c>
      <c r="C297" s="368">
        <v>8178</v>
      </c>
      <c r="D297" s="632">
        <v>17.568999999999999</v>
      </c>
      <c r="E297" s="369">
        <v>13.96</v>
      </c>
      <c r="F297" s="369">
        <f t="shared" si="120"/>
        <v>-29514.401999999984</v>
      </c>
      <c r="G297" s="369">
        <f t="shared" si="121"/>
        <v>143679.28200000001</v>
      </c>
      <c r="H297" s="370">
        <f t="shared" si="119"/>
        <v>-0.20541863509590746</v>
      </c>
      <c r="I297" s="369"/>
    </row>
    <row r="298" spans="2:14" x14ac:dyDescent="0.25">
      <c r="B298" s="631">
        <v>42528</v>
      </c>
      <c r="C298" s="368">
        <v>7678</v>
      </c>
      <c r="D298" s="632">
        <v>17.759599999999999</v>
      </c>
      <c r="E298" s="369">
        <v>14.62</v>
      </c>
      <c r="F298" s="369">
        <f t="shared" si="120"/>
        <v>-24105.848799999996</v>
      </c>
      <c r="G298" s="369">
        <f t="shared" si="121"/>
        <v>136358.20879999999</v>
      </c>
      <c r="H298" s="370">
        <f t="shared" si="119"/>
        <v>-0.17678326088425414</v>
      </c>
      <c r="I298" s="369"/>
    </row>
    <row r="299" spans="2:14" x14ac:dyDescent="0.25">
      <c r="B299" s="631">
        <v>42529</v>
      </c>
      <c r="C299" s="368">
        <v>8178</v>
      </c>
      <c r="D299" s="632">
        <v>17.5654</v>
      </c>
      <c r="E299" s="369">
        <v>14.53</v>
      </c>
      <c r="F299" s="369">
        <f t="shared" si="120"/>
        <v>-24823.50120000001</v>
      </c>
      <c r="G299" s="369">
        <f t="shared" si="121"/>
        <v>143649.8412</v>
      </c>
      <c r="H299" s="370">
        <f t="shared" si="119"/>
        <v>-0.17280562924840887</v>
      </c>
      <c r="I299" s="369"/>
    </row>
    <row r="300" spans="2:14" x14ac:dyDescent="0.25">
      <c r="B300" s="631">
        <v>42531</v>
      </c>
      <c r="C300" s="368">
        <v>8978</v>
      </c>
      <c r="D300" s="632">
        <v>17.1751</v>
      </c>
      <c r="E300" s="369">
        <v>13.42</v>
      </c>
      <c r="F300" s="369">
        <f t="shared" ref="F300:F308" si="122">C300*(E300-D300)</f>
        <v>-33713.287800000006</v>
      </c>
      <c r="G300" s="369">
        <f t="shared" ref="G300:G308" si="123">IF(C300=0, 0,D300*C300)</f>
        <v>154198.0478</v>
      </c>
      <c r="H300" s="370">
        <f t="shared" ref="H300:H308" si="124">IF(C300=0, D300, (E300-D300)/D300)</f>
        <v>-0.21863628159370255</v>
      </c>
      <c r="I300" s="369"/>
    </row>
    <row r="301" spans="2:14" x14ac:dyDescent="0.25">
      <c r="B301" s="631">
        <v>42531</v>
      </c>
      <c r="C301" s="389">
        <v>9278</v>
      </c>
      <c r="D301" s="633">
        <v>17.1052</v>
      </c>
      <c r="E301" s="369">
        <v>13.42</v>
      </c>
      <c r="F301" s="369">
        <f t="shared" si="122"/>
        <v>-34191.285600000003</v>
      </c>
      <c r="G301" s="369">
        <f t="shared" si="123"/>
        <v>158702.04560000001</v>
      </c>
      <c r="H301" s="370">
        <f t="shared" si="124"/>
        <v>-0.21544325702125669</v>
      </c>
      <c r="I301" s="369"/>
    </row>
    <row r="302" spans="2:14" x14ac:dyDescent="0.25">
      <c r="B302" s="631">
        <v>42532</v>
      </c>
      <c r="C302" s="368">
        <v>9278</v>
      </c>
      <c r="D302" s="632">
        <v>17.053000000000001</v>
      </c>
      <c r="E302" s="369">
        <v>13.42</v>
      </c>
      <c r="F302" s="369">
        <f t="shared" si="122"/>
        <v>-33706.974000000009</v>
      </c>
      <c r="G302" s="369">
        <f t="shared" si="123"/>
        <v>158217.734</v>
      </c>
      <c r="H302" s="370">
        <f t="shared" si="124"/>
        <v>-0.21304169354365804</v>
      </c>
      <c r="I302" s="369" t="s">
        <v>182</v>
      </c>
    </row>
    <row r="303" spans="2:14" x14ac:dyDescent="0.25">
      <c r="B303" s="631">
        <v>42535</v>
      </c>
      <c r="C303" s="368">
        <v>9678</v>
      </c>
      <c r="D303" s="632">
        <v>16.879300000000001</v>
      </c>
      <c r="E303" s="369">
        <v>13.23</v>
      </c>
      <c r="F303" s="369">
        <f t="shared" si="122"/>
        <v>-35317.9254</v>
      </c>
      <c r="G303" s="369">
        <f t="shared" si="123"/>
        <v>163357.86540000001</v>
      </c>
      <c r="H303" s="370">
        <f t="shared" si="124"/>
        <v>-0.21619972392220058</v>
      </c>
      <c r="I303" s="369" t="s">
        <v>219</v>
      </c>
    </row>
    <row r="304" spans="2:14" x14ac:dyDescent="0.25">
      <c r="B304" s="631">
        <v>42536</v>
      </c>
      <c r="C304" s="368">
        <v>9278</v>
      </c>
      <c r="D304" s="632">
        <v>17.027999999999999</v>
      </c>
      <c r="E304" s="369">
        <v>13.06</v>
      </c>
      <c r="F304" s="369">
        <f t="shared" si="122"/>
        <v>-36815.103999999985</v>
      </c>
      <c r="G304" s="369">
        <f t="shared" si="123"/>
        <v>157985.78399999999</v>
      </c>
      <c r="H304" s="370">
        <f t="shared" si="124"/>
        <v>-0.23302795395818643</v>
      </c>
      <c r="I304" s="369"/>
    </row>
    <row r="305" spans="2:9" x14ac:dyDescent="0.25">
      <c r="B305" s="631">
        <v>42537</v>
      </c>
      <c r="C305" s="389">
        <v>9278</v>
      </c>
      <c r="D305" s="633">
        <v>17.0168</v>
      </c>
      <c r="E305" s="369">
        <v>12.67</v>
      </c>
      <c r="F305" s="369">
        <f t="shared" si="122"/>
        <v>-40329.610399999998</v>
      </c>
      <c r="G305" s="369">
        <f t="shared" si="123"/>
        <v>157881.87039999999</v>
      </c>
      <c r="H305" s="370">
        <f t="shared" si="124"/>
        <v>-0.25544168116214566</v>
      </c>
      <c r="I305" s="369"/>
    </row>
    <row r="306" spans="2:9" x14ac:dyDescent="0.25">
      <c r="B306" s="631">
        <v>42538</v>
      </c>
      <c r="C306" s="389">
        <v>9278</v>
      </c>
      <c r="D306" s="633">
        <v>17.0061</v>
      </c>
      <c r="E306" s="369">
        <v>13.16</v>
      </c>
      <c r="F306" s="369">
        <f t="shared" si="122"/>
        <v>-35684.1158</v>
      </c>
      <c r="G306" s="369">
        <f t="shared" si="123"/>
        <v>157782.59580000001</v>
      </c>
      <c r="H306" s="370">
        <f t="shared" si="124"/>
        <v>-0.2261600249322302</v>
      </c>
      <c r="I306" s="369"/>
    </row>
    <row r="307" spans="2:9" x14ac:dyDescent="0.25">
      <c r="B307" s="631">
        <v>42541</v>
      </c>
      <c r="C307" s="368">
        <v>7678</v>
      </c>
      <c r="D307" s="632">
        <v>17.568000000000001</v>
      </c>
      <c r="E307" s="369">
        <v>14.48</v>
      </c>
      <c r="F307" s="369">
        <f t="shared" si="122"/>
        <v>-23709.664000000008</v>
      </c>
      <c r="G307" s="369">
        <f t="shared" si="123"/>
        <v>134887.10400000002</v>
      </c>
      <c r="H307" s="371">
        <f t="shared" si="124"/>
        <v>-0.17577413479052828</v>
      </c>
      <c r="I307" s="369"/>
    </row>
    <row r="308" spans="2:9" x14ac:dyDescent="0.25">
      <c r="B308" s="631">
        <v>42542</v>
      </c>
      <c r="C308" s="368">
        <v>6800</v>
      </c>
      <c r="D308" s="632">
        <v>17.892099999999999</v>
      </c>
      <c r="E308" s="369">
        <v>15.09</v>
      </c>
      <c r="F308" s="369">
        <f t="shared" si="122"/>
        <v>-19054.279999999995</v>
      </c>
      <c r="G308" s="369">
        <f t="shared" si="123"/>
        <v>121666.28</v>
      </c>
      <c r="H308" s="371">
        <f t="shared" si="124"/>
        <v>-0.15661101827063337</v>
      </c>
      <c r="I308" s="369"/>
    </row>
    <row r="309" spans="2:9" x14ac:dyDescent="0.25">
      <c r="B309" s="631">
        <v>42543</v>
      </c>
      <c r="C309" s="368">
        <v>7300</v>
      </c>
      <c r="D309" s="632">
        <v>17.6769</v>
      </c>
      <c r="E309" s="369">
        <v>14.75</v>
      </c>
      <c r="F309" s="369">
        <f t="shared" ref="F309:F317" si="125">C309*(E309-D309)</f>
        <v>-21366.37</v>
      </c>
      <c r="G309" s="369">
        <f t="shared" ref="G309:G317" si="126">IF(C309=0, 0,D309*C309)</f>
        <v>129041.37</v>
      </c>
      <c r="H309" s="371">
        <f t="shared" ref="H309:H317" si="127">IF(C309=0, D309, (E309-D309)/D309)</f>
        <v>-0.16557767481854849</v>
      </c>
      <c r="I309" s="369"/>
    </row>
    <row r="310" spans="2:9" x14ac:dyDescent="0.25">
      <c r="B310" s="631">
        <v>42544</v>
      </c>
      <c r="C310" s="368">
        <v>6800</v>
      </c>
      <c r="D310" s="632">
        <v>17.856100000000001</v>
      </c>
      <c r="E310" s="369">
        <v>15.27</v>
      </c>
      <c r="F310" s="369">
        <f t="shared" si="125"/>
        <v>-17585.480000000014</v>
      </c>
      <c r="G310" s="369">
        <f t="shared" si="126"/>
        <v>121421.48000000001</v>
      </c>
      <c r="H310" s="371">
        <f t="shared" si="127"/>
        <v>-0.1448300580753917</v>
      </c>
      <c r="I310" s="369"/>
    </row>
    <row r="311" spans="2:9" x14ac:dyDescent="0.25">
      <c r="B311" s="631">
        <v>42545</v>
      </c>
      <c r="C311" s="368">
        <v>7678</v>
      </c>
      <c r="D311" s="632">
        <v>17.462</v>
      </c>
      <c r="E311" s="369">
        <v>14.41</v>
      </c>
      <c r="F311" s="369">
        <f t="shared" si="125"/>
        <v>-23433.255999999998</v>
      </c>
      <c r="G311" s="369">
        <f t="shared" si="126"/>
        <v>134073.236</v>
      </c>
      <c r="H311" s="371">
        <f t="shared" si="127"/>
        <v>-0.17477952124613444</v>
      </c>
      <c r="I311" s="369"/>
    </row>
    <row r="312" spans="2:9" x14ac:dyDescent="0.25">
      <c r="B312" s="631">
        <v>42545</v>
      </c>
      <c r="C312" s="368">
        <v>8013</v>
      </c>
      <c r="D312" s="632">
        <v>17.32</v>
      </c>
      <c r="E312" s="369">
        <v>14.68</v>
      </c>
      <c r="F312" s="369">
        <f t="shared" si="125"/>
        <v>-21154.320000000003</v>
      </c>
      <c r="G312" s="369">
        <f t="shared" si="126"/>
        <v>138785.16</v>
      </c>
      <c r="H312" s="371">
        <f t="shared" si="127"/>
        <v>-0.15242494226327949</v>
      </c>
      <c r="I312" s="369"/>
    </row>
    <row r="313" spans="2:9" x14ac:dyDescent="0.25">
      <c r="B313" s="631">
        <v>42548</v>
      </c>
      <c r="C313" s="368">
        <v>8978</v>
      </c>
      <c r="D313" s="632">
        <v>16.943300000000001</v>
      </c>
      <c r="E313" s="369">
        <v>13.66</v>
      </c>
      <c r="F313" s="369">
        <f t="shared" si="125"/>
        <v>-29477.467400000005</v>
      </c>
      <c r="G313" s="369">
        <f t="shared" si="126"/>
        <v>152116.9474</v>
      </c>
      <c r="H313" s="371">
        <f t="shared" si="127"/>
        <v>-0.19378161279089673</v>
      </c>
      <c r="I313" s="369"/>
    </row>
    <row r="314" spans="2:9" x14ac:dyDescent="0.25">
      <c r="B314" s="631">
        <v>42548</v>
      </c>
      <c r="C314" s="368">
        <v>9278</v>
      </c>
      <c r="D314" s="632">
        <v>16.834599999999998</v>
      </c>
      <c r="E314" s="369">
        <v>13.66</v>
      </c>
      <c r="F314" s="369">
        <f t="shared" si="125"/>
        <v>-29453.938799999982</v>
      </c>
      <c r="G314" s="369">
        <f t="shared" si="126"/>
        <v>156191.41879999998</v>
      </c>
      <c r="H314" s="370">
        <f t="shared" si="127"/>
        <v>-0.18857590913951019</v>
      </c>
      <c r="I314" s="369"/>
    </row>
    <row r="315" spans="2:9" x14ac:dyDescent="0.25">
      <c r="B315" s="631">
        <v>42549</v>
      </c>
      <c r="C315" s="368">
        <v>8178</v>
      </c>
      <c r="D315" s="632">
        <v>17.124400000000001</v>
      </c>
      <c r="E315" s="369">
        <v>14.78</v>
      </c>
      <c r="F315" s="369">
        <f t="shared" si="125"/>
        <v>-19172.503200000017</v>
      </c>
      <c r="G315" s="369">
        <f t="shared" si="126"/>
        <v>140043.3432</v>
      </c>
      <c r="H315" s="370">
        <f t="shared" si="127"/>
        <v>-0.13690406671182651</v>
      </c>
      <c r="I315" s="369">
        <v>17</v>
      </c>
    </row>
    <row r="316" spans="2:9" x14ac:dyDescent="0.25">
      <c r="B316" s="631">
        <v>42552</v>
      </c>
      <c r="C316" s="368">
        <v>7678</v>
      </c>
      <c r="D316" s="632">
        <v>17.2315</v>
      </c>
      <c r="E316" s="369">
        <v>15.48</v>
      </c>
      <c r="F316" s="369">
        <f t="shared" si="125"/>
        <v>-13448.017</v>
      </c>
      <c r="G316" s="369">
        <f t="shared" si="126"/>
        <v>132303.45699999999</v>
      </c>
      <c r="H316" s="370">
        <f t="shared" si="127"/>
        <v>-0.1016452427240809</v>
      </c>
      <c r="I316" s="369">
        <v>17</v>
      </c>
    </row>
    <row r="317" spans="2:9" x14ac:dyDescent="0.25">
      <c r="B317" s="631">
        <v>42552</v>
      </c>
      <c r="C317" s="368">
        <v>7300</v>
      </c>
      <c r="D317" s="632">
        <v>17.313400000000001</v>
      </c>
      <c r="E317" s="369">
        <v>15.65</v>
      </c>
      <c r="F317" s="369">
        <f t="shared" si="125"/>
        <v>-12142.820000000009</v>
      </c>
      <c r="G317" s="369">
        <f t="shared" si="126"/>
        <v>126387.82</v>
      </c>
      <c r="H317" s="370">
        <f t="shared" si="127"/>
        <v>-9.6075871868032903E-2</v>
      </c>
      <c r="I317" s="369"/>
    </row>
    <row r="318" spans="2:9" x14ac:dyDescent="0.25">
      <c r="B318" s="631">
        <v>42552</v>
      </c>
      <c r="C318" s="368">
        <v>6800</v>
      </c>
      <c r="D318" s="632">
        <v>17.446100000000001</v>
      </c>
      <c r="E318" s="369">
        <v>15.7</v>
      </c>
      <c r="F318" s="369">
        <f t="shared" ref="F318:F339" si="128">C318*(E318-D318)</f>
        <v>-11873.480000000014</v>
      </c>
      <c r="G318" s="369">
        <f t="shared" ref="G318:G339" si="129">IF(C318=0, 0,D318*C318)</f>
        <v>118633.48000000001</v>
      </c>
      <c r="H318" s="370">
        <f t="shared" ref="H318:H339" si="130">IF(C318=0, D318, (E318-D318)/D318)</f>
        <v>-0.10008540590733757</v>
      </c>
      <c r="I318" s="369"/>
    </row>
    <row r="319" spans="2:9" x14ac:dyDescent="0.25">
      <c r="B319" s="631">
        <v>42552</v>
      </c>
      <c r="C319" s="368">
        <v>6000</v>
      </c>
      <c r="D319" s="632">
        <v>17.668199999999999</v>
      </c>
      <c r="E319" s="369">
        <v>15.68</v>
      </c>
      <c r="F319" s="369">
        <f t="shared" si="128"/>
        <v>-11929.199999999995</v>
      </c>
      <c r="G319" s="369">
        <f t="shared" si="129"/>
        <v>106009.2</v>
      </c>
      <c r="H319" s="370">
        <f t="shared" si="130"/>
        <v>-0.11252985589929926</v>
      </c>
      <c r="I319" s="369"/>
    </row>
    <row r="320" spans="2:9" x14ac:dyDescent="0.25">
      <c r="B320" s="631">
        <v>42556</v>
      </c>
      <c r="C320" s="368">
        <v>8178</v>
      </c>
      <c r="D320" s="632">
        <v>16.978899999999999</v>
      </c>
      <c r="E320" s="369">
        <v>14.72</v>
      </c>
      <c r="F320" s="369">
        <f t="shared" si="128"/>
        <v>-18473.284199999991</v>
      </c>
      <c r="G320" s="369">
        <f t="shared" si="129"/>
        <v>138853.4442</v>
      </c>
      <c r="H320" s="370">
        <f t="shared" si="130"/>
        <v>-0.13304159869013887</v>
      </c>
      <c r="I320" s="369">
        <v>16.75</v>
      </c>
    </row>
    <row r="321" spans="2:14" ht="15" customHeight="1" x14ac:dyDescent="0.25">
      <c r="B321" s="631">
        <v>42556</v>
      </c>
      <c r="C321" s="368">
        <v>8678</v>
      </c>
      <c r="D321" s="632">
        <v>16.843</v>
      </c>
      <c r="E321" s="369">
        <v>14.72</v>
      </c>
      <c r="F321" s="369">
        <f t="shared" si="128"/>
        <v>-18423.393999999993</v>
      </c>
      <c r="G321" s="369">
        <f t="shared" si="129"/>
        <v>146163.554</v>
      </c>
      <c r="H321" s="370">
        <f t="shared" si="130"/>
        <v>-0.12604642878347083</v>
      </c>
      <c r="I321" s="369"/>
    </row>
    <row r="322" spans="2:14" x14ac:dyDescent="0.25">
      <c r="B322" s="631">
        <v>42557</v>
      </c>
      <c r="C322" s="368">
        <v>8178</v>
      </c>
      <c r="D322" s="632">
        <v>16.960599999999999</v>
      </c>
      <c r="E322" s="369">
        <v>14.84</v>
      </c>
      <c r="F322" s="369">
        <f t="shared" si="128"/>
        <v>-17342.266799999998</v>
      </c>
      <c r="G322" s="369">
        <f t="shared" si="129"/>
        <v>138703.7868</v>
      </c>
      <c r="H322" s="370">
        <f t="shared" si="130"/>
        <v>-0.12503095409360515</v>
      </c>
      <c r="I322" s="369">
        <v>16.75</v>
      </c>
    </row>
    <row r="323" spans="2:14" x14ac:dyDescent="0.25">
      <c r="B323" s="631">
        <v>42557</v>
      </c>
      <c r="C323" s="368">
        <v>8678</v>
      </c>
      <c r="D323" s="632">
        <v>16.835000000000001</v>
      </c>
      <c r="E323" s="369">
        <v>14.84</v>
      </c>
      <c r="F323" s="369">
        <f t="shared" si="128"/>
        <v>-17312.610000000008</v>
      </c>
      <c r="G323" s="369">
        <f t="shared" si="129"/>
        <v>146094.13</v>
      </c>
      <c r="H323" s="370">
        <f t="shared" si="130"/>
        <v>-0.11850311850311855</v>
      </c>
      <c r="I323" s="369"/>
      <c r="N323" s="29"/>
    </row>
    <row r="324" spans="2:14" x14ac:dyDescent="0.25">
      <c r="B324" s="631">
        <v>42559</v>
      </c>
      <c r="C324" s="368">
        <v>8678</v>
      </c>
      <c r="D324" s="632">
        <v>16.835000000000001</v>
      </c>
      <c r="E324" s="369">
        <v>14.92</v>
      </c>
      <c r="F324" s="369">
        <f t="shared" si="128"/>
        <v>-16618.370000000006</v>
      </c>
      <c r="G324" s="369">
        <f t="shared" si="129"/>
        <v>146094.13</v>
      </c>
      <c r="H324" s="370">
        <f t="shared" si="130"/>
        <v>-0.1137511137511138</v>
      </c>
      <c r="I324" s="369"/>
    </row>
    <row r="325" spans="2:14" x14ac:dyDescent="0.25">
      <c r="B325" s="631">
        <v>42562</v>
      </c>
      <c r="C325" s="368">
        <v>8678</v>
      </c>
      <c r="D325" s="632">
        <v>16.835000000000001</v>
      </c>
      <c r="E325" s="369">
        <v>14.69</v>
      </c>
      <c r="F325" s="369">
        <f t="shared" si="128"/>
        <v>-18614.310000000012</v>
      </c>
      <c r="G325" s="369">
        <f t="shared" si="129"/>
        <v>146094.13</v>
      </c>
      <c r="H325" s="370">
        <f t="shared" si="130"/>
        <v>-0.12741312741312749</v>
      </c>
      <c r="I325" s="369"/>
    </row>
    <row r="326" spans="2:14" x14ac:dyDescent="0.25">
      <c r="B326" s="631">
        <v>42563</v>
      </c>
      <c r="C326" s="368">
        <v>8678</v>
      </c>
      <c r="D326" s="632">
        <v>16.835000000000001</v>
      </c>
      <c r="E326" s="369">
        <v>15.6</v>
      </c>
      <c r="F326" s="369">
        <f t="shared" si="128"/>
        <v>-10717.330000000011</v>
      </c>
      <c r="G326" s="369">
        <f t="shared" si="129"/>
        <v>146094.13</v>
      </c>
      <c r="H326" s="370">
        <f t="shared" si="130"/>
        <v>-7.3359073359073421E-2</v>
      </c>
      <c r="I326" s="369"/>
    </row>
    <row r="327" spans="2:14" x14ac:dyDescent="0.25">
      <c r="B327" s="631">
        <v>42564</v>
      </c>
      <c r="C327" s="368">
        <v>8738</v>
      </c>
      <c r="D327" s="632">
        <v>16.816099999999999</v>
      </c>
      <c r="E327" s="369">
        <v>15.29</v>
      </c>
      <c r="F327" s="369">
        <f t="shared" si="128"/>
        <v>-13335.061799999996</v>
      </c>
      <c r="G327" s="369">
        <f t="shared" si="129"/>
        <v>146939.08179999999</v>
      </c>
      <c r="H327" s="370">
        <f t="shared" si="130"/>
        <v>-9.0752314745987453E-2</v>
      </c>
      <c r="I327" s="369"/>
    </row>
    <row r="328" spans="2:14" x14ac:dyDescent="0.25">
      <c r="B328" s="631">
        <v>42566</v>
      </c>
      <c r="C328" s="368">
        <v>8738</v>
      </c>
      <c r="D328" s="632">
        <v>16.816099999999999</v>
      </c>
      <c r="E328" s="369">
        <v>15.21</v>
      </c>
      <c r="F328" s="369">
        <f t="shared" si="128"/>
        <v>-14034.101799999982</v>
      </c>
      <c r="G328" s="369">
        <f t="shared" si="129"/>
        <v>146939.08179999999</v>
      </c>
      <c r="H328" s="370">
        <f t="shared" si="130"/>
        <v>-9.5509660384988079E-2</v>
      </c>
      <c r="I328" s="369"/>
    </row>
    <row r="329" spans="2:14" x14ac:dyDescent="0.25">
      <c r="B329" s="631">
        <v>42570</v>
      </c>
      <c r="C329" s="368">
        <v>9138</v>
      </c>
      <c r="D329" s="632">
        <v>16.733499999999999</v>
      </c>
      <c r="E329" s="369">
        <v>14.75</v>
      </c>
      <c r="F329" s="369">
        <f t="shared" si="128"/>
        <v>-18125.222999999994</v>
      </c>
      <c r="G329" s="369">
        <f t="shared" si="129"/>
        <v>152910.723</v>
      </c>
      <c r="H329" s="370">
        <f t="shared" si="130"/>
        <v>-0.1185346759494427</v>
      </c>
      <c r="I329" s="369"/>
    </row>
    <row r="330" spans="2:14" x14ac:dyDescent="0.25">
      <c r="B330" s="631">
        <v>42571</v>
      </c>
      <c r="C330" s="389">
        <v>9138</v>
      </c>
      <c r="D330" s="633">
        <v>16.7227</v>
      </c>
      <c r="E330" s="369">
        <v>14.84</v>
      </c>
      <c r="F330" s="369">
        <f t="shared" si="128"/>
        <v>-17204.112599999997</v>
      </c>
      <c r="G330" s="369">
        <f t="shared" si="129"/>
        <v>152812.03260000001</v>
      </c>
      <c r="H330" s="370">
        <f t="shared" si="130"/>
        <v>-0.11258349429218965</v>
      </c>
      <c r="I330" s="369"/>
    </row>
    <row r="331" spans="2:14" x14ac:dyDescent="0.25">
      <c r="B331" s="631">
        <v>42572</v>
      </c>
      <c r="C331" s="368">
        <v>9138</v>
      </c>
      <c r="D331" s="632">
        <v>16.718900000000001</v>
      </c>
      <c r="E331" s="369">
        <v>14.42</v>
      </c>
      <c r="F331" s="369">
        <f t="shared" si="128"/>
        <v>-21007.348200000015</v>
      </c>
      <c r="G331" s="369">
        <f t="shared" si="129"/>
        <v>152777.3082</v>
      </c>
      <c r="H331" s="370">
        <f t="shared" si="130"/>
        <v>-0.13750306539305823</v>
      </c>
      <c r="I331" s="369"/>
    </row>
    <row r="332" spans="2:14" x14ac:dyDescent="0.25">
      <c r="B332" s="631">
        <v>42573</v>
      </c>
      <c r="C332" s="368">
        <v>9278</v>
      </c>
      <c r="D332" s="632">
        <v>16.679099999999998</v>
      </c>
      <c r="E332" s="369">
        <v>14.11</v>
      </c>
      <c r="F332" s="369">
        <f t="shared" si="128"/>
        <v>-23836.109799999987</v>
      </c>
      <c r="G332" s="369">
        <f t="shared" si="129"/>
        <v>154748.68979999999</v>
      </c>
      <c r="H332" s="370">
        <f t="shared" si="130"/>
        <v>-0.15403109280476759</v>
      </c>
      <c r="I332" s="369"/>
    </row>
    <row r="333" spans="2:14" x14ac:dyDescent="0.25">
      <c r="B333" s="631">
        <v>42576</v>
      </c>
      <c r="C333" s="368">
        <v>9478</v>
      </c>
      <c r="D333" s="632">
        <v>16.613099999999999</v>
      </c>
      <c r="E333" s="369">
        <v>13.58</v>
      </c>
      <c r="F333" s="369">
        <f t="shared" si="128"/>
        <v>-28747.721799999992</v>
      </c>
      <c r="G333" s="369">
        <f t="shared" si="129"/>
        <v>157458.96179999999</v>
      </c>
      <c r="H333" s="370">
        <f t="shared" si="130"/>
        <v>-0.18257278894366491</v>
      </c>
      <c r="I333" s="369"/>
    </row>
    <row r="334" spans="2:14" x14ac:dyDescent="0.25">
      <c r="B334" s="631">
        <v>42577</v>
      </c>
      <c r="C334" s="389">
        <v>9278</v>
      </c>
      <c r="D334" s="633">
        <v>16.674199999999999</v>
      </c>
      <c r="E334" s="369">
        <v>13.78</v>
      </c>
      <c r="F334" s="369">
        <f t="shared" si="128"/>
        <v>-26852.387599999998</v>
      </c>
      <c r="G334" s="369">
        <f t="shared" si="129"/>
        <v>154703.22759999998</v>
      </c>
      <c r="H334" s="370">
        <f t="shared" si="130"/>
        <v>-0.17357354475776948</v>
      </c>
      <c r="I334" s="369">
        <v>16.53</v>
      </c>
    </row>
    <row r="335" spans="2:14" x14ac:dyDescent="0.25">
      <c r="B335" s="631">
        <v>42578</v>
      </c>
      <c r="C335" s="389">
        <v>9478</v>
      </c>
      <c r="D335" s="633">
        <v>16.6004</v>
      </c>
      <c r="E335" s="369">
        <v>13.13</v>
      </c>
      <c r="F335" s="369">
        <f t="shared" si="128"/>
        <v>-32892.451199999996</v>
      </c>
      <c r="G335" s="369">
        <f t="shared" si="129"/>
        <v>157338.5912</v>
      </c>
      <c r="H335" s="370">
        <f t="shared" si="130"/>
        <v>-0.20905520348907253</v>
      </c>
      <c r="I335" s="369"/>
    </row>
    <row r="336" spans="2:14" x14ac:dyDescent="0.25">
      <c r="B336" s="631">
        <v>42580</v>
      </c>
      <c r="C336" s="368">
        <v>9478</v>
      </c>
      <c r="D336" s="632">
        <v>16.599</v>
      </c>
      <c r="E336" s="369">
        <v>13.64</v>
      </c>
      <c r="F336" s="369">
        <f t="shared" si="128"/>
        <v>-28045.401999999998</v>
      </c>
      <c r="G336" s="369">
        <f t="shared" si="129"/>
        <v>157325.32200000001</v>
      </c>
      <c r="H336" s="371">
        <f t="shared" si="130"/>
        <v>-0.17826375082836313</v>
      </c>
      <c r="I336" s="369"/>
    </row>
    <row r="337" spans="2:9" x14ac:dyDescent="0.25">
      <c r="B337" s="631">
        <v>42580</v>
      </c>
      <c r="C337" s="368">
        <v>9278</v>
      </c>
      <c r="D337" s="632">
        <v>16.664000000000001</v>
      </c>
      <c r="E337" s="369">
        <v>13.64</v>
      </c>
      <c r="F337" s="369">
        <f t="shared" si="128"/>
        <v>-28056.67200000001</v>
      </c>
      <c r="G337" s="369">
        <f t="shared" si="129"/>
        <v>154608.592</v>
      </c>
      <c r="H337" s="371">
        <f t="shared" si="130"/>
        <v>-0.18146903504560732</v>
      </c>
      <c r="I337" s="369">
        <v>16.53</v>
      </c>
    </row>
    <row r="338" spans="2:9" x14ac:dyDescent="0.25">
      <c r="B338" s="631">
        <v>42583</v>
      </c>
      <c r="C338" s="368">
        <v>9478</v>
      </c>
      <c r="D338" s="632">
        <v>16.5871</v>
      </c>
      <c r="E338" s="369">
        <v>12.92</v>
      </c>
      <c r="F338" s="369">
        <f t="shared" si="128"/>
        <v>-34756.773799999995</v>
      </c>
      <c r="G338" s="369">
        <f t="shared" si="129"/>
        <v>157212.5338</v>
      </c>
      <c r="H338" s="371">
        <f t="shared" si="130"/>
        <v>-0.22108144280796521</v>
      </c>
      <c r="I338" s="369"/>
    </row>
    <row r="339" spans="2:9" x14ac:dyDescent="0.25">
      <c r="B339" s="631">
        <v>42584</v>
      </c>
      <c r="C339" s="368">
        <v>9678</v>
      </c>
      <c r="D339" s="632">
        <v>16.5063</v>
      </c>
      <c r="E339" s="369">
        <v>12.9</v>
      </c>
      <c r="F339" s="369">
        <f t="shared" si="128"/>
        <v>-34901.771399999991</v>
      </c>
      <c r="G339" s="369">
        <f t="shared" si="129"/>
        <v>159747.97140000001</v>
      </c>
      <c r="H339" s="371">
        <f t="shared" si="130"/>
        <v>-0.21848021664455386</v>
      </c>
      <c r="I339" s="369"/>
    </row>
    <row r="340" spans="2:9" x14ac:dyDescent="0.25">
      <c r="B340" s="631">
        <v>42585</v>
      </c>
      <c r="C340" s="368">
        <v>10078</v>
      </c>
      <c r="D340" s="632">
        <v>16.5063</v>
      </c>
      <c r="E340" s="369">
        <v>12.9</v>
      </c>
      <c r="F340" s="369">
        <f t="shared" ref="F340:F355" si="131">C340*(E340-D340)</f>
        <v>-36344.291399999995</v>
      </c>
      <c r="G340" s="369">
        <f t="shared" ref="G340:G355" si="132">IF(C340=0, 0,D340*C340)</f>
        <v>166350.4914</v>
      </c>
      <c r="H340" s="371">
        <f t="shared" ref="H340:H355" si="133">IF(C340=0, D340, (E340-D340)/D340)</f>
        <v>-0.21848021664455386</v>
      </c>
      <c r="I340" s="369"/>
    </row>
    <row r="341" spans="2:9" x14ac:dyDescent="0.25">
      <c r="B341" s="631">
        <v>42586</v>
      </c>
      <c r="C341" s="368">
        <v>9678</v>
      </c>
      <c r="D341" s="632">
        <v>16.489799999999999</v>
      </c>
      <c r="E341" s="369">
        <v>13.41</v>
      </c>
      <c r="F341" s="369">
        <f t="shared" si="131"/>
        <v>-29806.304399999986</v>
      </c>
      <c r="G341" s="369">
        <f t="shared" si="132"/>
        <v>159588.28439999997</v>
      </c>
      <c r="H341" s="371">
        <f t="shared" si="133"/>
        <v>-0.1867700032747516</v>
      </c>
      <c r="I341" s="369"/>
    </row>
    <row r="342" spans="2:9" x14ac:dyDescent="0.25">
      <c r="B342" s="631">
        <v>42586</v>
      </c>
      <c r="C342" s="368">
        <v>9278</v>
      </c>
      <c r="D342" s="632">
        <v>16.609200000000001</v>
      </c>
      <c r="E342" s="369">
        <v>13.66</v>
      </c>
      <c r="F342" s="369">
        <f t="shared" si="131"/>
        <v>-27362.67760000001</v>
      </c>
      <c r="G342" s="369">
        <f t="shared" si="132"/>
        <v>154100.15760000001</v>
      </c>
      <c r="H342" s="371">
        <f t="shared" si="133"/>
        <v>-0.17756424150470829</v>
      </c>
      <c r="I342" s="369">
        <v>16.53</v>
      </c>
    </row>
    <row r="343" spans="2:9" x14ac:dyDescent="0.25">
      <c r="B343" s="631">
        <v>42586</v>
      </c>
      <c r="C343" s="368">
        <v>9138</v>
      </c>
      <c r="D343" s="632">
        <v>16.6511</v>
      </c>
      <c r="E343" s="369">
        <v>13.87</v>
      </c>
      <c r="F343" s="369">
        <f t="shared" si="131"/>
        <v>-25413.691800000004</v>
      </c>
      <c r="G343" s="369">
        <f t="shared" si="132"/>
        <v>152157.7518</v>
      </c>
      <c r="H343" s="370">
        <f t="shared" si="133"/>
        <v>-0.1670219985466426</v>
      </c>
      <c r="I343" s="369"/>
    </row>
    <row r="344" spans="2:9" x14ac:dyDescent="0.25">
      <c r="B344" s="631">
        <v>42593</v>
      </c>
      <c r="C344" s="368">
        <v>8678</v>
      </c>
      <c r="D344" s="632">
        <v>16.760300000000001</v>
      </c>
      <c r="E344" s="369">
        <v>14.61</v>
      </c>
      <c r="F344" s="369">
        <f t="shared" si="131"/>
        <v>-18660.303400000012</v>
      </c>
      <c r="G344" s="369">
        <f t="shared" si="132"/>
        <v>145445.88340000002</v>
      </c>
      <c r="H344" s="370">
        <f t="shared" si="133"/>
        <v>-0.12829722618330228</v>
      </c>
      <c r="I344" s="369"/>
    </row>
    <row r="345" spans="2:9" x14ac:dyDescent="0.25">
      <c r="B345" s="631">
        <v>42597</v>
      </c>
      <c r="C345" s="368">
        <v>8678</v>
      </c>
      <c r="D345" s="632">
        <v>16.7471</v>
      </c>
      <c r="E345" s="369">
        <v>14.9</v>
      </c>
      <c r="F345" s="369">
        <f t="shared" si="131"/>
        <v>-16029.133799999994</v>
      </c>
      <c r="G345" s="369">
        <f t="shared" si="132"/>
        <v>145331.33379999999</v>
      </c>
      <c r="H345" s="370">
        <f t="shared" si="133"/>
        <v>-0.11029372249523794</v>
      </c>
      <c r="I345" s="369"/>
    </row>
    <row r="346" spans="2:9" x14ac:dyDescent="0.25">
      <c r="B346" s="631">
        <v>42598</v>
      </c>
      <c r="C346" s="368">
        <v>8178</v>
      </c>
      <c r="D346" s="632">
        <v>16.8429</v>
      </c>
      <c r="E346" s="369">
        <v>15.17</v>
      </c>
      <c r="F346" s="369">
        <f t="shared" si="131"/>
        <v>-13680.976200000003</v>
      </c>
      <c r="G346" s="369">
        <f t="shared" si="132"/>
        <v>137741.23620000001</v>
      </c>
      <c r="H346" s="370">
        <f t="shared" si="133"/>
        <v>-9.9323750660515728E-2</v>
      </c>
      <c r="I346" s="369">
        <v>16.75</v>
      </c>
    </row>
    <row r="347" spans="2:9" x14ac:dyDescent="0.25">
      <c r="B347" s="631">
        <v>42599</v>
      </c>
      <c r="C347" s="368">
        <v>7178</v>
      </c>
      <c r="D347" s="632">
        <v>17.009899999999998</v>
      </c>
      <c r="E347" s="369">
        <v>15.7</v>
      </c>
      <c r="F347" s="369">
        <f t="shared" si="131"/>
        <v>-9402.4621999999927</v>
      </c>
      <c r="G347" s="369">
        <f t="shared" si="132"/>
        <v>122097.06219999999</v>
      </c>
      <c r="H347" s="370">
        <f t="shared" si="133"/>
        <v>-7.7008095285686515E-2</v>
      </c>
      <c r="I347" s="369"/>
    </row>
    <row r="348" spans="2:9" x14ac:dyDescent="0.25">
      <c r="B348" s="631">
        <v>42600</v>
      </c>
      <c r="C348" s="368">
        <v>5500</v>
      </c>
      <c r="D348" s="632">
        <v>17.185600000000001</v>
      </c>
      <c r="E348" s="369">
        <v>16.68</v>
      </c>
      <c r="F348" s="369">
        <f t="shared" si="131"/>
        <v>-2780.8000000000065</v>
      </c>
      <c r="G348" s="369">
        <f t="shared" si="132"/>
        <v>94520.8</v>
      </c>
      <c r="H348" s="370">
        <f t="shared" si="133"/>
        <v>-2.9419979517735846E-2</v>
      </c>
      <c r="I348" s="369"/>
    </row>
    <row r="349" spans="2:9" x14ac:dyDescent="0.25">
      <c r="B349" s="631">
        <v>42601</v>
      </c>
      <c r="C349" s="368">
        <v>5000</v>
      </c>
      <c r="D349" s="632">
        <v>17.222200000000001</v>
      </c>
      <c r="E349" s="369">
        <v>16.8</v>
      </c>
      <c r="F349" s="369">
        <f t="shared" si="131"/>
        <v>-2111.0000000000005</v>
      </c>
      <c r="G349" s="369">
        <f t="shared" si="132"/>
        <v>86111</v>
      </c>
      <c r="H349" s="370">
        <f t="shared" si="133"/>
        <v>-2.4514870341768188E-2</v>
      </c>
      <c r="I349" s="369"/>
    </row>
    <row r="350" spans="2:9" x14ac:dyDescent="0.25">
      <c r="B350" s="631">
        <v>42604</v>
      </c>
      <c r="C350" s="368">
        <v>6000</v>
      </c>
      <c r="D350" s="632">
        <v>16.9651</v>
      </c>
      <c r="E350" s="369">
        <v>15.64</v>
      </c>
      <c r="F350" s="369">
        <f t="shared" si="131"/>
        <v>-7950.599999999994</v>
      </c>
      <c r="G350" s="369">
        <f t="shared" si="132"/>
        <v>101790.59999999999</v>
      </c>
      <c r="H350" s="370">
        <f t="shared" si="133"/>
        <v>-7.8107408739117312E-2</v>
      </c>
      <c r="I350" s="369"/>
    </row>
    <row r="351" spans="2:9" x14ac:dyDescent="0.25">
      <c r="B351" s="631">
        <v>42604</v>
      </c>
      <c r="C351" s="368">
        <v>6500</v>
      </c>
      <c r="D351" s="632">
        <v>16.850899999999999</v>
      </c>
      <c r="E351" s="369">
        <v>15.64</v>
      </c>
      <c r="F351" s="369">
        <f t="shared" si="131"/>
        <v>-7870.8499999999922</v>
      </c>
      <c r="G351" s="369">
        <f t="shared" si="132"/>
        <v>109530.84999999999</v>
      </c>
      <c r="H351" s="370">
        <f t="shared" si="133"/>
        <v>-7.1859663282079822E-2</v>
      </c>
      <c r="I351" s="369"/>
    </row>
    <row r="352" spans="2:9" x14ac:dyDescent="0.25">
      <c r="B352" s="631">
        <v>42605</v>
      </c>
      <c r="C352" s="368">
        <v>6000</v>
      </c>
      <c r="D352" s="632">
        <v>16.923500000000001</v>
      </c>
      <c r="E352" s="369">
        <v>16.43</v>
      </c>
      <c r="F352" s="369">
        <f t="shared" si="131"/>
        <v>-2961.0000000000055</v>
      </c>
      <c r="G352" s="369">
        <f t="shared" si="132"/>
        <v>101541</v>
      </c>
      <c r="H352" s="370">
        <f t="shared" si="133"/>
        <v>-2.9160634620498178E-2</v>
      </c>
      <c r="I352" s="369"/>
    </row>
    <row r="353" spans="2:9" ht="15" customHeight="1" x14ac:dyDescent="0.25">
      <c r="B353" s="631">
        <v>42605</v>
      </c>
      <c r="C353" s="368">
        <v>5500</v>
      </c>
      <c r="D353" s="632">
        <v>16.9848</v>
      </c>
      <c r="E353" s="369">
        <v>16.43</v>
      </c>
      <c r="F353" s="369">
        <f t="shared" si="131"/>
        <v>-3051.400000000001</v>
      </c>
      <c r="G353" s="369">
        <f t="shared" si="132"/>
        <v>93416.4</v>
      </c>
      <c r="H353" s="370">
        <f t="shared" si="133"/>
        <v>-3.266450002355048E-2</v>
      </c>
      <c r="I353" s="369"/>
    </row>
    <row r="354" spans="2:9" x14ac:dyDescent="0.25">
      <c r="B354" s="631">
        <v>42605</v>
      </c>
      <c r="C354" s="368">
        <v>5000</v>
      </c>
      <c r="D354" s="632">
        <v>17.035299999999999</v>
      </c>
      <c r="E354" s="369">
        <v>16.43</v>
      </c>
      <c r="F354" s="369">
        <f t="shared" si="131"/>
        <v>-3026.4999999999986</v>
      </c>
      <c r="G354" s="369">
        <f t="shared" si="132"/>
        <v>85176.5</v>
      </c>
      <c r="H354" s="370">
        <f t="shared" si="133"/>
        <v>-3.5532100990296606E-2</v>
      </c>
      <c r="I354" s="369"/>
    </row>
    <row r="355" spans="2:9" x14ac:dyDescent="0.25">
      <c r="B355" s="631">
        <v>42606</v>
      </c>
      <c r="C355" s="368">
        <v>5178</v>
      </c>
      <c r="D355" s="632">
        <v>17.0017</v>
      </c>
      <c r="E355" s="369">
        <v>16.059999999999999</v>
      </c>
      <c r="F355" s="369">
        <f t="shared" si="131"/>
        <v>-4876.1226000000042</v>
      </c>
      <c r="G355" s="369">
        <f t="shared" si="132"/>
        <v>88034.802599999995</v>
      </c>
      <c r="H355" s="370">
        <f t="shared" si="133"/>
        <v>-5.5388578789179958E-2</v>
      </c>
      <c r="I355" s="369"/>
    </row>
    <row r="356" spans="2:9" x14ac:dyDescent="0.25">
      <c r="B356" s="631">
        <v>42607</v>
      </c>
      <c r="C356" s="368">
        <v>5178</v>
      </c>
      <c r="D356" s="632">
        <v>17.0017</v>
      </c>
      <c r="E356" s="369">
        <v>16.010000000000002</v>
      </c>
      <c r="F356" s="369">
        <f>C356*(E356-D356)</f>
        <v>-5135.0225999999902</v>
      </c>
      <c r="G356" s="369">
        <f>IF(C356=0, 0,D356*C356)</f>
        <v>88034.802599999995</v>
      </c>
      <c r="H356" s="370">
        <f>IF(C356=0, D356, (E356-D356)/D356)</f>
        <v>-5.8329461171529789E-2</v>
      </c>
      <c r="I356" s="369"/>
    </row>
    <row r="357" spans="2:9" x14ac:dyDescent="0.25">
      <c r="B357" s="631">
        <v>42608</v>
      </c>
      <c r="C357" s="368">
        <v>6178</v>
      </c>
      <c r="D357" s="632">
        <v>16.825800000000001</v>
      </c>
      <c r="E357" s="369">
        <v>15.95</v>
      </c>
      <c r="F357" s="369">
        <f>C357*(E357-D357)</f>
        <v>-5410.6924000000108</v>
      </c>
      <c r="G357" s="369">
        <f>IF(C357=0, 0,D357*C357)</f>
        <v>103949.79240000001</v>
      </c>
      <c r="H357" s="370">
        <f>IF(C357=0, D357, (E357-D357)/D357)</f>
        <v>-5.2051016890727435E-2</v>
      </c>
      <c r="I357" s="369"/>
    </row>
    <row r="358" spans="2:9" x14ac:dyDescent="0.25">
      <c r="B358" s="631">
        <v>42611</v>
      </c>
      <c r="C358" s="368">
        <v>6178</v>
      </c>
      <c r="D358" s="632">
        <v>16.825800000000001</v>
      </c>
      <c r="E358" s="369">
        <v>15.99</v>
      </c>
      <c r="F358" s="369">
        <f t="shared" ref="F358:F363" si="134">C358*(E358-D358)</f>
        <v>-5163.5724000000046</v>
      </c>
      <c r="G358" s="369">
        <f t="shared" ref="G358:G363" si="135">IF(C358=0, 0,D358*C358)</f>
        <v>103949.79240000001</v>
      </c>
      <c r="H358" s="370">
        <f t="shared" ref="H358:H363" si="136">IF(C358=0, D358, (E358-D358)/D358)</f>
        <v>-4.9673715365688452E-2</v>
      </c>
      <c r="I358" s="369"/>
    </row>
    <row r="359" spans="2:9" x14ac:dyDescent="0.25">
      <c r="B359" s="631">
        <v>42612</v>
      </c>
      <c r="C359" s="368">
        <v>6678</v>
      </c>
      <c r="D359" s="632">
        <v>16.739999999999998</v>
      </c>
      <c r="E359" s="369">
        <v>15.55</v>
      </c>
      <c r="F359" s="451">
        <f t="shared" si="134"/>
        <v>-7946.8199999999852</v>
      </c>
      <c r="G359" s="369">
        <f t="shared" si="135"/>
        <v>111789.71999999999</v>
      </c>
      <c r="H359" s="371">
        <f t="shared" si="136"/>
        <v>-7.1087216248506446E-2</v>
      </c>
      <c r="I359" s="388"/>
    </row>
    <row r="360" spans="2:9" x14ac:dyDescent="0.25">
      <c r="B360" s="631">
        <v>42612</v>
      </c>
      <c r="C360" s="368">
        <v>7178</v>
      </c>
      <c r="D360" s="632">
        <v>16.6571</v>
      </c>
      <c r="E360" s="369">
        <v>15.55</v>
      </c>
      <c r="F360" s="369">
        <f t="shared" si="134"/>
        <v>-7946.7637999999934</v>
      </c>
      <c r="G360" s="369">
        <f t="shared" si="135"/>
        <v>119564.66379999999</v>
      </c>
      <c r="H360" s="370">
        <f t="shared" si="136"/>
        <v>-6.6464150422342369E-2</v>
      </c>
      <c r="I360" s="369"/>
    </row>
    <row r="361" spans="2:9" x14ac:dyDescent="0.25">
      <c r="B361" s="631">
        <v>42613</v>
      </c>
      <c r="C361" s="368">
        <v>7678</v>
      </c>
      <c r="D361" s="632">
        <v>16.565200000000001</v>
      </c>
      <c r="E361" s="369">
        <v>15.02</v>
      </c>
      <c r="F361" s="369">
        <f t="shared" si="134"/>
        <v>-11864.04560000001</v>
      </c>
      <c r="G361" s="369">
        <f t="shared" si="135"/>
        <v>127187.60560000001</v>
      </c>
      <c r="H361" s="370">
        <f t="shared" si="136"/>
        <v>-9.3279887957887692E-2</v>
      </c>
      <c r="I361" s="369" t="s">
        <v>260</v>
      </c>
    </row>
    <row r="362" spans="2:9" x14ac:dyDescent="0.25">
      <c r="B362" s="631">
        <v>42613</v>
      </c>
      <c r="C362" s="368">
        <v>8178</v>
      </c>
      <c r="D362" s="632">
        <v>16.474399999999999</v>
      </c>
      <c r="E362" s="369">
        <v>15.02</v>
      </c>
      <c r="F362" s="369">
        <f t="shared" si="134"/>
        <v>-11894.083199999997</v>
      </c>
      <c r="G362" s="369">
        <f t="shared" si="135"/>
        <v>134727.64319999999</v>
      </c>
      <c r="H362" s="370">
        <f t="shared" si="136"/>
        <v>-8.8282426067110162E-2</v>
      </c>
      <c r="I362" s="369" t="s">
        <v>261</v>
      </c>
    </row>
    <row r="363" spans="2:9" x14ac:dyDescent="0.25">
      <c r="B363" s="631">
        <v>42615</v>
      </c>
      <c r="C363" s="368">
        <v>7678</v>
      </c>
      <c r="D363" s="632">
        <v>16.528099999999998</v>
      </c>
      <c r="E363" s="369">
        <v>15.49</v>
      </c>
      <c r="F363" s="369">
        <f t="shared" si="134"/>
        <v>-7970.5317999999861</v>
      </c>
      <c r="G363" s="369">
        <f t="shared" si="135"/>
        <v>126902.75179999998</v>
      </c>
      <c r="H363" s="370">
        <f t="shared" si="136"/>
        <v>-6.2808187268953986E-2</v>
      </c>
      <c r="I363" s="369">
        <v>16.350000000000001</v>
      </c>
    </row>
    <row r="364" spans="2:9" ht="15" customHeight="1" x14ac:dyDescent="0.25">
      <c r="B364" s="631">
        <v>42616</v>
      </c>
      <c r="C364" s="368">
        <v>7678</v>
      </c>
      <c r="D364" s="632">
        <v>16.528099999999998</v>
      </c>
      <c r="E364" s="369">
        <v>15.64</v>
      </c>
      <c r="F364" s="369">
        <f>C364*(E364-D364)</f>
        <v>-6818.8317999999836</v>
      </c>
      <c r="G364" s="369">
        <f>IF(C364=0, 0,D364*C364)</f>
        <v>126902.75179999998</v>
      </c>
      <c r="H364" s="370">
        <f>IF(C364=0, D364, (E364-D364)/D364)</f>
        <v>-5.3732733950060681E-2</v>
      </c>
      <c r="I364" s="369"/>
    </row>
    <row r="365" spans="2:9" x14ac:dyDescent="0.25">
      <c r="B365" s="631">
        <v>42621</v>
      </c>
      <c r="C365" s="368">
        <v>7178</v>
      </c>
      <c r="D365" s="632">
        <v>16.545400000000001</v>
      </c>
      <c r="E365" s="369">
        <v>16.739999999999998</v>
      </c>
      <c r="F365" s="369">
        <f>C365*(E365-D365)</f>
        <v>1396.8387999999832</v>
      </c>
      <c r="G365" s="369">
        <f>IF(C365=0, 0,D365*C365)</f>
        <v>118762.8812</v>
      </c>
      <c r="H365" s="370">
        <f>IF(C365=0, D365, (E365-D365)/D365)</f>
        <v>1.1761577235968768E-2</v>
      </c>
      <c r="I365" s="369"/>
    </row>
    <row r="366" spans="2:9" x14ac:dyDescent="0.25">
      <c r="B366" s="631">
        <v>42621</v>
      </c>
      <c r="C366" s="389">
        <v>6678</v>
      </c>
      <c r="D366" s="633">
        <v>16.532299999999999</v>
      </c>
      <c r="E366" s="369">
        <v>16.739999999999998</v>
      </c>
      <c r="F366" s="369">
        <f>C366*(E366-D366)</f>
        <v>1387.0205999999941</v>
      </c>
      <c r="G366" s="369">
        <f>IF(C366=0, 0,D366*C366)</f>
        <v>110402.6994</v>
      </c>
      <c r="H366" s="370">
        <f>IF(C366=0, D366, (E366-D366)/D366)</f>
        <v>1.256328520532528E-2</v>
      </c>
      <c r="I366" s="369"/>
    </row>
    <row r="367" spans="2:9" x14ac:dyDescent="0.25">
      <c r="B367" s="631">
        <v>42621</v>
      </c>
      <c r="C367" s="368">
        <v>6458</v>
      </c>
      <c r="D367" s="632">
        <v>16.524263999999999</v>
      </c>
      <c r="E367" s="369">
        <v>16.739999999999998</v>
      </c>
      <c r="F367" s="369">
        <f>C367*(E367-D367)</f>
        <v>1393.2230879999981</v>
      </c>
      <c r="G367" s="369">
        <f>IF(C367=0, 0,D367*C367)</f>
        <v>106713.69691199998</v>
      </c>
      <c r="H367" s="370">
        <f>IF(C367=0, D367, (E367-D367)/D367)</f>
        <v>1.3055710075801242E-2</v>
      </c>
      <c r="I367" s="369"/>
    </row>
    <row r="368" spans="2:9" x14ac:dyDescent="0.25">
      <c r="B368" s="631">
        <v>42622</v>
      </c>
      <c r="C368" s="368">
        <v>7178</v>
      </c>
      <c r="D368" s="632">
        <v>16.477945999999999</v>
      </c>
      <c r="E368" s="369">
        <v>15.67</v>
      </c>
      <c r="F368" s="369">
        <f>C368*(E368-D368)</f>
        <v>-5799.4363879999955</v>
      </c>
      <c r="G368" s="369">
        <f>IF(C368=0, 0,D368*C368)</f>
        <v>118278.696388</v>
      </c>
      <c r="H368" s="370">
        <f>IF(C368=0, D368, (E368-D368)/D368)</f>
        <v>-4.9031960658203359E-2</v>
      </c>
      <c r="I368" s="369"/>
    </row>
    <row r="369" spans="2:9" x14ac:dyDescent="0.25">
      <c r="B369" s="631">
        <v>42622</v>
      </c>
      <c r="C369" s="368">
        <v>7678</v>
      </c>
      <c r="D369" s="632">
        <v>16.430541999999999</v>
      </c>
      <c r="E369" s="369">
        <v>15.67</v>
      </c>
      <c r="F369" s="369">
        <f t="shared" ref="F369:F375" si="137">C369*(E369-D369)</f>
        <v>-5839.4414759999936</v>
      </c>
      <c r="G369" s="369">
        <f t="shared" ref="G369:G375" si="138">IF(C369=0, 0,D369*C369)</f>
        <v>126153.70147599999</v>
      </c>
      <c r="H369" s="370">
        <f t="shared" ref="H369:H375" si="139">IF(C369=0, D369, (E369-D369)/D369)</f>
        <v>-4.6288308687564853E-2</v>
      </c>
      <c r="I369" s="369">
        <v>16.350000000000001</v>
      </c>
    </row>
    <row r="370" spans="2:9" x14ac:dyDescent="0.25">
      <c r="B370" s="631">
        <v>42625</v>
      </c>
      <c r="C370" s="389">
        <v>7678</v>
      </c>
      <c r="D370" s="633">
        <v>16.412330000000001</v>
      </c>
      <c r="E370" s="369">
        <v>15.47</v>
      </c>
      <c r="F370" s="369">
        <f t="shared" si="137"/>
        <v>-7235.2097400000011</v>
      </c>
      <c r="G370" s="369">
        <f t="shared" si="138"/>
        <v>126013.86974000001</v>
      </c>
      <c r="H370" s="370">
        <f t="shared" si="139"/>
        <v>-5.7415979327737135E-2</v>
      </c>
      <c r="I370" s="369"/>
    </row>
    <row r="371" spans="2:9" x14ac:dyDescent="0.25">
      <c r="B371" s="631">
        <v>42625</v>
      </c>
      <c r="C371" s="389">
        <v>7678</v>
      </c>
      <c r="D371" s="633">
        <v>16.355817999999999</v>
      </c>
      <c r="E371" s="369">
        <v>15.47</v>
      </c>
      <c r="F371" s="369">
        <f t="shared" si="137"/>
        <v>-6801.3106039999893</v>
      </c>
      <c r="G371" s="369">
        <f t="shared" si="138"/>
        <v>125579.970604</v>
      </c>
      <c r="H371" s="370">
        <f t="shared" si="139"/>
        <v>-5.4159198885680847E-2</v>
      </c>
      <c r="I371" s="369" t="s">
        <v>275</v>
      </c>
    </row>
    <row r="372" spans="2:9" x14ac:dyDescent="0.25">
      <c r="B372" s="631">
        <v>42626</v>
      </c>
      <c r="C372" s="368">
        <v>8278</v>
      </c>
      <c r="D372" s="632">
        <v>16.25066</v>
      </c>
      <c r="E372" s="369">
        <v>14.34</v>
      </c>
      <c r="F372" s="369">
        <f t="shared" si="137"/>
        <v>-15816.44348</v>
      </c>
      <c r="G372" s="369">
        <f t="shared" si="138"/>
        <v>134522.96348000001</v>
      </c>
      <c r="H372" s="371">
        <f t="shared" si="139"/>
        <v>-0.11757430159759666</v>
      </c>
      <c r="I372" s="369"/>
    </row>
    <row r="373" spans="2:9" x14ac:dyDescent="0.25">
      <c r="B373" s="631">
        <v>42626</v>
      </c>
      <c r="C373" s="368">
        <v>8678</v>
      </c>
      <c r="D373" s="632">
        <v>16.18149</v>
      </c>
      <c r="E373" s="369">
        <v>14.34</v>
      </c>
      <c r="F373" s="369">
        <f t="shared" si="137"/>
        <v>-15980.450220000002</v>
      </c>
      <c r="G373" s="369">
        <f t="shared" si="138"/>
        <v>140422.97021999999</v>
      </c>
      <c r="H373" s="371">
        <f t="shared" si="139"/>
        <v>-0.11380225183218605</v>
      </c>
      <c r="I373" s="369"/>
    </row>
    <row r="374" spans="2:9" x14ac:dyDescent="0.25">
      <c r="B374" s="631">
        <v>42626</v>
      </c>
      <c r="C374" s="368">
        <v>8978</v>
      </c>
      <c r="D374" s="632">
        <v>16.124635000000001</v>
      </c>
      <c r="E374" s="369">
        <v>14.34</v>
      </c>
      <c r="F374" s="369">
        <f t="shared" si="137"/>
        <v>-16022.453030000013</v>
      </c>
      <c r="G374" s="369">
        <f t="shared" si="138"/>
        <v>144766.97303000002</v>
      </c>
      <c r="H374" s="371">
        <f t="shared" si="139"/>
        <v>-0.11067754401882594</v>
      </c>
      <c r="I374" s="369"/>
    </row>
    <row r="375" spans="2:9" x14ac:dyDescent="0.25">
      <c r="B375" s="631">
        <v>42626</v>
      </c>
      <c r="C375" s="368">
        <v>9278</v>
      </c>
      <c r="D375" s="632">
        <v>16.064019999999999</v>
      </c>
      <c r="E375" s="369">
        <v>14.34</v>
      </c>
      <c r="F375" s="369">
        <f t="shared" si="137"/>
        <v>-15995.457559999995</v>
      </c>
      <c r="G375" s="369">
        <f t="shared" si="138"/>
        <v>149041.97756</v>
      </c>
      <c r="H375" s="371">
        <f t="shared" si="139"/>
        <v>-0.10732182853357998</v>
      </c>
      <c r="I375" s="369" t="s">
        <v>276</v>
      </c>
    </row>
    <row r="376" spans="2:9" x14ac:dyDescent="0.25">
      <c r="B376" s="631">
        <v>42627</v>
      </c>
      <c r="C376" s="368">
        <v>9478</v>
      </c>
      <c r="D376" s="632">
        <v>16.020790999999999</v>
      </c>
      <c r="E376" s="369">
        <v>14.01</v>
      </c>
      <c r="F376" s="369">
        <f t="shared" ref="F376:F383" si="140">C376*(E376-D376)</f>
        <v>-19058.277097999995</v>
      </c>
      <c r="G376" s="369">
        <f t="shared" ref="G376:G383" si="141">IF(C376=0, 0,D376*C376)</f>
        <v>151845.05709799999</v>
      </c>
      <c r="H376" s="371">
        <f t="shared" ref="H376:H383" si="142">IF(C376=0, D376, (E376-D376)/D376)</f>
        <v>-0.1255113433537707</v>
      </c>
      <c r="I376" s="369"/>
    </row>
    <row r="377" spans="2:9" x14ac:dyDescent="0.25">
      <c r="B377" s="631">
        <v>42628</v>
      </c>
      <c r="C377" s="368">
        <v>9478</v>
      </c>
      <c r="D377" s="632">
        <v>16.015726999999998</v>
      </c>
      <c r="E377" s="369">
        <v>14.26</v>
      </c>
      <c r="F377" s="369">
        <f t="shared" si="140"/>
        <v>-16640.780505999985</v>
      </c>
      <c r="G377" s="369">
        <f t="shared" si="141"/>
        <v>151797.06050599998</v>
      </c>
      <c r="H377" s="371">
        <f t="shared" si="142"/>
        <v>-0.1096251827968845</v>
      </c>
      <c r="I377" s="369"/>
    </row>
    <row r="378" spans="2:9" x14ac:dyDescent="0.25">
      <c r="B378" s="631">
        <v>42629</v>
      </c>
      <c r="C378" s="368">
        <v>9478</v>
      </c>
      <c r="D378" s="632">
        <v>16.015726999999998</v>
      </c>
      <c r="E378" s="369">
        <v>14.24</v>
      </c>
      <c r="F378" s="369">
        <f t="shared" si="140"/>
        <v>-16830.340505999982</v>
      </c>
      <c r="G378" s="369">
        <f t="shared" si="141"/>
        <v>151797.06050599998</v>
      </c>
      <c r="H378" s="371">
        <f t="shared" si="142"/>
        <v>-0.1108739553315312</v>
      </c>
      <c r="I378" s="369"/>
    </row>
    <row r="379" spans="2:9" x14ac:dyDescent="0.25">
      <c r="B379" s="631">
        <v>42632</v>
      </c>
      <c r="C379" s="368">
        <v>9678</v>
      </c>
      <c r="D379" s="632">
        <v>15.975311</v>
      </c>
      <c r="E379" s="369">
        <v>14.09</v>
      </c>
      <c r="F379" s="369">
        <f t="shared" si="140"/>
        <v>-18246.039857999996</v>
      </c>
      <c r="G379" s="369">
        <f t="shared" si="141"/>
        <v>154609.05985799999</v>
      </c>
      <c r="H379" s="370">
        <f t="shared" si="142"/>
        <v>-0.11801404054043141</v>
      </c>
      <c r="I379" s="369"/>
    </row>
    <row r="380" spans="2:9" x14ac:dyDescent="0.25">
      <c r="B380" s="631">
        <v>42633</v>
      </c>
      <c r="C380" s="368">
        <v>9878</v>
      </c>
      <c r="D380" s="632">
        <v>15.937544000000001</v>
      </c>
      <c r="E380" s="369">
        <v>13.87</v>
      </c>
      <c r="F380" s="369">
        <f t="shared" si="140"/>
        <v>-20423.199632000014</v>
      </c>
      <c r="G380" s="369">
        <f t="shared" si="141"/>
        <v>157431.05963200002</v>
      </c>
      <c r="H380" s="370">
        <f t="shared" si="142"/>
        <v>-0.12972789282966068</v>
      </c>
      <c r="I380" s="369"/>
    </row>
    <row r="381" spans="2:9" x14ac:dyDescent="0.25">
      <c r="B381" s="631">
        <v>42633</v>
      </c>
      <c r="C381" s="368">
        <v>10000</v>
      </c>
      <c r="D381" s="632">
        <v>15.915126000000001</v>
      </c>
      <c r="E381" s="369">
        <v>13.87</v>
      </c>
      <c r="F381" s="369">
        <f t="shared" si="140"/>
        <v>-20451.260000000017</v>
      </c>
      <c r="G381" s="369">
        <f t="shared" si="141"/>
        <v>159151.26</v>
      </c>
      <c r="H381" s="370">
        <f t="shared" si="142"/>
        <v>-0.12850203008132022</v>
      </c>
      <c r="I381" s="369"/>
    </row>
    <row r="382" spans="2:9" x14ac:dyDescent="0.25">
      <c r="B382" s="631">
        <v>42634</v>
      </c>
      <c r="C382" s="368">
        <v>9678</v>
      </c>
      <c r="D382" s="632">
        <v>15.969538999999999</v>
      </c>
      <c r="E382" s="369">
        <v>14.65</v>
      </c>
      <c r="F382" s="369">
        <f t="shared" si="140"/>
        <v>-12770.498441999989</v>
      </c>
      <c r="G382" s="369">
        <f t="shared" si="141"/>
        <v>154553.19844199999</v>
      </c>
      <c r="H382" s="370">
        <f t="shared" si="142"/>
        <v>-8.2628496664806608E-2</v>
      </c>
      <c r="I382" s="369"/>
    </row>
    <row r="383" spans="2:9" x14ac:dyDescent="0.25">
      <c r="B383" s="631">
        <v>42634</v>
      </c>
      <c r="C383" s="368">
        <v>9278</v>
      </c>
      <c r="D383" s="632">
        <v>16.026872999999998</v>
      </c>
      <c r="E383" s="369">
        <v>14.65</v>
      </c>
      <c r="F383" s="369">
        <f t="shared" si="140"/>
        <v>-12774.627693999981</v>
      </c>
      <c r="G383" s="369">
        <f t="shared" si="141"/>
        <v>148697.32769399998</v>
      </c>
      <c r="H383" s="370">
        <f t="shared" si="142"/>
        <v>-8.5910270830747718E-2</v>
      </c>
      <c r="I383" s="369">
        <v>16</v>
      </c>
    </row>
    <row r="384" spans="2:9" x14ac:dyDescent="0.25">
      <c r="B384" s="631">
        <v>42635</v>
      </c>
      <c r="C384" s="368">
        <v>9278</v>
      </c>
      <c r="D384" s="632">
        <v>16.026872999999998</v>
      </c>
      <c r="E384" s="369">
        <v>14.87</v>
      </c>
      <c r="F384" s="369">
        <f t="shared" ref="F384:F395" si="143">C384*(E384-D384)</f>
        <v>-10733.467693999992</v>
      </c>
      <c r="G384" s="369">
        <f t="shared" ref="G384:G395" si="144">IF(C384=0, 0,D384*C384)</f>
        <v>148697.32769399998</v>
      </c>
      <c r="H384" s="370">
        <f t="shared" ref="H384:H395" si="145">IF(C384=0, D384, (E384-D384)/D384)</f>
        <v>-7.2183326092369937E-2</v>
      </c>
      <c r="I384" s="369"/>
    </row>
    <row r="385" spans="2:9" ht="15" customHeight="1" x14ac:dyDescent="0.25">
      <c r="B385" s="631">
        <v>42636</v>
      </c>
      <c r="C385" s="368">
        <v>9478</v>
      </c>
      <c r="D385" s="632">
        <v>15.992122</v>
      </c>
      <c r="E385" s="369">
        <v>14.49</v>
      </c>
      <c r="F385" s="369">
        <f t="shared" si="143"/>
        <v>-14237.112315999999</v>
      </c>
      <c r="G385" s="369">
        <f t="shared" si="144"/>
        <v>151573.33231600001</v>
      </c>
      <c r="H385" s="370">
        <f t="shared" si="145"/>
        <v>-9.39288732289561E-2</v>
      </c>
      <c r="I385" s="369"/>
    </row>
    <row r="386" spans="2:9" x14ac:dyDescent="0.25">
      <c r="B386" s="631">
        <v>42639</v>
      </c>
      <c r="C386" s="368">
        <v>9278</v>
      </c>
      <c r="D386" s="632">
        <v>16.019549999999999</v>
      </c>
      <c r="E386" s="369">
        <v>14.41</v>
      </c>
      <c r="F386" s="369">
        <f t="shared" si="143"/>
        <v>-14933.404899999989</v>
      </c>
      <c r="G386" s="369">
        <f t="shared" si="144"/>
        <v>148629.38489999998</v>
      </c>
      <c r="H386" s="370">
        <f t="shared" si="145"/>
        <v>-0.10047410819904422</v>
      </c>
      <c r="I386" s="369">
        <v>16</v>
      </c>
    </row>
    <row r="387" spans="2:9" x14ac:dyDescent="0.25">
      <c r="B387" s="631">
        <v>42639</v>
      </c>
      <c r="C387" s="368">
        <v>9478</v>
      </c>
      <c r="D387" s="632">
        <v>15.987468</v>
      </c>
      <c r="E387" s="369">
        <v>14.41</v>
      </c>
      <c r="F387" s="369">
        <f t="shared" si="143"/>
        <v>-14951.241703999996</v>
      </c>
      <c r="G387" s="369">
        <f t="shared" si="144"/>
        <v>151529.221704</v>
      </c>
      <c r="H387" s="370">
        <f t="shared" si="145"/>
        <v>-9.8669032519721048E-2</v>
      </c>
      <c r="I387" s="369"/>
    </row>
    <row r="388" spans="2:9" x14ac:dyDescent="0.25">
      <c r="B388" s="631">
        <v>42639</v>
      </c>
      <c r="C388" s="368">
        <v>9678</v>
      </c>
      <c r="D388" s="632">
        <v>15.954266000000001</v>
      </c>
      <c r="E388" s="369">
        <v>14.41</v>
      </c>
      <c r="F388" s="369">
        <f t="shared" si="143"/>
        <v>-14945.406348000004</v>
      </c>
      <c r="G388" s="369">
        <f t="shared" si="144"/>
        <v>154405.386348</v>
      </c>
      <c r="H388" s="370">
        <f t="shared" si="145"/>
        <v>-9.6793296538994669E-2</v>
      </c>
      <c r="I388" s="369"/>
    </row>
    <row r="389" spans="2:9" x14ac:dyDescent="0.25">
      <c r="B389" s="631">
        <v>42640</v>
      </c>
      <c r="C389" s="368">
        <v>10000</v>
      </c>
      <c r="D389" s="632">
        <v>15.890373</v>
      </c>
      <c r="E389" s="369">
        <v>14.06</v>
      </c>
      <c r="F389" s="369">
        <f t="shared" si="143"/>
        <v>-18303.73</v>
      </c>
      <c r="G389" s="369">
        <f t="shared" si="144"/>
        <v>158903.73000000001</v>
      </c>
      <c r="H389" s="370">
        <f t="shared" si="145"/>
        <v>-0.11518754153851517</v>
      </c>
      <c r="I389" s="369"/>
    </row>
    <row r="390" spans="2:9" x14ac:dyDescent="0.25">
      <c r="B390" s="631">
        <v>42641</v>
      </c>
      <c r="C390" s="368">
        <v>9278</v>
      </c>
      <c r="D390" s="632">
        <v>15.968</v>
      </c>
      <c r="E390" s="369">
        <v>15.18</v>
      </c>
      <c r="F390" s="369">
        <f t="shared" si="143"/>
        <v>-7311.0640000000021</v>
      </c>
      <c r="G390" s="369">
        <f t="shared" si="144"/>
        <v>148151.10399999999</v>
      </c>
      <c r="H390" s="370">
        <f t="shared" si="145"/>
        <v>-4.9348697394789594E-2</v>
      </c>
      <c r="I390" s="369" t="s">
        <v>288</v>
      </c>
    </row>
    <row r="391" spans="2:9" x14ac:dyDescent="0.25">
      <c r="B391" s="631">
        <v>42641</v>
      </c>
      <c r="C391" s="368">
        <v>8978</v>
      </c>
      <c r="D391" s="632">
        <v>15.991466000000001</v>
      </c>
      <c r="E391" s="369">
        <v>15.18</v>
      </c>
      <c r="F391" s="369">
        <f t="shared" si="143"/>
        <v>-7285.3417480000098</v>
      </c>
      <c r="G391" s="369">
        <f t="shared" si="144"/>
        <v>143571.38174800001</v>
      </c>
      <c r="H391" s="370">
        <f t="shared" si="145"/>
        <v>-5.0743690415875634E-2</v>
      </c>
      <c r="I391" s="369"/>
    </row>
    <row r="392" spans="2:9" x14ac:dyDescent="0.25">
      <c r="B392" s="631">
        <v>42642</v>
      </c>
      <c r="C392" s="368">
        <v>8678</v>
      </c>
      <c r="D392" s="632">
        <v>16.016100000000002</v>
      </c>
      <c r="E392" s="369">
        <v>15.9</v>
      </c>
      <c r="F392" s="369">
        <f t="shared" si="143"/>
        <v>-1007.5158000000105</v>
      </c>
      <c r="G392" s="369">
        <f t="shared" si="144"/>
        <v>138987.71580000001</v>
      </c>
      <c r="H392" s="370">
        <f t="shared" si="145"/>
        <v>-7.2489557382884214E-3</v>
      </c>
      <c r="I392" s="369"/>
    </row>
    <row r="393" spans="2:9" x14ac:dyDescent="0.25">
      <c r="B393" s="631">
        <v>42642</v>
      </c>
      <c r="C393" s="368">
        <v>7978</v>
      </c>
      <c r="D393" s="632">
        <v>16.036825</v>
      </c>
      <c r="E393" s="369">
        <v>15.9</v>
      </c>
      <c r="F393" s="369">
        <f t="shared" si="143"/>
        <v>-1091.5898499999998</v>
      </c>
      <c r="G393" s="369">
        <f t="shared" si="144"/>
        <v>127941.78985</v>
      </c>
      <c r="H393" s="370">
        <f t="shared" si="145"/>
        <v>-8.5319257396648009E-3</v>
      </c>
      <c r="I393" s="369"/>
    </row>
    <row r="394" spans="2:9" x14ac:dyDescent="0.25">
      <c r="B394" s="631">
        <v>42642</v>
      </c>
      <c r="C394" s="368">
        <v>7764</v>
      </c>
      <c r="D394" s="632">
        <v>16.038399999999999</v>
      </c>
      <c r="E394" s="369">
        <v>15.9</v>
      </c>
      <c r="F394" s="369">
        <f t="shared" si="143"/>
        <v>-1074.5375999999919</v>
      </c>
      <c r="G394" s="369">
        <f t="shared" si="144"/>
        <v>124522.1376</v>
      </c>
      <c r="H394" s="370">
        <f t="shared" si="145"/>
        <v>-8.6292897047086353E-3</v>
      </c>
      <c r="I394" s="369"/>
    </row>
    <row r="395" spans="2:9" x14ac:dyDescent="0.25">
      <c r="B395" s="631">
        <v>42642</v>
      </c>
      <c r="C395" s="368">
        <v>8178</v>
      </c>
      <c r="D395" s="632">
        <v>16.019235999999999</v>
      </c>
      <c r="E395" s="369">
        <v>15.9</v>
      </c>
      <c r="F395" s="369">
        <f t="shared" si="143"/>
        <v>-975.11200799999187</v>
      </c>
      <c r="G395" s="369">
        <f t="shared" si="144"/>
        <v>131005.31200799999</v>
      </c>
      <c r="H395" s="370">
        <f t="shared" si="145"/>
        <v>-7.4433012910228059E-3</v>
      </c>
      <c r="I395" s="369" t="s">
        <v>289</v>
      </c>
    </row>
    <row r="396" spans="2:9" x14ac:dyDescent="0.25">
      <c r="B396" s="631">
        <v>42643</v>
      </c>
      <c r="C396" s="368">
        <v>8178</v>
      </c>
      <c r="D396" s="632">
        <v>16.019235999999999</v>
      </c>
      <c r="E396" s="369">
        <v>15.81</v>
      </c>
      <c r="F396" s="369">
        <f>C396*(E396-D396)</f>
        <v>-1711.1320079999907</v>
      </c>
      <c r="G396" s="369">
        <f>IF(C396=0, 0,D396*C396)</f>
        <v>131005.31200799999</v>
      </c>
      <c r="H396" s="370">
        <f>IF(C396=0, D396, (E396-D396)/D396)</f>
        <v>-1.3061546755413234E-2</v>
      </c>
      <c r="I396" s="369"/>
    </row>
    <row r="397" spans="2:9" x14ac:dyDescent="0.25">
      <c r="B397" s="631">
        <v>42646</v>
      </c>
      <c r="C397" s="368">
        <v>8178</v>
      </c>
      <c r="D397" s="632">
        <v>16.019235999999999</v>
      </c>
      <c r="E397" s="369">
        <v>15.98</v>
      </c>
      <c r="F397" s="369">
        <f t="shared" ref="F397:F406" si="146">C397*(E397-D397)</f>
        <v>-320.8720079999913</v>
      </c>
      <c r="G397" s="369">
        <f t="shared" ref="G397:G406" si="147">IF(C397=0, 0,D397*C397)</f>
        <v>131005.31200799999</v>
      </c>
      <c r="H397" s="370">
        <f t="shared" ref="H397:H406" si="148">IF(C397=0, D397, (E397-D397)/D397)</f>
        <v>-2.4493053226757469E-3</v>
      </c>
      <c r="I397" s="369"/>
    </row>
    <row r="398" spans="2:9" x14ac:dyDescent="0.25">
      <c r="B398" s="631">
        <v>42647</v>
      </c>
      <c r="C398" s="368">
        <v>8678</v>
      </c>
      <c r="D398" s="632">
        <v>16.010061</v>
      </c>
      <c r="E398" s="369">
        <v>15.63</v>
      </c>
      <c r="F398" s="369">
        <f t="shared" si="146"/>
        <v>-3298.169357999996</v>
      </c>
      <c r="G398" s="369">
        <f t="shared" si="147"/>
        <v>138935.309358</v>
      </c>
      <c r="H398" s="370">
        <f t="shared" si="148"/>
        <v>-2.3738885192255015E-2</v>
      </c>
      <c r="I398" s="369"/>
    </row>
    <row r="399" spans="2:9" x14ac:dyDescent="0.25">
      <c r="B399" s="631">
        <v>42647</v>
      </c>
      <c r="C399" s="368">
        <v>9178</v>
      </c>
      <c r="D399" s="632">
        <v>15.988811</v>
      </c>
      <c r="E399" s="369">
        <v>15.63</v>
      </c>
      <c r="F399" s="369">
        <f t="shared" si="146"/>
        <v>-3293.1673579999938</v>
      </c>
      <c r="G399" s="369">
        <f t="shared" si="147"/>
        <v>146745.30735799999</v>
      </c>
      <c r="H399" s="370">
        <f t="shared" si="148"/>
        <v>-2.2441381038277287E-2</v>
      </c>
      <c r="I399" s="369"/>
    </row>
    <row r="400" spans="2:9" x14ac:dyDescent="0.25">
      <c r="B400" s="631">
        <v>42648</v>
      </c>
      <c r="C400" s="368">
        <v>8178</v>
      </c>
      <c r="D400" s="632">
        <v>15.977725</v>
      </c>
      <c r="E400" s="369">
        <v>16.12</v>
      </c>
      <c r="F400" s="369">
        <f t="shared" si="146"/>
        <v>1163.524950000012</v>
      </c>
      <c r="G400" s="369">
        <f t="shared" si="147"/>
        <v>130665.83504999999</v>
      </c>
      <c r="H400" s="370">
        <f t="shared" si="148"/>
        <v>8.904584351026288E-3</v>
      </c>
      <c r="I400" s="369">
        <v>15.75</v>
      </c>
    </row>
    <row r="401" spans="2:9" x14ac:dyDescent="0.25">
      <c r="B401" s="631">
        <v>42648</v>
      </c>
      <c r="C401" s="389">
        <v>7678</v>
      </c>
      <c r="D401" s="633">
        <v>15.951529000000001</v>
      </c>
      <c r="E401" s="369">
        <v>16.12</v>
      </c>
      <c r="F401" s="369">
        <f t="shared" si="146"/>
        <v>1293.5203380000021</v>
      </c>
      <c r="G401" s="369">
        <f t="shared" si="147"/>
        <v>122475.839662</v>
      </c>
      <c r="H401" s="370">
        <f t="shared" si="148"/>
        <v>1.0561432700275958E-2</v>
      </c>
      <c r="I401" s="369" t="s">
        <v>293</v>
      </c>
    </row>
    <row r="402" spans="2:9" x14ac:dyDescent="0.25">
      <c r="B402" s="631">
        <v>42649</v>
      </c>
      <c r="C402" s="368">
        <v>8678</v>
      </c>
      <c r="D402" s="632">
        <v>15.941579000000001</v>
      </c>
      <c r="E402" s="369">
        <v>16.079999999999998</v>
      </c>
      <c r="F402" s="369">
        <f t="shared" si="146"/>
        <v>1201.2174379999781</v>
      </c>
      <c r="G402" s="369">
        <f t="shared" si="147"/>
        <v>138341.022562</v>
      </c>
      <c r="H402" s="370">
        <f t="shared" si="148"/>
        <v>8.683016908174369E-3</v>
      </c>
      <c r="I402" s="369"/>
    </row>
    <row r="403" spans="2:9" x14ac:dyDescent="0.25">
      <c r="B403" s="631">
        <v>42650</v>
      </c>
      <c r="C403" s="368">
        <v>8978</v>
      </c>
      <c r="D403" s="632">
        <v>15.935176999999999</v>
      </c>
      <c r="E403" s="369">
        <v>15.56</v>
      </c>
      <c r="F403" s="369">
        <f t="shared" si="146"/>
        <v>-3368.3391059999908</v>
      </c>
      <c r="G403" s="369">
        <f t="shared" si="147"/>
        <v>143066.01910599999</v>
      </c>
      <c r="H403" s="370">
        <f t="shared" si="148"/>
        <v>-2.354394933925108E-2</v>
      </c>
      <c r="I403" s="369"/>
    </row>
    <row r="404" spans="2:9" x14ac:dyDescent="0.25">
      <c r="B404" s="631">
        <v>42650</v>
      </c>
      <c r="C404" s="368">
        <v>9278</v>
      </c>
      <c r="D404" s="632">
        <v>15.923692000000001</v>
      </c>
      <c r="E404" s="369">
        <v>15.56</v>
      </c>
      <c r="F404" s="369">
        <f t="shared" si="146"/>
        <v>-3374.3343760000034</v>
      </c>
      <c r="G404" s="369">
        <f t="shared" si="147"/>
        <v>147740.01437600001</v>
      </c>
      <c r="H404" s="370">
        <f t="shared" si="148"/>
        <v>-2.2839678134945106E-2</v>
      </c>
      <c r="I404" s="369">
        <v>15.8</v>
      </c>
    </row>
    <row r="405" spans="2:9" x14ac:dyDescent="0.25">
      <c r="B405" s="631">
        <v>42653</v>
      </c>
      <c r="C405" s="389">
        <v>9678</v>
      </c>
      <c r="D405" s="633">
        <v>15.9153</v>
      </c>
      <c r="E405" s="369">
        <v>15.72</v>
      </c>
      <c r="F405" s="369">
        <f t="shared" si="146"/>
        <v>-1890.1133999999961</v>
      </c>
      <c r="G405" s="369">
        <f t="shared" si="147"/>
        <v>154028.27340000001</v>
      </c>
      <c r="H405" s="370">
        <f t="shared" si="148"/>
        <v>-1.2271210721758281E-2</v>
      </c>
      <c r="I405" s="369"/>
    </row>
    <row r="406" spans="2:9" x14ac:dyDescent="0.25">
      <c r="B406" s="631">
        <v>42661</v>
      </c>
      <c r="C406" s="389">
        <v>10000</v>
      </c>
      <c r="D406" s="633">
        <v>15.901258</v>
      </c>
      <c r="E406" s="369">
        <v>14.2</v>
      </c>
      <c r="F406" s="369">
        <f t="shared" si="146"/>
        <v>-17012.580000000009</v>
      </c>
      <c r="G406" s="369">
        <f t="shared" si="147"/>
        <v>159012.58000000002</v>
      </c>
      <c r="H406" s="370">
        <f t="shared" si="148"/>
        <v>-0.10698889358313669</v>
      </c>
      <c r="I406" s="369"/>
    </row>
    <row r="407" spans="2:9" ht="15" customHeight="1" x14ac:dyDescent="0.25">
      <c r="B407" s="631">
        <v>42663</v>
      </c>
      <c r="C407" s="368">
        <v>10000</v>
      </c>
      <c r="D407" s="632">
        <v>15.901258</v>
      </c>
      <c r="E407" s="369">
        <v>14.7</v>
      </c>
      <c r="F407" s="369">
        <f>C407*(E407-D407)</f>
        <v>-12012.580000000011</v>
      </c>
      <c r="G407" s="369">
        <f>IF(C407=0, 0,D407*C407)</f>
        <v>159012.58000000002</v>
      </c>
      <c r="H407" s="371">
        <f>IF(C407=0, D407, (E407-D407)/D407)</f>
        <v>-7.5544840540289399E-2</v>
      </c>
      <c r="I407" s="369"/>
    </row>
    <row r="408" spans="2:9" x14ac:dyDescent="0.25">
      <c r="B408" s="631">
        <v>42668</v>
      </c>
      <c r="C408" s="368">
        <v>11000</v>
      </c>
      <c r="D408" s="632">
        <v>15.74728</v>
      </c>
      <c r="E408" s="369">
        <v>14.18</v>
      </c>
      <c r="F408" s="369">
        <f>C408*(E408-D408)</f>
        <v>-17240.080000000002</v>
      </c>
      <c r="G408" s="369">
        <f>IF(C408=0, 0,D408*C408)</f>
        <v>173220.08</v>
      </c>
      <c r="H408" s="371">
        <f>IF(C408=0, D408, (E408-D408)/D408)</f>
        <v>-9.9527029429844413E-2</v>
      </c>
      <c r="I408" s="369"/>
    </row>
    <row r="409" spans="2:9" x14ac:dyDescent="0.25">
      <c r="B409" s="631">
        <v>42670</v>
      </c>
      <c r="C409" s="368">
        <v>11500</v>
      </c>
      <c r="D409" s="632">
        <v>15.679137000000001</v>
      </c>
      <c r="E409" s="369">
        <v>13.95</v>
      </c>
      <c r="F409" s="369">
        <f>C409*(E409-D409)</f>
        <v>-19885.075500000017</v>
      </c>
      <c r="G409" s="369">
        <f>IF(C409=0, 0,D409*C409)</f>
        <v>180310.07550000001</v>
      </c>
      <c r="H409" s="371">
        <f>IF(C409=0, D409, (E409-D409)/D409)</f>
        <v>-0.11028266415428357</v>
      </c>
      <c r="I409" s="369"/>
    </row>
    <row r="410" spans="2:9" x14ac:dyDescent="0.25">
      <c r="B410" s="631">
        <v>42670</v>
      </c>
      <c r="C410" s="368">
        <v>12000</v>
      </c>
      <c r="D410" s="632">
        <v>15.6113</v>
      </c>
      <c r="E410" s="369">
        <v>13.95</v>
      </c>
      <c r="F410" s="369">
        <f t="shared" ref="F410:F417" si="149">C410*(E410-D410)</f>
        <v>-19935.600000000009</v>
      </c>
      <c r="G410" s="369">
        <f t="shared" ref="G410:G417" si="150">IF(C410=0, 0,D410*C410)</f>
        <v>187335.6</v>
      </c>
      <c r="H410" s="371">
        <f t="shared" ref="H410:H417" si="151">IF(C410=0, D410, (E410-D410)/D410)</f>
        <v>-0.10641650599245422</v>
      </c>
      <c r="I410" s="369"/>
    </row>
    <row r="411" spans="2:9" x14ac:dyDescent="0.25">
      <c r="B411" s="631">
        <v>42670</v>
      </c>
      <c r="C411" s="368">
        <v>12500</v>
      </c>
      <c r="D411" s="632">
        <v>15.542006000000001</v>
      </c>
      <c r="E411" s="369">
        <v>13.95</v>
      </c>
      <c r="F411" s="369">
        <f t="shared" si="149"/>
        <v>-19900.075000000015</v>
      </c>
      <c r="G411" s="369">
        <f t="shared" si="150"/>
        <v>194275.07500000001</v>
      </c>
      <c r="H411" s="371">
        <f t="shared" si="151"/>
        <v>-0.10243246592492637</v>
      </c>
      <c r="I411" s="369"/>
    </row>
    <row r="412" spans="2:9" x14ac:dyDescent="0.25">
      <c r="B412" s="631">
        <v>42671</v>
      </c>
      <c r="C412" s="368">
        <v>12500</v>
      </c>
      <c r="D412" s="632">
        <v>15.536431</v>
      </c>
      <c r="E412" s="369">
        <v>13.72</v>
      </c>
      <c r="F412" s="369">
        <f t="shared" si="149"/>
        <v>-22705.387499999997</v>
      </c>
      <c r="G412" s="369">
        <f t="shared" si="150"/>
        <v>194205.38750000001</v>
      </c>
      <c r="H412" s="371">
        <f t="shared" si="151"/>
        <v>-0.11691430290521676</v>
      </c>
      <c r="I412" s="369"/>
    </row>
    <row r="413" spans="2:9" x14ac:dyDescent="0.25">
      <c r="B413" s="631">
        <v>42674</v>
      </c>
      <c r="C413" s="368">
        <v>12500</v>
      </c>
      <c r="D413" s="632">
        <v>15.5313</v>
      </c>
      <c r="E413" s="369">
        <v>13.18</v>
      </c>
      <c r="F413" s="369">
        <f t="shared" si="149"/>
        <v>-29391.250000000004</v>
      </c>
      <c r="G413" s="369">
        <f t="shared" si="150"/>
        <v>194141.25</v>
      </c>
      <c r="H413" s="371">
        <f t="shared" si="151"/>
        <v>-0.15139106192012261</v>
      </c>
      <c r="I413" s="369"/>
    </row>
    <row r="414" spans="2:9" ht="15" customHeight="1" x14ac:dyDescent="0.25">
      <c r="B414" s="631">
        <v>42676</v>
      </c>
      <c r="C414" s="368">
        <v>12500</v>
      </c>
      <c r="D414" s="632">
        <v>15.528746</v>
      </c>
      <c r="E414" s="369">
        <v>12.78</v>
      </c>
      <c r="F414" s="369">
        <f t="shared" si="149"/>
        <v>-34359.325000000004</v>
      </c>
      <c r="G414" s="369">
        <f t="shared" si="150"/>
        <v>194109.32500000001</v>
      </c>
      <c r="H414" s="370">
        <f t="shared" si="151"/>
        <v>-0.17701017197396368</v>
      </c>
      <c r="I414" s="369"/>
    </row>
    <row r="415" spans="2:9" x14ac:dyDescent="0.25">
      <c r="B415" s="631">
        <v>42677</v>
      </c>
      <c r="C415" s="368">
        <v>10000</v>
      </c>
      <c r="D415" s="632">
        <v>15.813000000000001</v>
      </c>
      <c r="E415" s="369">
        <v>14.15</v>
      </c>
      <c r="F415" s="369">
        <f t="shared" si="149"/>
        <v>-16630.000000000004</v>
      </c>
      <c r="G415" s="369">
        <f t="shared" si="150"/>
        <v>158130</v>
      </c>
      <c r="H415" s="370">
        <f t="shared" si="151"/>
        <v>-0.10516663504711314</v>
      </c>
      <c r="I415" s="369"/>
    </row>
    <row r="416" spans="2:9" x14ac:dyDescent="0.25">
      <c r="B416" s="631">
        <v>42678</v>
      </c>
      <c r="C416" s="368">
        <v>11000</v>
      </c>
      <c r="D416" s="632">
        <v>15.62</v>
      </c>
      <c r="E416" s="369">
        <v>13.69</v>
      </c>
      <c r="F416" s="369">
        <f t="shared" si="149"/>
        <v>-21229.999999999996</v>
      </c>
      <c r="G416" s="369">
        <f t="shared" si="150"/>
        <v>171820</v>
      </c>
      <c r="H416" s="370">
        <f t="shared" si="151"/>
        <v>-0.12355953905249678</v>
      </c>
      <c r="I416" s="369"/>
    </row>
    <row r="417" spans="2:10" x14ac:dyDescent="0.25">
      <c r="B417" s="631">
        <v>42701</v>
      </c>
      <c r="C417" s="368">
        <v>7678</v>
      </c>
      <c r="D417" s="632">
        <v>15.484220000000001</v>
      </c>
      <c r="E417" s="369">
        <v>16.28</v>
      </c>
      <c r="F417" s="369">
        <f t="shared" si="149"/>
        <v>6109.9988400000047</v>
      </c>
      <c r="G417" s="369">
        <f t="shared" si="150"/>
        <v>118887.84116000001</v>
      </c>
      <c r="H417" s="370">
        <f t="shared" si="151"/>
        <v>5.1392966516879801E-2</v>
      </c>
      <c r="I417" s="369" t="s">
        <v>304</v>
      </c>
    </row>
    <row r="418" spans="2:10" x14ac:dyDescent="0.25">
      <c r="B418" s="631">
        <v>42702</v>
      </c>
      <c r="C418" s="368">
        <v>8178</v>
      </c>
      <c r="D418" s="632">
        <v>15.519399999999999</v>
      </c>
      <c r="E418" s="369">
        <v>15.62</v>
      </c>
      <c r="F418" s="369">
        <f t="shared" ref="F418:F435" si="152">C418*(E418-D418)</f>
        <v>822.70680000000016</v>
      </c>
      <c r="G418" s="369">
        <f t="shared" ref="G418:G435" si="153">IF(C418=0, 0,D418*C418)</f>
        <v>126917.6532</v>
      </c>
      <c r="H418" s="370">
        <f t="shared" ref="H418:H435" si="154">IF(C418=0, D418, (E418-D418)/D418)</f>
        <v>6.4822093637640649E-3</v>
      </c>
      <c r="I418" s="369" t="s">
        <v>309</v>
      </c>
    </row>
    <row r="419" spans="2:10" x14ac:dyDescent="0.25">
      <c r="B419" s="631">
        <v>42702</v>
      </c>
      <c r="C419" s="368">
        <v>8678</v>
      </c>
      <c r="D419" s="632">
        <v>15.5304</v>
      </c>
      <c r="E419" s="369">
        <v>15.54</v>
      </c>
      <c r="F419" s="369">
        <f t="shared" si="152"/>
        <v>83.308799999990825</v>
      </c>
      <c r="G419" s="369">
        <f t="shared" si="153"/>
        <v>134772.8112</v>
      </c>
      <c r="H419" s="370">
        <f t="shared" si="154"/>
        <v>6.1814248184199655E-4</v>
      </c>
      <c r="I419" s="369"/>
    </row>
    <row r="420" spans="2:10" x14ac:dyDescent="0.25">
      <c r="B420" s="631">
        <v>42703</v>
      </c>
      <c r="C420" s="368">
        <v>8978</v>
      </c>
      <c r="D420" s="632">
        <v>15.5053</v>
      </c>
      <c r="E420" s="369">
        <v>14.95</v>
      </c>
      <c r="F420" s="369">
        <f t="shared" si="152"/>
        <v>-4985.4834000000074</v>
      </c>
      <c r="G420" s="369">
        <f t="shared" si="153"/>
        <v>139206.5834</v>
      </c>
      <c r="H420" s="370">
        <f t="shared" si="154"/>
        <v>-3.5813560524465882E-2</v>
      </c>
      <c r="I420" s="369"/>
    </row>
    <row r="421" spans="2:10" x14ac:dyDescent="0.25">
      <c r="B421" s="631">
        <v>42704</v>
      </c>
      <c r="C421" s="368">
        <v>5178</v>
      </c>
      <c r="D421" s="632">
        <v>14.3947</v>
      </c>
      <c r="E421" s="369">
        <v>18.059999999999999</v>
      </c>
      <c r="F421" s="369">
        <f t="shared" si="152"/>
        <v>18978.923399999992</v>
      </c>
      <c r="G421" s="369">
        <f t="shared" si="153"/>
        <v>74535.756600000008</v>
      </c>
      <c r="H421" s="370">
        <f t="shared" si="154"/>
        <v>0.25462843963403187</v>
      </c>
      <c r="I421" s="369"/>
    </row>
    <row r="422" spans="2:10" x14ac:dyDescent="0.25">
      <c r="B422" s="631">
        <v>42705</v>
      </c>
      <c r="C422" s="368">
        <v>4678</v>
      </c>
      <c r="D422" s="632">
        <v>13.905799999999999</v>
      </c>
      <c r="E422" s="369">
        <v>17.89</v>
      </c>
      <c r="F422" s="369">
        <f t="shared" si="152"/>
        <v>18638.087600000006</v>
      </c>
      <c r="G422" s="369">
        <f t="shared" si="153"/>
        <v>65051.332399999999</v>
      </c>
      <c r="H422" s="370">
        <f t="shared" si="154"/>
        <v>0.28651354111234173</v>
      </c>
      <c r="I422" s="369"/>
    </row>
    <row r="423" spans="2:10" x14ac:dyDescent="0.25">
      <c r="B423" s="631">
        <v>42705</v>
      </c>
      <c r="C423" s="368">
        <v>5000</v>
      </c>
      <c r="D423" s="632">
        <v>14.1645</v>
      </c>
      <c r="E423" s="369">
        <v>17.89</v>
      </c>
      <c r="F423" s="369">
        <f t="shared" si="152"/>
        <v>18627.5</v>
      </c>
      <c r="G423" s="369">
        <f t="shared" si="153"/>
        <v>70822.5</v>
      </c>
      <c r="H423" s="370">
        <f t="shared" si="154"/>
        <v>0.2630166966712556</v>
      </c>
      <c r="I423" s="369"/>
    </row>
    <row r="424" spans="2:10" ht="15" customHeight="1" x14ac:dyDescent="0.25">
      <c r="B424" s="631">
        <v>42708</v>
      </c>
      <c r="C424" s="368">
        <v>5000</v>
      </c>
      <c r="D424" s="632">
        <v>14.1645</v>
      </c>
      <c r="E424" s="369">
        <v>18.2</v>
      </c>
      <c r="F424" s="369">
        <f t="shared" si="152"/>
        <v>20177.499999999996</v>
      </c>
      <c r="G424" s="369">
        <f t="shared" si="153"/>
        <v>70822.5</v>
      </c>
      <c r="H424" s="370">
        <f t="shared" si="154"/>
        <v>0.28490239683716323</v>
      </c>
      <c r="I424" s="369"/>
    </row>
    <row r="425" spans="2:10" x14ac:dyDescent="0.25">
      <c r="B425" s="631">
        <v>42711</v>
      </c>
      <c r="C425" s="368">
        <v>5000</v>
      </c>
      <c r="D425" s="632">
        <v>14.143514</v>
      </c>
      <c r="E425" s="369">
        <v>18.420000000000002</v>
      </c>
      <c r="F425" s="369">
        <f t="shared" si="152"/>
        <v>21382.430000000011</v>
      </c>
      <c r="G425" s="369">
        <f t="shared" si="153"/>
        <v>70717.569999999992</v>
      </c>
      <c r="H425" s="370">
        <f t="shared" si="154"/>
        <v>0.3023637548631834</v>
      </c>
      <c r="I425" s="369"/>
    </row>
    <row r="426" spans="2:10" x14ac:dyDescent="0.25">
      <c r="B426" s="631">
        <v>42713</v>
      </c>
      <c r="C426" s="368">
        <v>5000</v>
      </c>
      <c r="D426" s="632">
        <v>14.127554</v>
      </c>
      <c r="E426" s="369">
        <v>18.25</v>
      </c>
      <c r="F426" s="369">
        <f t="shared" si="152"/>
        <v>20612.23</v>
      </c>
      <c r="G426" s="369">
        <f t="shared" si="153"/>
        <v>70637.77</v>
      </c>
      <c r="H426" s="370">
        <f t="shared" si="154"/>
        <v>0.29180182216964096</v>
      </c>
      <c r="I426" s="369"/>
    </row>
    <row r="427" spans="2:10" x14ac:dyDescent="0.25">
      <c r="B427" s="631">
        <v>42716</v>
      </c>
      <c r="C427" s="368">
        <v>5000</v>
      </c>
      <c r="D427" s="632">
        <v>14.0276</v>
      </c>
      <c r="E427" s="369">
        <v>18.489999999999998</v>
      </c>
      <c r="F427" s="369">
        <f t="shared" si="152"/>
        <v>22311.999999999993</v>
      </c>
      <c r="G427" s="369">
        <f t="shared" si="153"/>
        <v>70138</v>
      </c>
      <c r="H427" s="370">
        <f t="shared" si="154"/>
        <v>0.3181157147338104</v>
      </c>
      <c r="I427" s="369" t="s">
        <v>185</v>
      </c>
    </row>
    <row r="428" spans="2:10" x14ac:dyDescent="0.25">
      <c r="B428" s="631">
        <v>42718</v>
      </c>
      <c r="C428" s="368">
        <v>5000</v>
      </c>
      <c r="D428" s="632">
        <v>14.025399999999999</v>
      </c>
      <c r="E428" s="369">
        <v>18.2</v>
      </c>
      <c r="F428" s="369">
        <f t="shared" si="152"/>
        <v>20873</v>
      </c>
      <c r="G428" s="369">
        <f t="shared" si="153"/>
        <v>70127</v>
      </c>
      <c r="H428" s="370">
        <f t="shared" si="154"/>
        <v>0.29764569994438661</v>
      </c>
      <c r="I428" s="369">
        <v>13.8</v>
      </c>
    </row>
    <row r="429" spans="2:10" x14ac:dyDescent="0.25">
      <c r="B429" s="631">
        <v>42726</v>
      </c>
      <c r="C429" s="368">
        <v>5000</v>
      </c>
      <c r="D429" s="632">
        <v>14.025399999999999</v>
      </c>
      <c r="E429" s="369">
        <v>18.04</v>
      </c>
      <c r="F429" s="369">
        <f t="shared" si="152"/>
        <v>20073</v>
      </c>
      <c r="G429" s="369">
        <f t="shared" si="153"/>
        <v>70127</v>
      </c>
      <c r="H429" s="370">
        <f t="shared" si="154"/>
        <v>0.28623782565916123</v>
      </c>
      <c r="I429" s="369"/>
    </row>
    <row r="430" spans="2:10" x14ac:dyDescent="0.25">
      <c r="B430" s="631">
        <v>42733</v>
      </c>
      <c r="C430" s="368">
        <v>6000</v>
      </c>
      <c r="D430" s="632">
        <v>14.627558000000001</v>
      </c>
      <c r="E430" s="369">
        <v>17.57</v>
      </c>
      <c r="F430" s="451">
        <f t="shared" si="152"/>
        <v>17654.651999999998</v>
      </c>
      <c r="G430" s="369">
        <f t="shared" si="153"/>
        <v>87765.347999999998</v>
      </c>
      <c r="H430" s="371">
        <f t="shared" si="154"/>
        <v>0.20115743174629694</v>
      </c>
      <c r="I430" s="369"/>
      <c r="J430" s="3"/>
    </row>
    <row r="431" spans="2:10" ht="15" customHeight="1" x14ac:dyDescent="0.25">
      <c r="B431" s="631">
        <v>42734</v>
      </c>
      <c r="C431" s="368">
        <v>6000</v>
      </c>
      <c r="D431" s="632">
        <v>14.562623</v>
      </c>
      <c r="E431" s="369">
        <v>17.309999999999999</v>
      </c>
      <c r="F431" s="451">
        <f t="shared" si="152"/>
        <v>16484.261999999992</v>
      </c>
      <c r="G431" s="369">
        <f t="shared" si="153"/>
        <v>87375.737999999998</v>
      </c>
      <c r="H431" s="371">
        <f t="shared" si="154"/>
        <v>0.18865948806063293</v>
      </c>
      <c r="I431" s="369"/>
    </row>
    <row r="432" spans="2:10" x14ac:dyDescent="0.25">
      <c r="B432" s="631">
        <v>42739</v>
      </c>
      <c r="C432" s="368">
        <v>5500</v>
      </c>
      <c r="D432" s="632">
        <v>14.242898</v>
      </c>
      <c r="E432" s="369">
        <v>18.05</v>
      </c>
      <c r="F432" s="451">
        <f t="shared" si="152"/>
        <v>20939.061000000002</v>
      </c>
      <c r="G432" s="369">
        <f t="shared" si="153"/>
        <v>78335.938999999998</v>
      </c>
      <c r="H432" s="371">
        <f t="shared" si="154"/>
        <v>0.26729827033796072</v>
      </c>
      <c r="I432" s="369"/>
    </row>
    <row r="433" spans="1:9" x14ac:dyDescent="0.25">
      <c r="B433" s="631">
        <v>42741</v>
      </c>
      <c r="C433" s="368">
        <v>6000</v>
      </c>
      <c r="D433" s="632">
        <v>14.54599</v>
      </c>
      <c r="E433" s="369">
        <v>17.98</v>
      </c>
      <c r="F433" s="451">
        <f t="shared" si="152"/>
        <v>20604.060000000005</v>
      </c>
      <c r="G433" s="369">
        <f t="shared" si="153"/>
        <v>87275.94</v>
      </c>
      <c r="H433" s="371">
        <f t="shared" si="154"/>
        <v>0.23607949682352322</v>
      </c>
      <c r="I433" s="369"/>
    </row>
    <row r="434" spans="1:9" x14ac:dyDescent="0.25">
      <c r="B434" s="631">
        <v>42748</v>
      </c>
      <c r="C434" s="368">
        <v>6000</v>
      </c>
      <c r="D434" s="632">
        <v>14.527687999999999</v>
      </c>
      <c r="E434" s="369">
        <v>17.46</v>
      </c>
      <c r="F434" s="451">
        <f t="shared" si="152"/>
        <v>17593.872000000007</v>
      </c>
      <c r="G434" s="369">
        <f t="shared" si="153"/>
        <v>87166.127999999997</v>
      </c>
      <c r="H434" s="371">
        <f t="shared" si="154"/>
        <v>0.20184299112150547</v>
      </c>
      <c r="I434" s="369"/>
    </row>
    <row r="435" spans="1:9" x14ac:dyDescent="0.25">
      <c r="A435" s="230" t="s">
        <v>337</v>
      </c>
      <c r="B435" s="631">
        <v>42754</v>
      </c>
      <c r="C435" s="368">
        <v>6000</v>
      </c>
      <c r="D435" s="632">
        <v>14.527687999999999</v>
      </c>
      <c r="E435" s="369">
        <v>17.27</v>
      </c>
      <c r="F435" s="451">
        <f t="shared" si="152"/>
        <v>16453.871999999999</v>
      </c>
      <c r="G435" s="369">
        <f t="shared" si="153"/>
        <v>87166.127999999997</v>
      </c>
      <c r="H435" s="371">
        <f t="shared" si="154"/>
        <v>0.1887645164185795</v>
      </c>
      <c r="I435" s="369"/>
    </row>
    <row r="436" spans="1:9" x14ac:dyDescent="0.25">
      <c r="A436" t="s">
        <v>337</v>
      </c>
      <c r="B436" s="631">
        <v>42760</v>
      </c>
      <c r="C436" s="368">
        <v>6000</v>
      </c>
      <c r="D436" s="632">
        <v>14.527687999999999</v>
      </c>
      <c r="E436" s="369">
        <v>17.75</v>
      </c>
      <c r="F436" s="451">
        <f t="shared" ref="F436:F450" si="155">C436*(E436-D436)</f>
        <v>19333.872000000003</v>
      </c>
      <c r="G436" s="369">
        <f t="shared" ref="G436:G450" si="156">IF(C436=0, 0,D436*C436)</f>
        <v>87166.127999999997</v>
      </c>
      <c r="H436" s="371">
        <f t="shared" ref="H436:H450" si="157">IF(C436=0, D436, (E436-D436)/D436)</f>
        <v>0.22180487356281334</v>
      </c>
      <c r="I436" s="369"/>
    </row>
    <row r="437" spans="1:9" ht="15" customHeight="1" x14ac:dyDescent="0.25">
      <c r="A437" t="s">
        <v>370</v>
      </c>
      <c r="B437" s="631">
        <v>42761</v>
      </c>
      <c r="C437" s="368">
        <v>6000</v>
      </c>
      <c r="D437" s="632">
        <v>14.50817</v>
      </c>
      <c r="E437" s="369">
        <v>17.75</v>
      </c>
      <c r="F437" s="451">
        <f t="shared" si="155"/>
        <v>19450.98</v>
      </c>
      <c r="G437" s="369">
        <f t="shared" si="156"/>
        <v>87049.02</v>
      </c>
      <c r="H437" s="371">
        <f t="shared" si="157"/>
        <v>0.22344858104088938</v>
      </c>
      <c r="I437" s="369"/>
    </row>
    <row r="438" spans="1:9" x14ac:dyDescent="0.25">
      <c r="A438" t="s">
        <v>373</v>
      </c>
      <c r="B438" s="631">
        <v>42762</v>
      </c>
      <c r="C438" s="368">
        <v>6100</v>
      </c>
      <c r="D438" s="632">
        <v>14.553610000000001</v>
      </c>
      <c r="E438" s="369">
        <v>17.41</v>
      </c>
      <c r="F438" s="451">
        <f t="shared" si="155"/>
        <v>17423.978999999996</v>
      </c>
      <c r="G438" s="369">
        <f t="shared" si="156"/>
        <v>88777.021000000008</v>
      </c>
      <c r="H438" s="371">
        <f t="shared" si="157"/>
        <v>0.19626676817641803</v>
      </c>
      <c r="I438" s="369"/>
    </row>
    <row r="439" spans="1:9" x14ac:dyDescent="0.25">
      <c r="A439" t="s">
        <v>384</v>
      </c>
      <c r="B439" s="631">
        <v>42765</v>
      </c>
      <c r="C439" s="368">
        <v>6900</v>
      </c>
      <c r="D439" s="632">
        <v>14.793915999999999</v>
      </c>
      <c r="E439" s="369">
        <v>16.53</v>
      </c>
      <c r="F439" s="451">
        <f t="shared" si="155"/>
        <v>11978.979600000011</v>
      </c>
      <c r="G439" s="369">
        <f t="shared" si="156"/>
        <v>102078.02039999999</v>
      </c>
      <c r="H439" s="371">
        <f t="shared" si="157"/>
        <v>0.11735121383682331</v>
      </c>
      <c r="I439" s="369"/>
    </row>
    <row r="440" spans="1:9" x14ac:dyDescent="0.25">
      <c r="A440" t="s">
        <v>385</v>
      </c>
      <c r="B440" s="631">
        <v>42766</v>
      </c>
      <c r="C440" s="368">
        <v>6900</v>
      </c>
      <c r="D440" s="632">
        <v>14.783497000000001</v>
      </c>
      <c r="E440" s="369">
        <v>16.75</v>
      </c>
      <c r="F440" s="451">
        <f t="shared" si="155"/>
        <v>13568.870699999996</v>
      </c>
      <c r="G440" s="369">
        <f t="shared" si="156"/>
        <v>102006.1293</v>
      </c>
      <c r="H440" s="371">
        <f t="shared" si="157"/>
        <v>0.13302015078029233</v>
      </c>
      <c r="I440" s="369"/>
    </row>
    <row r="441" spans="1:9" x14ac:dyDescent="0.25">
      <c r="B441" s="631">
        <v>42767</v>
      </c>
      <c r="C441" s="368">
        <v>6000</v>
      </c>
      <c r="D441" s="632">
        <v>14.442175000000001</v>
      </c>
      <c r="E441" s="369">
        <v>16.59</v>
      </c>
      <c r="F441" s="451">
        <f t="shared" si="155"/>
        <v>12886.949999999995</v>
      </c>
      <c r="G441" s="369">
        <f t="shared" si="156"/>
        <v>86653.05</v>
      </c>
      <c r="H441" s="371">
        <f t="shared" si="157"/>
        <v>0.14871894295699914</v>
      </c>
      <c r="I441" s="369"/>
    </row>
    <row r="442" spans="1:9" x14ac:dyDescent="0.25">
      <c r="B442" s="631">
        <v>42767</v>
      </c>
      <c r="C442" s="368">
        <v>7000</v>
      </c>
      <c r="D442" s="632">
        <v>14.725436</v>
      </c>
      <c r="E442" s="369">
        <v>16.59</v>
      </c>
      <c r="F442" s="451">
        <f t="shared" si="155"/>
        <v>13051.947999999999</v>
      </c>
      <c r="G442" s="369">
        <f t="shared" si="156"/>
        <v>103078.052</v>
      </c>
      <c r="H442" s="371">
        <f t="shared" si="157"/>
        <v>0.1266219893251378</v>
      </c>
      <c r="I442" s="369"/>
    </row>
    <row r="443" spans="1:9" x14ac:dyDescent="0.25">
      <c r="B443" s="631">
        <v>42767</v>
      </c>
      <c r="C443" s="368">
        <v>7200</v>
      </c>
      <c r="D443" s="632">
        <v>14.771951</v>
      </c>
      <c r="E443" s="369">
        <v>16.59</v>
      </c>
      <c r="F443" s="451">
        <f t="shared" si="155"/>
        <v>13089.952800000001</v>
      </c>
      <c r="G443" s="369">
        <f t="shared" si="156"/>
        <v>106358.0472</v>
      </c>
      <c r="H443" s="371">
        <f t="shared" si="157"/>
        <v>0.12307439958337259</v>
      </c>
      <c r="I443" s="369"/>
    </row>
    <row r="444" spans="1:9" x14ac:dyDescent="0.25">
      <c r="A444" t="s">
        <v>389</v>
      </c>
      <c r="B444" s="631">
        <v>42767</v>
      </c>
      <c r="C444" s="368">
        <v>6500</v>
      </c>
      <c r="D444" s="632">
        <v>14.578353999999999</v>
      </c>
      <c r="E444" s="369">
        <v>16.59</v>
      </c>
      <c r="F444" s="451">
        <f t="shared" si="155"/>
        <v>13075.699000000004</v>
      </c>
      <c r="G444" s="369">
        <f t="shared" si="156"/>
        <v>94759.300999999992</v>
      </c>
      <c r="H444" s="371">
        <f t="shared" si="157"/>
        <v>0.13798855481215511</v>
      </c>
      <c r="I444" s="369"/>
    </row>
    <row r="445" spans="1:9" x14ac:dyDescent="0.25">
      <c r="A445" t="s">
        <v>391</v>
      </c>
      <c r="B445" s="631">
        <v>42768</v>
      </c>
      <c r="C445" s="368">
        <v>6000</v>
      </c>
      <c r="D445" s="632">
        <v>14.368788</v>
      </c>
      <c r="E445" s="369">
        <v>16.68</v>
      </c>
      <c r="F445" s="451">
        <f t="shared" si="155"/>
        <v>13867.271999999995</v>
      </c>
      <c r="G445" s="369">
        <f>IF(C445=0, 0,D445*C445)</f>
        <v>86212.728000000003</v>
      </c>
      <c r="H445" s="371">
        <f t="shared" si="157"/>
        <v>0.16084947456946261</v>
      </c>
      <c r="I445" s="369"/>
    </row>
    <row r="446" spans="1:9" x14ac:dyDescent="0.25">
      <c r="A446" t="s">
        <v>399</v>
      </c>
      <c r="B446" s="631">
        <v>42769</v>
      </c>
      <c r="C446" s="368">
        <v>5300</v>
      </c>
      <c r="D446" s="632">
        <v>14.006677</v>
      </c>
      <c r="E446" s="369">
        <v>17.23</v>
      </c>
      <c r="F446" s="451">
        <f t="shared" si="155"/>
        <v>17083.611900000004</v>
      </c>
      <c r="G446" s="369">
        <f t="shared" si="156"/>
        <v>74235.388099999996</v>
      </c>
      <c r="H446" s="371">
        <f t="shared" si="157"/>
        <v>0.2301276027140485</v>
      </c>
      <c r="I446" s="369"/>
    </row>
    <row r="447" spans="1:9" x14ac:dyDescent="0.25">
      <c r="A447" t="s">
        <v>409</v>
      </c>
      <c r="B447" s="631">
        <v>42772</v>
      </c>
      <c r="C447" s="368">
        <v>6000</v>
      </c>
      <c r="D447" s="632">
        <v>14.311230999999999</v>
      </c>
      <c r="E447" s="369">
        <v>16.52</v>
      </c>
      <c r="F447" s="451">
        <f t="shared" si="155"/>
        <v>13252.614000000001</v>
      </c>
      <c r="G447" s="369">
        <f t="shared" si="156"/>
        <v>85867.385999999999</v>
      </c>
      <c r="H447" s="371">
        <f t="shared" si="157"/>
        <v>0.15433815581622576</v>
      </c>
      <c r="I447" s="369"/>
    </row>
    <row r="448" spans="1:9" x14ac:dyDescent="0.25">
      <c r="A448" t="s">
        <v>414</v>
      </c>
      <c r="B448" s="631">
        <v>42773</v>
      </c>
      <c r="C448" s="368">
        <v>6600</v>
      </c>
      <c r="D448" s="632">
        <v>14.461574000000001</v>
      </c>
      <c r="E448" s="369">
        <v>16.03</v>
      </c>
      <c r="F448" s="451">
        <f t="shared" si="155"/>
        <v>10351.611600000004</v>
      </c>
      <c r="G448" s="369">
        <f t="shared" si="156"/>
        <v>95446.388400000011</v>
      </c>
      <c r="H448" s="371">
        <f t="shared" si="157"/>
        <v>0.10845472283998965</v>
      </c>
      <c r="I448" s="369"/>
    </row>
    <row r="449" spans="1:13" x14ac:dyDescent="0.25">
      <c r="A449" t="s">
        <v>437</v>
      </c>
      <c r="B449" s="631">
        <v>42781</v>
      </c>
      <c r="C449" s="368">
        <v>5700</v>
      </c>
      <c r="D449" s="632">
        <v>14.140828000000001</v>
      </c>
      <c r="E449" s="369">
        <v>16.3</v>
      </c>
      <c r="F449" s="451">
        <f t="shared" si="155"/>
        <v>12307.2804</v>
      </c>
      <c r="G449" s="369">
        <f t="shared" si="156"/>
        <v>80602.719600000011</v>
      </c>
      <c r="H449" s="371">
        <f t="shared" si="157"/>
        <v>0.1526906345229572</v>
      </c>
      <c r="I449" s="369"/>
    </row>
    <row r="450" spans="1:13" x14ac:dyDescent="0.25">
      <c r="A450" t="s">
        <v>439</v>
      </c>
      <c r="B450" s="631">
        <v>42782</v>
      </c>
      <c r="C450" s="368">
        <v>5700</v>
      </c>
      <c r="D450" s="632">
        <v>14.103</v>
      </c>
      <c r="E450" s="369">
        <v>16.170000000000002</v>
      </c>
      <c r="F450" s="451">
        <f t="shared" si="155"/>
        <v>11781.900000000011</v>
      </c>
      <c r="G450" s="369">
        <f t="shared" si="156"/>
        <v>80387.100000000006</v>
      </c>
      <c r="H450" s="371">
        <f t="shared" si="157"/>
        <v>0.14656456073175933</v>
      </c>
      <c r="I450" s="369"/>
    </row>
    <row r="451" spans="1:13" x14ac:dyDescent="0.25">
      <c r="B451" s="631"/>
      <c r="C451" s="368"/>
      <c r="D451" s="632"/>
      <c r="E451" s="369"/>
      <c r="F451" s="451"/>
      <c r="G451" s="369"/>
      <c r="H451" s="371"/>
      <c r="I451" s="369"/>
    </row>
    <row r="452" spans="1:13" x14ac:dyDescent="0.25">
      <c r="B452" s="631"/>
      <c r="C452" s="368"/>
      <c r="D452" s="632"/>
      <c r="E452" s="369"/>
      <c r="F452" s="451"/>
      <c r="G452" s="369"/>
      <c r="H452" s="371"/>
      <c r="I452" s="369"/>
    </row>
    <row r="453" spans="1:13" x14ac:dyDescent="0.25">
      <c r="B453" s="631"/>
      <c r="C453" s="368"/>
      <c r="D453" s="632"/>
      <c r="E453" s="369"/>
      <c r="F453" s="451"/>
      <c r="G453" s="369"/>
      <c r="H453" s="371"/>
      <c r="I453" s="369"/>
    </row>
    <row r="454" spans="1:13" x14ac:dyDescent="0.25">
      <c r="B454" s="631"/>
      <c r="C454" s="368"/>
      <c r="D454" s="632"/>
      <c r="E454" s="369"/>
      <c r="F454" s="451"/>
      <c r="G454" s="369"/>
      <c r="H454" s="371"/>
      <c r="I454" s="369"/>
    </row>
    <row r="458" spans="1:13" ht="15" customHeight="1" x14ac:dyDescent="0.25">
      <c r="L458" t="s">
        <v>65</v>
      </c>
      <c r="M458" s="231">
        <f>K721+M721-F721</f>
        <v>14615.571000001626</v>
      </c>
    </row>
    <row r="459" spans="1:13" x14ac:dyDescent="0.25">
      <c r="A459" s="521" t="s">
        <v>1</v>
      </c>
      <c r="B459" s="598" t="s">
        <v>2</v>
      </c>
      <c r="C459" s="521" t="s">
        <v>4</v>
      </c>
      <c r="D459" s="599" t="s">
        <v>5</v>
      </c>
      <c r="E459" s="522" t="s">
        <v>90</v>
      </c>
      <c r="F459" s="522" t="s">
        <v>60</v>
      </c>
      <c r="G459" s="521" t="s">
        <v>3</v>
      </c>
      <c r="H459" s="600" t="s">
        <v>6</v>
      </c>
      <c r="I459" s="599" t="s">
        <v>7</v>
      </c>
      <c r="J459" s="522" t="s">
        <v>89</v>
      </c>
      <c r="K459" s="522" t="s">
        <v>61</v>
      </c>
      <c r="L459" s="521" t="s">
        <v>37</v>
      </c>
      <c r="M459" s="522" t="s">
        <v>38</v>
      </c>
    </row>
    <row r="460" spans="1:13" x14ac:dyDescent="0.25">
      <c r="A460" s="523" t="s">
        <v>50</v>
      </c>
      <c r="B460" s="556">
        <v>42187</v>
      </c>
      <c r="C460" s="507">
        <v>1000</v>
      </c>
      <c r="D460" s="508">
        <v>27.25</v>
      </c>
      <c r="E460" s="509">
        <v>0</v>
      </c>
      <c r="F460" s="509">
        <f>C460*D460+E460</f>
        <v>27250</v>
      </c>
      <c r="G460" s="506">
        <v>42187</v>
      </c>
      <c r="H460" s="524">
        <v>2000</v>
      </c>
      <c r="I460" s="508">
        <v>27.34</v>
      </c>
      <c r="J460" s="509">
        <v>-5.49</v>
      </c>
      <c r="K460" s="509">
        <f>H460*I460-J460</f>
        <v>54685.49</v>
      </c>
      <c r="L460" s="506">
        <v>42257</v>
      </c>
      <c r="M460" s="509">
        <v>850.5</v>
      </c>
    </row>
    <row r="461" spans="1:13" x14ac:dyDescent="0.25">
      <c r="A461" s="525" t="s">
        <v>71</v>
      </c>
      <c r="B461" s="556">
        <v>42187</v>
      </c>
      <c r="C461" s="507">
        <v>80</v>
      </c>
      <c r="D461" s="508">
        <v>27.152249999999999</v>
      </c>
      <c r="E461" s="509">
        <v>0</v>
      </c>
      <c r="F461" s="509">
        <f t="shared" ref="F461:F524" si="158">C461*D461+E461</f>
        <v>2172.1799999999998</v>
      </c>
      <c r="G461" s="506">
        <v>42199</v>
      </c>
      <c r="H461" s="524">
        <v>102</v>
      </c>
      <c r="I461" s="508">
        <v>25.28</v>
      </c>
      <c r="J461" s="509">
        <v>0.05</v>
      </c>
      <c r="K461" s="509">
        <f t="shared" ref="K461:K488" si="159">H461*I461-J461</f>
        <v>2578.5099999999998</v>
      </c>
      <c r="L461" s="506">
        <v>42439</v>
      </c>
      <c r="M461" s="509">
        <v>483.9</v>
      </c>
    </row>
    <row r="462" spans="1:13" x14ac:dyDescent="0.25">
      <c r="A462" s="507"/>
      <c r="B462" s="556">
        <v>42187</v>
      </c>
      <c r="C462" s="507">
        <v>1000</v>
      </c>
      <c r="D462" s="508">
        <v>27.1</v>
      </c>
      <c r="E462" s="509">
        <v>0</v>
      </c>
      <c r="F462" s="509">
        <f t="shared" si="158"/>
        <v>27100</v>
      </c>
      <c r="G462" s="506">
        <v>42227</v>
      </c>
      <c r="H462" s="524">
        <v>200</v>
      </c>
      <c r="I462" s="508">
        <v>19.649999999999999</v>
      </c>
      <c r="J462" s="509">
        <v>7.0000000000000007E-2</v>
      </c>
      <c r="K462" s="509">
        <f t="shared" si="159"/>
        <v>3929.9299999999994</v>
      </c>
      <c r="L462" s="506">
        <v>42531</v>
      </c>
      <c r="M462" s="509">
        <v>483.9</v>
      </c>
    </row>
    <row r="463" spans="1:13" x14ac:dyDescent="0.25">
      <c r="A463" s="507"/>
      <c r="B463" s="619">
        <v>42187</v>
      </c>
      <c r="C463" s="507">
        <v>500</v>
      </c>
      <c r="D463" s="508">
        <v>27.039332999999999</v>
      </c>
      <c r="E463" s="509">
        <v>0</v>
      </c>
      <c r="F463" s="509">
        <f t="shared" si="158"/>
        <v>13519.666499999999</v>
      </c>
      <c r="G463" s="506">
        <v>42227</v>
      </c>
      <c r="H463" s="524">
        <v>200</v>
      </c>
      <c r="I463" s="508">
        <v>18.7</v>
      </c>
      <c r="J463" s="509">
        <v>7.0000000000000007E-2</v>
      </c>
      <c r="K463" s="509">
        <f t="shared" si="159"/>
        <v>3739.93</v>
      </c>
      <c r="L463" s="506">
        <v>42625</v>
      </c>
      <c r="M463" s="509">
        <v>433.9</v>
      </c>
    </row>
    <row r="464" spans="1:13" x14ac:dyDescent="0.25">
      <c r="A464" s="507"/>
      <c r="B464" s="619"/>
      <c r="C464" s="507">
        <v>500</v>
      </c>
      <c r="D464" s="508">
        <v>27.039332999999999</v>
      </c>
      <c r="E464" s="509">
        <v>0</v>
      </c>
      <c r="F464" s="509">
        <f t="shared" si="158"/>
        <v>13519.666499999999</v>
      </c>
      <c r="G464" s="506">
        <v>42257</v>
      </c>
      <c r="H464" s="524">
        <v>1600</v>
      </c>
      <c r="I464" s="508">
        <v>16.445</v>
      </c>
      <c r="J464" s="509">
        <v>0.48</v>
      </c>
      <c r="K464" s="509">
        <f t="shared" si="159"/>
        <v>26311.52</v>
      </c>
      <c r="L464" s="506">
        <v>42716</v>
      </c>
      <c r="M464" s="509">
        <v>500</v>
      </c>
    </row>
    <row r="465" spans="1:13" x14ac:dyDescent="0.25">
      <c r="A465" s="507"/>
      <c r="B465" s="619"/>
      <c r="C465" s="507">
        <v>500</v>
      </c>
      <c r="D465" s="508">
        <v>27.039332999999999</v>
      </c>
      <c r="E465" s="509">
        <v>0</v>
      </c>
      <c r="F465" s="509">
        <f t="shared" si="158"/>
        <v>13519.666499999999</v>
      </c>
      <c r="G465" s="620">
        <v>42265</v>
      </c>
      <c r="H465" s="524">
        <v>200</v>
      </c>
      <c r="I465" s="508">
        <v>15.65</v>
      </c>
      <c r="J465" s="509">
        <v>0.05</v>
      </c>
      <c r="K465" s="509">
        <f t="shared" si="159"/>
        <v>3129.95</v>
      </c>
      <c r="L465" s="507"/>
      <c r="M465" s="509"/>
    </row>
    <row r="466" spans="1:13" x14ac:dyDescent="0.25">
      <c r="A466" s="507"/>
      <c r="B466" s="619"/>
      <c r="C466" s="507">
        <v>500</v>
      </c>
      <c r="D466" s="508">
        <v>27.039332999999999</v>
      </c>
      <c r="E466" s="509">
        <v>0</v>
      </c>
      <c r="F466" s="509">
        <f t="shared" si="158"/>
        <v>13519.666499999999</v>
      </c>
      <c r="G466" s="620"/>
      <c r="H466" s="524">
        <v>2400</v>
      </c>
      <c r="I466" s="508">
        <v>15.7</v>
      </c>
      <c r="J466" s="509">
        <v>0.7</v>
      </c>
      <c r="K466" s="509">
        <f t="shared" si="159"/>
        <v>37679.300000000003</v>
      </c>
      <c r="L466" s="507"/>
      <c r="M466" s="509"/>
    </row>
    <row r="467" spans="1:13" x14ac:dyDescent="0.25">
      <c r="A467" s="507"/>
      <c r="B467" s="619"/>
      <c r="C467" s="507">
        <v>1000</v>
      </c>
      <c r="D467" s="508">
        <v>27.039332999999999</v>
      </c>
      <c r="E467" s="509">
        <v>0</v>
      </c>
      <c r="F467" s="509">
        <f t="shared" si="158"/>
        <v>27039.332999999999</v>
      </c>
      <c r="G467" s="506">
        <v>42271</v>
      </c>
      <c r="H467" s="601">
        <v>918</v>
      </c>
      <c r="I467" s="602">
        <v>16.45</v>
      </c>
      <c r="J467" s="603">
        <v>0.28000000000000003</v>
      </c>
      <c r="K467" s="603">
        <f t="shared" si="159"/>
        <v>15100.819999999998</v>
      </c>
      <c r="L467" s="507"/>
      <c r="M467" s="509"/>
    </row>
    <row r="468" spans="1:13" ht="60" x14ac:dyDescent="0.25">
      <c r="A468" s="507"/>
      <c r="B468" s="556">
        <v>42198</v>
      </c>
      <c r="C468" s="507">
        <v>100</v>
      </c>
      <c r="D468" s="508">
        <v>24.77</v>
      </c>
      <c r="E468" s="509">
        <v>0</v>
      </c>
      <c r="F468" s="509">
        <f t="shared" si="158"/>
        <v>2477</v>
      </c>
      <c r="G468" s="621" t="s">
        <v>139</v>
      </c>
      <c r="H468" s="524">
        <v>500</v>
      </c>
      <c r="I468" s="508">
        <v>15.95</v>
      </c>
      <c r="J468" s="509">
        <v>0.15</v>
      </c>
      <c r="K468" s="603">
        <f t="shared" si="159"/>
        <v>7974.85</v>
      </c>
      <c r="L468" s="507"/>
      <c r="M468" s="509"/>
    </row>
    <row r="469" spans="1:13" x14ac:dyDescent="0.25">
      <c r="A469" s="507"/>
      <c r="B469" s="556">
        <v>42205</v>
      </c>
      <c r="C469" s="507">
        <v>50</v>
      </c>
      <c r="D469" s="508">
        <v>24.35</v>
      </c>
      <c r="E469" s="509">
        <v>0</v>
      </c>
      <c r="F469" s="509">
        <f t="shared" si="158"/>
        <v>1217.5</v>
      </c>
      <c r="G469" s="621"/>
      <c r="H469" s="524">
        <v>500</v>
      </c>
      <c r="I469" s="508">
        <v>16.100000000000001</v>
      </c>
      <c r="J469" s="509">
        <v>0.15</v>
      </c>
      <c r="K469" s="603">
        <f t="shared" si="159"/>
        <v>8049.8500000000013</v>
      </c>
      <c r="L469" s="507"/>
      <c r="M469" s="509"/>
    </row>
    <row r="470" spans="1:13" x14ac:dyDescent="0.25">
      <c r="A470" s="507"/>
      <c r="B470" s="556">
        <v>42207</v>
      </c>
      <c r="C470" s="507">
        <v>20</v>
      </c>
      <c r="D470" s="508">
        <v>24.02</v>
      </c>
      <c r="E470" s="509">
        <v>0</v>
      </c>
      <c r="F470" s="509">
        <f t="shared" si="158"/>
        <v>480.4</v>
      </c>
      <c r="G470" s="621"/>
      <c r="H470" s="524">
        <v>500</v>
      </c>
      <c r="I470" s="508">
        <v>16.170000000000002</v>
      </c>
      <c r="J470" s="509">
        <v>0.15</v>
      </c>
      <c r="K470" s="603">
        <f t="shared" si="159"/>
        <v>8084.8500000000013</v>
      </c>
      <c r="L470" s="507"/>
      <c r="M470" s="509"/>
    </row>
    <row r="471" spans="1:13" x14ac:dyDescent="0.25">
      <c r="A471" s="507"/>
      <c r="B471" s="556">
        <v>42207</v>
      </c>
      <c r="C471" s="507">
        <v>20</v>
      </c>
      <c r="D471" s="508">
        <v>23.91</v>
      </c>
      <c r="E471" s="509">
        <v>0</v>
      </c>
      <c r="F471" s="509">
        <f t="shared" si="158"/>
        <v>478.2</v>
      </c>
      <c r="G471" s="621"/>
      <c r="H471" s="524">
        <v>500</v>
      </c>
      <c r="I471" s="508">
        <v>16.28</v>
      </c>
      <c r="J471" s="509">
        <v>0.15</v>
      </c>
      <c r="K471" s="603">
        <f t="shared" si="159"/>
        <v>8139.8500000000013</v>
      </c>
      <c r="L471" s="509"/>
      <c r="M471" s="509"/>
    </row>
    <row r="472" spans="1:13" x14ac:dyDescent="0.25">
      <c r="A472" s="507"/>
      <c r="B472" s="556">
        <v>42207</v>
      </c>
      <c r="C472" s="507">
        <v>20</v>
      </c>
      <c r="D472" s="508">
        <v>23.7</v>
      </c>
      <c r="E472" s="509">
        <v>0</v>
      </c>
      <c r="F472" s="509">
        <f t="shared" si="158"/>
        <v>474</v>
      </c>
      <c r="G472" s="621"/>
      <c r="H472" s="524">
        <v>500</v>
      </c>
      <c r="I472" s="508">
        <v>16.39</v>
      </c>
      <c r="J472" s="509">
        <v>0.15</v>
      </c>
      <c r="K472" s="603">
        <f t="shared" si="159"/>
        <v>8194.85</v>
      </c>
      <c r="L472" s="507"/>
      <c r="M472" s="509"/>
    </row>
    <row r="473" spans="1:13" x14ac:dyDescent="0.25">
      <c r="A473" s="507"/>
      <c r="B473" s="556">
        <v>42207</v>
      </c>
      <c r="C473" s="507">
        <v>20</v>
      </c>
      <c r="D473" s="508">
        <v>23.6</v>
      </c>
      <c r="E473" s="509">
        <v>0</v>
      </c>
      <c r="F473" s="509">
        <f t="shared" si="158"/>
        <v>472</v>
      </c>
      <c r="G473" s="621"/>
      <c r="H473" s="524">
        <v>500</v>
      </c>
      <c r="I473" s="508">
        <v>16.55</v>
      </c>
      <c r="J473" s="509">
        <v>0.17</v>
      </c>
      <c r="K473" s="603">
        <f t="shared" si="159"/>
        <v>8274.83</v>
      </c>
      <c r="L473" s="507"/>
      <c r="M473" s="509"/>
    </row>
    <row r="474" spans="1:13" x14ac:dyDescent="0.25">
      <c r="A474" s="507"/>
      <c r="B474" s="556">
        <v>42209</v>
      </c>
      <c r="C474" s="507">
        <v>40</v>
      </c>
      <c r="D474" s="508">
        <v>22.3</v>
      </c>
      <c r="E474" s="509">
        <v>0</v>
      </c>
      <c r="F474" s="509">
        <f t="shared" si="158"/>
        <v>892</v>
      </c>
      <c r="G474" s="621"/>
      <c r="H474" s="524">
        <v>50</v>
      </c>
      <c r="I474" s="508">
        <v>16.55</v>
      </c>
      <c r="J474" s="509">
        <v>0</v>
      </c>
      <c r="K474" s="603">
        <f t="shared" si="159"/>
        <v>827.5</v>
      </c>
      <c r="L474" s="507"/>
      <c r="M474" s="509"/>
    </row>
    <row r="475" spans="1:13" x14ac:dyDescent="0.25">
      <c r="A475" s="509"/>
      <c r="B475" s="556">
        <v>42221</v>
      </c>
      <c r="C475" s="507">
        <v>12</v>
      </c>
      <c r="D475" s="508">
        <v>20.95</v>
      </c>
      <c r="E475" s="509">
        <v>0</v>
      </c>
      <c r="F475" s="509">
        <f t="shared" si="158"/>
        <v>251.39999999999998</v>
      </c>
      <c r="G475" s="621"/>
      <c r="H475" s="524">
        <v>28</v>
      </c>
      <c r="I475" s="508">
        <v>16.68</v>
      </c>
      <c r="J475" s="509">
        <v>0.01</v>
      </c>
      <c r="K475" s="603">
        <f t="shared" si="159"/>
        <v>467.03</v>
      </c>
      <c r="L475" s="524"/>
      <c r="M475" s="509"/>
    </row>
    <row r="476" spans="1:13" x14ac:dyDescent="0.25">
      <c r="A476" s="507"/>
      <c r="B476" s="556">
        <v>42223</v>
      </c>
      <c r="C476" s="507">
        <v>100</v>
      </c>
      <c r="D476" s="508">
        <v>20.399999999999999</v>
      </c>
      <c r="E476" s="509">
        <v>0</v>
      </c>
      <c r="F476" s="509">
        <f t="shared" si="158"/>
        <v>2039.9999999999998</v>
      </c>
      <c r="G476" s="506">
        <v>42285</v>
      </c>
      <c r="H476" s="524">
        <v>632</v>
      </c>
      <c r="I476" s="508">
        <v>17.850000000000001</v>
      </c>
      <c r="J476" s="509">
        <v>0.21</v>
      </c>
      <c r="K476" s="603">
        <f t="shared" si="159"/>
        <v>11280.990000000002</v>
      </c>
      <c r="L476" s="509"/>
      <c r="M476" s="509"/>
    </row>
    <row r="477" spans="1:13" x14ac:dyDescent="0.25">
      <c r="A477" s="509"/>
      <c r="B477" s="556">
        <v>42226</v>
      </c>
      <c r="C477" s="507">
        <v>200</v>
      </c>
      <c r="D477" s="508">
        <v>19.95</v>
      </c>
      <c r="E477" s="509">
        <v>0</v>
      </c>
      <c r="F477" s="509">
        <f t="shared" si="158"/>
        <v>3990</v>
      </c>
      <c r="G477" s="506">
        <v>42297</v>
      </c>
      <c r="H477" s="524">
        <v>500</v>
      </c>
      <c r="I477" s="508">
        <v>19.149999999999999</v>
      </c>
      <c r="J477" s="509">
        <v>0.18</v>
      </c>
      <c r="K477" s="603">
        <f t="shared" si="159"/>
        <v>9574.82</v>
      </c>
      <c r="L477" s="507"/>
      <c r="M477" s="509"/>
    </row>
    <row r="478" spans="1:13" ht="15" customHeight="1" x14ac:dyDescent="0.25">
      <c r="A478" s="507"/>
      <c r="B478" s="556">
        <v>42226</v>
      </c>
      <c r="C478" s="507">
        <v>50</v>
      </c>
      <c r="D478" s="508">
        <v>20.010000000000002</v>
      </c>
      <c r="E478" s="509">
        <v>0</v>
      </c>
      <c r="F478" s="509">
        <f t="shared" si="158"/>
        <v>1000.5000000000001</v>
      </c>
      <c r="G478" s="506">
        <v>42300</v>
      </c>
      <c r="H478" s="524">
        <v>1000</v>
      </c>
      <c r="I478" s="508">
        <v>18.62</v>
      </c>
      <c r="J478" s="509">
        <v>0.34</v>
      </c>
      <c r="K478" s="603">
        <f t="shared" si="159"/>
        <v>18619.66</v>
      </c>
      <c r="L478" s="507"/>
      <c r="M478" s="509"/>
    </row>
    <row r="479" spans="1:13" x14ac:dyDescent="0.25">
      <c r="A479" s="507"/>
      <c r="B479" s="556">
        <v>42226</v>
      </c>
      <c r="C479" s="507">
        <v>100</v>
      </c>
      <c r="D479" s="508">
        <v>20.2</v>
      </c>
      <c r="E479" s="509">
        <v>0</v>
      </c>
      <c r="F479" s="509">
        <f t="shared" si="158"/>
        <v>2020</v>
      </c>
      <c r="G479" s="506">
        <v>42312</v>
      </c>
      <c r="H479" s="524">
        <v>2500</v>
      </c>
      <c r="I479" s="508">
        <v>18.48</v>
      </c>
      <c r="J479" s="509">
        <v>7.8</v>
      </c>
      <c r="K479" s="509">
        <f t="shared" si="159"/>
        <v>46192.2</v>
      </c>
      <c r="L479" s="507"/>
      <c r="M479" s="509"/>
    </row>
    <row r="480" spans="1:13" x14ac:dyDescent="0.25">
      <c r="A480" s="507"/>
      <c r="B480" s="556">
        <v>42227</v>
      </c>
      <c r="C480" s="507">
        <v>200</v>
      </c>
      <c r="D480" s="508">
        <v>18.399999999999999</v>
      </c>
      <c r="E480" s="509">
        <v>0</v>
      </c>
      <c r="F480" s="509">
        <f t="shared" si="158"/>
        <v>3679.9999999999995</v>
      </c>
      <c r="G480" s="506">
        <v>42313</v>
      </c>
      <c r="H480" s="524">
        <v>3000</v>
      </c>
      <c r="I480" s="508">
        <v>19.059999999999999</v>
      </c>
      <c r="J480" s="509">
        <v>1.05</v>
      </c>
      <c r="K480" s="509">
        <f t="shared" si="159"/>
        <v>57178.94999999999</v>
      </c>
      <c r="L480" s="507"/>
      <c r="M480" s="509"/>
    </row>
    <row r="481" spans="1:13" x14ac:dyDescent="0.25">
      <c r="A481" s="507"/>
      <c r="B481" s="556">
        <v>42227</v>
      </c>
      <c r="C481" s="507">
        <v>200</v>
      </c>
      <c r="D481" s="508">
        <v>19.55</v>
      </c>
      <c r="E481" s="509">
        <v>0</v>
      </c>
      <c r="F481" s="509">
        <f t="shared" si="158"/>
        <v>3910</v>
      </c>
      <c r="G481" s="506">
        <v>42324</v>
      </c>
      <c r="H481" s="524">
        <v>2500</v>
      </c>
      <c r="I481" s="508">
        <v>18.8</v>
      </c>
      <c r="J481" s="509">
        <v>0.86</v>
      </c>
      <c r="K481" s="509">
        <f t="shared" si="159"/>
        <v>46999.14</v>
      </c>
      <c r="L481" s="509"/>
      <c r="M481" s="509"/>
    </row>
    <row r="482" spans="1:13" x14ac:dyDescent="0.25">
      <c r="A482" s="507"/>
      <c r="B482" s="556">
        <v>42234</v>
      </c>
      <c r="C482" s="507">
        <v>40</v>
      </c>
      <c r="D482" s="508">
        <v>18.149999999999999</v>
      </c>
      <c r="E482" s="509">
        <v>0</v>
      </c>
      <c r="F482" s="509">
        <f t="shared" si="158"/>
        <v>726</v>
      </c>
      <c r="G482" s="506">
        <v>42335</v>
      </c>
      <c r="H482" s="524">
        <v>3078</v>
      </c>
      <c r="I482" s="508">
        <v>17.649999999999999</v>
      </c>
      <c r="J482" s="509">
        <v>1</v>
      </c>
      <c r="K482" s="509">
        <f t="shared" si="159"/>
        <v>54325.7</v>
      </c>
      <c r="L482" s="507"/>
      <c r="M482" s="509"/>
    </row>
    <row r="483" spans="1:13" x14ac:dyDescent="0.25">
      <c r="A483" s="507"/>
      <c r="B483" s="556">
        <v>42234</v>
      </c>
      <c r="C483" s="507">
        <v>100</v>
      </c>
      <c r="D483" s="508">
        <v>18</v>
      </c>
      <c r="E483" s="509">
        <v>0</v>
      </c>
      <c r="F483" s="509">
        <f t="shared" si="158"/>
        <v>1800</v>
      </c>
      <c r="G483" s="506">
        <v>42347</v>
      </c>
      <c r="H483" s="524">
        <v>500</v>
      </c>
      <c r="I483" s="508">
        <v>16.149999999999999</v>
      </c>
      <c r="J483" s="509">
        <v>0.15</v>
      </c>
      <c r="K483" s="509">
        <f t="shared" si="159"/>
        <v>8074.8499999999995</v>
      </c>
      <c r="L483" s="507"/>
      <c r="M483" s="509"/>
    </row>
    <row r="484" spans="1:13" x14ac:dyDescent="0.25">
      <c r="A484" s="507"/>
      <c r="B484" s="556">
        <v>42235</v>
      </c>
      <c r="C484" s="507">
        <v>100</v>
      </c>
      <c r="D484" s="508">
        <v>17.78</v>
      </c>
      <c r="E484" s="509">
        <v>0</v>
      </c>
      <c r="F484" s="509">
        <f t="shared" si="158"/>
        <v>1778</v>
      </c>
      <c r="G484" s="506">
        <v>42353</v>
      </c>
      <c r="H484" s="524">
        <v>600</v>
      </c>
      <c r="I484" s="508">
        <v>14.95</v>
      </c>
      <c r="J484" s="509">
        <v>0.17</v>
      </c>
      <c r="K484" s="509">
        <f t="shared" si="159"/>
        <v>8969.83</v>
      </c>
      <c r="L484" s="507"/>
      <c r="M484" s="509"/>
    </row>
    <row r="485" spans="1:13" x14ac:dyDescent="0.25">
      <c r="A485" s="507"/>
      <c r="B485" s="556">
        <v>42235</v>
      </c>
      <c r="C485" s="507">
        <v>100</v>
      </c>
      <c r="D485" s="508">
        <v>17.68</v>
      </c>
      <c r="E485" s="509">
        <v>0</v>
      </c>
      <c r="F485" s="509">
        <f t="shared" si="158"/>
        <v>1768</v>
      </c>
      <c r="G485" s="506">
        <v>42354</v>
      </c>
      <c r="H485" s="524">
        <v>500</v>
      </c>
      <c r="I485" s="508">
        <v>14.32</v>
      </c>
      <c r="J485" s="509">
        <v>0.13</v>
      </c>
      <c r="K485" s="509">
        <f t="shared" si="159"/>
        <v>7159.87</v>
      </c>
      <c r="L485" s="507"/>
      <c r="M485" s="509"/>
    </row>
    <row r="486" spans="1:13" x14ac:dyDescent="0.25">
      <c r="A486" s="507"/>
      <c r="B486" s="556">
        <v>42240</v>
      </c>
      <c r="C486" s="507">
        <v>100</v>
      </c>
      <c r="D486" s="508">
        <v>16.649999999999999</v>
      </c>
      <c r="E486" s="509">
        <v>0</v>
      </c>
      <c r="F486" s="509">
        <f t="shared" si="158"/>
        <v>1664.9999999999998</v>
      </c>
      <c r="G486" s="506">
        <v>42361</v>
      </c>
      <c r="H486" s="524">
        <v>500</v>
      </c>
      <c r="I486" s="508">
        <v>12.83</v>
      </c>
      <c r="J486" s="509">
        <v>0.12</v>
      </c>
      <c r="K486" s="509">
        <f t="shared" si="159"/>
        <v>6414.88</v>
      </c>
      <c r="L486" s="507"/>
      <c r="M486" s="509"/>
    </row>
    <row r="487" spans="1:13" ht="15" customHeight="1" x14ac:dyDescent="0.25">
      <c r="A487" s="507"/>
      <c r="B487" s="556">
        <v>42240</v>
      </c>
      <c r="C487" s="507">
        <v>100</v>
      </c>
      <c r="D487" s="508">
        <v>16.100000000000001</v>
      </c>
      <c r="E487" s="509">
        <v>0</v>
      </c>
      <c r="F487" s="509">
        <f t="shared" si="158"/>
        <v>1610.0000000000002</v>
      </c>
      <c r="G487" s="506">
        <v>42362</v>
      </c>
      <c r="H487" s="524">
        <v>1222</v>
      </c>
      <c r="I487" s="508">
        <v>12.75</v>
      </c>
      <c r="J487" s="509">
        <v>0.28999999999999998</v>
      </c>
      <c r="K487" s="509">
        <f t="shared" si="159"/>
        <v>15580.21</v>
      </c>
      <c r="L487" s="507"/>
      <c r="M487" s="509"/>
    </row>
    <row r="488" spans="1:13" x14ac:dyDescent="0.25">
      <c r="A488" s="507"/>
      <c r="B488" s="556">
        <v>42257</v>
      </c>
      <c r="C488" s="507">
        <v>1500</v>
      </c>
      <c r="D488" s="508">
        <v>16.350000000000001</v>
      </c>
      <c r="E488" s="509">
        <v>0</v>
      </c>
      <c r="F488" s="509">
        <f t="shared" si="158"/>
        <v>24525.000000000004</v>
      </c>
      <c r="G488" s="506">
        <v>42367</v>
      </c>
      <c r="H488" s="524">
        <v>1000</v>
      </c>
      <c r="I488" s="508">
        <v>13.15</v>
      </c>
      <c r="J488" s="509">
        <v>0.24</v>
      </c>
      <c r="K488" s="509">
        <f t="shared" si="159"/>
        <v>13149.76</v>
      </c>
      <c r="L488" s="507"/>
      <c r="M488" s="509"/>
    </row>
    <row r="489" spans="1:13" x14ac:dyDescent="0.25">
      <c r="A489" s="507"/>
      <c r="B489" s="556">
        <v>42258</v>
      </c>
      <c r="C489" s="507">
        <v>100</v>
      </c>
      <c r="D489" s="508">
        <v>16.100000000000001</v>
      </c>
      <c r="E489" s="509">
        <v>0</v>
      </c>
      <c r="F489" s="509">
        <f t="shared" si="158"/>
        <v>1610.0000000000002</v>
      </c>
      <c r="G489" s="506">
        <v>42367</v>
      </c>
      <c r="H489" s="524">
        <v>2178</v>
      </c>
      <c r="I489" s="508">
        <v>13.75</v>
      </c>
      <c r="J489" s="509">
        <v>0.55000000000000004</v>
      </c>
      <c r="K489" s="509">
        <f>H489*I489-J489</f>
        <v>29946.95</v>
      </c>
      <c r="L489" s="507"/>
      <c r="M489" s="509"/>
    </row>
    <row r="490" spans="1:13" x14ac:dyDescent="0.25">
      <c r="A490" s="507"/>
      <c r="B490" s="556">
        <v>42261</v>
      </c>
      <c r="C490" s="507">
        <v>1000</v>
      </c>
      <c r="D490" s="508">
        <v>15.416</v>
      </c>
      <c r="E490" s="509">
        <v>0</v>
      </c>
      <c r="F490" s="509">
        <f t="shared" si="158"/>
        <v>15416</v>
      </c>
      <c r="G490" s="506">
        <v>42010</v>
      </c>
      <c r="H490" s="524">
        <v>1000</v>
      </c>
      <c r="I490" s="508">
        <v>12.63</v>
      </c>
      <c r="J490" s="509">
        <v>0.23</v>
      </c>
      <c r="K490" s="509">
        <f>H490*I490-J490</f>
        <v>12629.77</v>
      </c>
      <c r="L490" s="507"/>
      <c r="M490" s="509"/>
    </row>
    <row r="491" spans="1:13" x14ac:dyDescent="0.25">
      <c r="A491" s="507"/>
      <c r="B491" s="556">
        <v>42261</v>
      </c>
      <c r="C491" s="507">
        <v>1000</v>
      </c>
      <c r="D491" s="508">
        <v>15.1</v>
      </c>
      <c r="E491" s="509">
        <v>0</v>
      </c>
      <c r="F491" s="509">
        <f t="shared" si="158"/>
        <v>15100</v>
      </c>
      <c r="G491" s="604">
        <v>42374</v>
      </c>
      <c r="H491" s="524">
        <v>2000</v>
      </c>
      <c r="I491" s="508">
        <v>12.81</v>
      </c>
      <c r="J491" s="509">
        <v>0.47</v>
      </c>
      <c r="K491" s="509">
        <f t="shared" ref="K491:K503" si="160">H491*I491-J491</f>
        <v>25619.53</v>
      </c>
      <c r="L491" s="507"/>
      <c r="M491" s="509"/>
    </row>
    <row r="492" spans="1:13" x14ac:dyDescent="0.25">
      <c r="A492" s="507"/>
      <c r="B492" s="556">
        <v>42261</v>
      </c>
      <c r="C492" s="507">
        <v>200</v>
      </c>
      <c r="D492" s="508">
        <v>14.87</v>
      </c>
      <c r="E492" s="509">
        <v>0</v>
      </c>
      <c r="F492" s="509">
        <f t="shared" si="158"/>
        <v>2974</v>
      </c>
      <c r="G492" s="506">
        <v>42374</v>
      </c>
      <c r="H492" s="524">
        <v>1000</v>
      </c>
      <c r="I492" s="508">
        <v>12.82</v>
      </c>
      <c r="J492" s="509">
        <v>0.24</v>
      </c>
      <c r="K492" s="509">
        <f t="shared" si="160"/>
        <v>12819.76</v>
      </c>
      <c r="L492" s="507"/>
      <c r="M492" s="509"/>
    </row>
    <row r="493" spans="1:13" x14ac:dyDescent="0.25">
      <c r="A493" s="507"/>
      <c r="B493" s="556">
        <v>42261</v>
      </c>
      <c r="C493" s="507">
        <v>300</v>
      </c>
      <c r="D493" s="508">
        <v>14.87</v>
      </c>
      <c r="E493" s="509">
        <v>0</v>
      </c>
      <c r="F493" s="509">
        <f t="shared" si="158"/>
        <v>4461</v>
      </c>
      <c r="G493" s="506">
        <v>42398</v>
      </c>
      <c r="H493" s="524">
        <v>400</v>
      </c>
      <c r="I493" s="508">
        <v>9.5500000000000007</v>
      </c>
      <c r="J493" s="509">
        <v>7.0000000000000007E-2</v>
      </c>
      <c r="K493" s="509">
        <f t="shared" si="160"/>
        <v>3819.9300000000003</v>
      </c>
      <c r="L493" s="507"/>
      <c r="M493" s="509"/>
    </row>
    <row r="494" spans="1:13" x14ac:dyDescent="0.25">
      <c r="A494" s="507"/>
      <c r="B494" s="556">
        <v>42270</v>
      </c>
      <c r="C494" s="507">
        <v>478</v>
      </c>
      <c r="D494" s="508">
        <v>15.85</v>
      </c>
      <c r="E494" s="509">
        <v>0</v>
      </c>
      <c r="F494" s="509">
        <f t="shared" si="158"/>
        <v>7576.3</v>
      </c>
      <c r="G494" s="506">
        <v>42411</v>
      </c>
      <c r="H494" s="524">
        <v>500</v>
      </c>
      <c r="I494" s="508">
        <v>6.97</v>
      </c>
      <c r="J494" s="509">
        <v>0.08</v>
      </c>
      <c r="K494" s="509">
        <f t="shared" si="160"/>
        <v>3484.92</v>
      </c>
      <c r="L494" s="507"/>
      <c r="M494" s="509"/>
    </row>
    <row r="495" spans="1:13" x14ac:dyDescent="0.25">
      <c r="A495" s="507"/>
      <c r="B495" s="556">
        <v>42292</v>
      </c>
      <c r="C495" s="507">
        <v>500</v>
      </c>
      <c r="D495" s="508">
        <v>18.55</v>
      </c>
      <c r="E495" s="509">
        <v>0</v>
      </c>
      <c r="F495" s="509">
        <f t="shared" si="158"/>
        <v>9275</v>
      </c>
      <c r="G495" s="506">
        <v>42412</v>
      </c>
      <c r="H495" s="524">
        <v>200</v>
      </c>
      <c r="I495" s="508">
        <v>7.45</v>
      </c>
      <c r="J495" s="509">
        <v>0.03</v>
      </c>
      <c r="K495" s="509">
        <f t="shared" si="160"/>
        <v>1489.97</v>
      </c>
      <c r="L495" s="507"/>
      <c r="M495" s="509"/>
    </row>
    <row r="496" spans="1:13" x14ac:dyDescent="0.25">
      <c r="A496" s="507"/>
      <c r="B496" s="556">
        <v>42299</v>
      </c>
      <c r="C496" s="507">
        <v>500</v>
      </c>
      <c r="D496" s="508">
        <v>18.55</v>
      </c>
      <c r="E496" s="509">
        <v>0</v>
      </c>
      <c r="F496" s="509">
        <f t="shared" si="158"/>
        <v>9275</v>
      </c>
      <c r="G496" s="506">
        <v>42416</v>
      </c>
      <c r="H496" s="524">
        <v>500</v>
      </c>
      <c r="I496" s="508">
        <v>7.75</v>
      </c>
      <c r="J496" s="509">
        <v>0.08</v>
      </c>
      <c r="K496" s="509">
        <f t="shared" si="160"/>
        <v>3874.92</v>
      </c>
      <c r="L496" s="507"/>
      <c r="M496" s="509"/>
    </row>
    <row r="497" spans="1:13" x14ac:dyDescent="0.25">
      <c r="A497" s="507"/>
      <c r="B497" s="556">
        <v>42299</v>
      </c>
      <c r="C497" s="507">
        <v>500</v>
      </c>
      <c r="D497" s="508">
        <v>18.28</v>
      </c>
      <c r="E497" s="509">
        <v>0</v>
      </c>
      <c r="F497" s="509">
        <f t="shared" si="158"/>
        <v>9140</v>
      </c>
      <c r="G497" s="506">
        <v>42422</v>
      </c>
      <c r="H497" s="524">
        <v>2500</v>
      </c>
      <c r="I497" s="508">
        <v>7.47</v>
      </c>
      <c r="J497" s="509">
        <v>0.41</v>
      </c>
      <c r="K497" s="509">
        <f t="shared" si="160"/>
        <v>18674.59</v>
      </c>
      <c r="L497" s="507"/>
      <c r="M497" s="509"/>
    </row>
    <row r="498" spans="1:13" x14ac:dyDescent="0.25">
      <c r="A498" s="507"/>
      <c r="B498" s="556">
        <v>42299</v>
      </c>
      <c r="C498" s="507">
        <v>1000</v>
      </c>
      <c r="D498" s="508">
        <v>18.100000000000001</v>
      </c>
      <c r="E498" s="509">
        <v>0</v>
      </c>
      <c r="F498" s="509">
        <f t="shared" si="158"/>
        <v>18100</v>
      </c>
      <c r="G498" s="506">
        <v>42422</v>
      </c>
      <c r="H498" s="524">
        <v>1000</v>
      </c>
      <c r="I498" s="508">
        <v>7.49</v>
      </c>
      <c r="J498" s="509">
        <v>0.16</v>
      </c>
      <c r="K498" s="509">
        <f t="shared" si="160"/>
        <v>7489.84</v>
      </c>
      <c r="L498" s="507"/>
      <c r="M498" s="509"/>
    </row>
    <row r="499" spans="1:13" x14ac:dyDescent="0.25">
      <c r="A499" s="507"/>
      <c r="B499" s="619">
        <v>42306</v>
      </c>
      <c r="C499" s="507">
        <v>660</v>
      </c>
      <c r="D499" s="508">
        <v>17.8</v>
      </c>
      <c r="E499" s="509">
        <v>0</v>
      </c>
      <c r="F499" s="509">
        <f t="shared" si="158"/>
        <v>11748</v>
      </c>
      <c r="G499" s="506">
        <v>42426</v>
      </c>
      <c r="H499" s="524">
        <v>900</v>
      </c>
      <c r="I499" s="508">
        <v>7.7</v>
      </c>
      <c r="J499" s="509">
        <v>0.15</v>
      </c>
      <c r="K499" s="509">
        <f t="shared" si="160"/>
        <v>6929.85</v>
      </c>
      <c r="L499" s="507"/>
      <c r="M499" s="509"/>
    </row>
    <row r="500" spans="1:13" ht="30" x14ac:dyDescent="0.25">
      <c r="A500" s="507"/>
      <c r="B500" s="619"/>
      <c r="C500" s="507">
        <v>340</v>
      </c>
      <c r="D500" s="508">
        <v>17.8</v>
      </c>
      <c r="E500" s="509">
        <v>0</v>
      </c>
      <c r="F500" s="509">
        <f t="shared" si="158"/>
        <v>6052</v>
      </c>
      <c r="G500" s="622" t="s">
        <v>181</v>
      </c>
      <c r="H500" s="524">
        <v>500</v>
      </c>
      <c r="I500" s="508">
        <v>7.73</v>
      </c>
      <c r="J500" s="509">
        <v>0.08</v>
      </c>
      <c r="K500" s="509">
        <f t="shared" si="160"/>
        <v>3864.92</v>
      </c>
      <c r="L500" s="507"/>
      <c r="M500" s="509"/>
    </row>
    <row r="501" spans="1:13" x14ac:dyDescent="0.25">
      <c r="A501" s="507"/>
      <c r="B501" s="556">
        <v>42312</v>
      </c>
      <c r="C501" s="605">
        <v>500</v>
      </c>
      <c r="D501" s="602">
        <v>17.559999999999999</v>
      </c>
      <c r="E501" s="603">
        <v>6.95</v>
      </c>
      <c r="F501" s="603">
        <f t="shared" si="158"/>
        <v>8786.9500000000007</v>
      </c>
      <c r="G501" s="622"/>
      <c r="H501" s="524">
        <v>500</v>
      </c>
      <c r="I501" s="508">
        <v>7.96</v>
      </c>
      <c r="J501" s="509">
        <v>0.09</v>
      </c>
      <c r="K501" s="509">
        <f t="shared" si="160"/>
        <v>3979.91</v>
      </c>
      <c r="L501" s="507"/>
      <c r="M501" s="509"/>
    </row>
    <row r="502" spans="1:13" x14ac:dyDescent="0.25">
      <c r="A502" s="507"/>
      <c r="B502" s="556">
        <v>42313</v>
      </c>
      <c r="C502" s="507">
        <v>3000</v>
      </c>
      <c r="D502" s="508">
        <v>19.05</v>
      </c>
      <c r="E502" s="509">
        <v>0</v>
      </c>
      <c r="F502" s="509">
        <f t="shared" si="158"/>
        <v>57150</v>
      </c>
      <c r="G502" s="622"/>
      <c r="H502" s="524">
        <v>500</v>
      </c>
      <c r="I502" s="508">
        <v>8.0299999999999994</v>
      </c>
      <c r="J502" s="509">
        <v>0.09</v>
      </c>
      <c r="K502" s="509">
        <f t="shared" si="160"/>
        <v>4014.9099999999994</v>
      </c>
      <c r="L502" s="507"/>
      <c r="M502" s="508"/>
    </row>
    <row r="503" spans="1:13" x14ac:dyDescent="0.25">
      <c r="A503" s="507"/>
      <c r="B503" s="556">
        <v>42320</v>
      </c>
      <c r="C503" s="507">
        <v>500</v>
      </c>
      <c r="D503" s="508">
        <v>18.079999999999998</v>
      </c>
      <c r="E503" s="509">
        <v>0</v>
      </c>
      <c r="F503" s="509">
        <f t="shared" si="158"/>
        <v>9040</v>
      </c>
      <c r="G503" s="622"/>
      <c r="H503" s="524">
        <v>1500</v>
      </c>
      <c r="I503" s="508">
        <v>8.1</v>
      </c>
      <c r="J503" s="509">
        <v>0.26</v>
      </c>
      <c r="K503" s="509">
        <f t="shared" si="160"/>
        <v>12149.74</v>
      </c>
      <c r="L503" s="507"/>
      <c r="M503" s="509"/>
    </row>
    <row r="504" spans="1:13" x14ac:dyDescent="0.25">
      <c r="A504" s="507"/>
      <c r="B504" s="556">
        <v>42320</v>
      </c>
      <c r="C504" s="507">
        <v>1000</v>
      </c>
      <c r="D504" s="508">
        <v>18.05</v>
      </c>
      <c r="E504" s="509">
        <v>0</v>
      </c>
      <c r="F504" s="509">
        <f t="shared" si="158"/>
        <v>18050</v>
      </c>
      <c r="G504" s="506">
        <v>42429</v>
      </c>
      <c r="H504" s="524">
        <v>1000</v>
      </c>
      <c r="I504" s="508">
        <v>8.5399999999999991</v>
      </c>
      <c r="J504" s="509">
        <v>0.19</v>
      </c>
      <c r="K504" s="509">
        <f>H504*I504-J504</f>
        <v>8539.81</v>
      </c>
      <c r="L504" s="507"/>
      <c r="M504" s="606"/>
    </row>
    <row r="505" spans="1:13" x14ac:dyDescent="0.25">
      <c r="A505" s="507"/>
      <c r="B505" s="556">
        <v>42320</v>
      </c>
      <c r="C505" s="507">
        <v>1000</v>
      </c>
      <c r="D505" s="508">
        <v>17.82</v>
      </c>
      <c r="E505" s="509">
        <v>0</v>
      </c>
      <c r="F505" s="509">
        <f t="shared" si="158"/>
        <v>17820</v>
      </c>
      <c r="G505" s="506">
        <v>42429</v>
      </c>
      <c r="H505" s="524">
        <v>500</v>
      </c>
      <c r="I505" s="508">
        <v>7.95</v>
      </c>
      <c r="J505" s="509">
        <v>0.09</v>
      </c>
      <c r="K505" s="509">
        <f>H505*I505-J505</f>
        <v>3974.91</v>
      </c>
      <c r="L505" s="507"/>
      <c r="M505" s="509"/>
    </row>
    <row r="506" spans="1:13" x14ac:dyDescent="0.25">
      <c r="A506" s="507"/>
      <c r="B506" s="556">
        <v>42328</v>
      </c>
      <c r="C506" s="507">
        <v>3078</v>
      </c>
      <c r="D506" s="508">
        <v>17.47</v>
      </c>
      <c r="E506" s="509">
        <v>0</v>
      </c>
      <c r="F506" s="509">
        <f t="shared" si="158"/>
        <v>53772.659999999996</v>
      </c>
      <c r="G506" s="506">
        <v>42429</v>
      </c>
      <c r="H506" s="524">
        <v>500</v>
      </c>
      <c r="I506" s="508">
        <v>7.97</v>
      </c>
      <c r="J506" s="509">
        <v>0.09</v>
      </c>
      <c r="K506" s="509">
        <f t="shared" ref="K506:K565" si="161">H506*I506-J506</f>
        <v>3984.91</v>
      </c>
      <c r="L506" s="507"/>
      <c r="M506" s="509"/>
    </row>
    <row r="507" spans="1:13" x14ac:dyDescent="0.25">
      <c r="A507" s="507"/>
      <c r="B507" s="556">
        <v>42340</v>
      </c>
      <c r="C507" s="507">
        <v>3078</v>
      </c>
      <c r="D507" s="508">
        <v>17.739999999999998</v>
      </c>
      <c r="E507" s="509">
        <v>0</v>
      </c>
      <c r="F507" s="509">
        <f t="shared" si="158"/>
        <v>54603.719999999994</v>
      </c>
      <c r="G507" s="506">
        <v>42430</v>
      </c>
      <c r="H507" s="524">
        <v>500</v>
      </c>
      <c r="I507" s="508">
        <v>7.85</v>
      </c>
      <c r="J507" s="509">
        <v>0.09</v>
      </c>
      <c r="K507" s="509">
        <f t="shared" si="161"/>
        <v>3924.91</v>
      </c>
      <c r="L507" s="507"/>
      <c r="M507" s="509"/>
    </row>
    <row r="508" spans="1:13" x14ac:dyDescent="0.25">
      <c r="A508" s="507"/>
      <c r="B508" s="556">
        <v>42340</v>
      </c>
      <c r="C508" s="507">
        <v>500</v>
      </c>
      <c r="D508" s="508">
        <v>17.5</v>
      </c>
      <c r="E508" s="509">
        <v>0</v>
      </c>
      <c r="F508" s="509">
        <f t="shared" si="158"/>
        <v>8750</v>
      </c>
      <c r="G508" s="506">
        <v>42430</v>
      </c>
      <c r="H508" s="524">
        <v>500</v>
      </c>
      <c r="I508" s="508">
        <v>8.0299999999999994</v>
      </c>
      <c r="J508" s="509">
        <v>0.09</v>
      </c>
      <c r="K508" s="509">
        <f t="shared" si="161"/>
        <v>4014.9099999999994</v>
      </c>
      <c r="L508" s="509"/>
      <c r="M508" s="509"/>
    </row>
    <row r="509" spans="1:13" x14ac:dyDescent="0.25">
      <c r="A509" s="507"/>
      <c r="B509" s="556">
        <v>42345</v>
      </c>
      <c r="C509" s="507">
        <v>100</v>
      </c>
      <c r="D509" s="508">
        <v>16.7</v>
      </c>
      <c r="E509" s="509">
        <v>0</v>
      </c>
      <c r="F509" s="509">
        <f t="shared" si="158"/>
        <v>1670</v>
      </c>
      <c r="G509" s="506">
        <v>42431</v>
      </c>
      <c r="H509" s="524">
        <v>500</v>
      </c>
      <c r="I509" s="508">
        <v>8.3800000000000008</v>
      </c>
      <c r="J509" s="509">
        <v>0.09</v>
      </c>
      <c r="K509" s="509">
        <f t="shared" si="161"/>
        <v>4189.91</v>
      </c>
      <c r="L509" s="509"/>
      <c r="M509" s="509"/>
    </row>
    <row r="510" spans="1:13" x14ac:dyDescent="0.25">
      <c r="A510" s="507"/>
      <c r="B510" s="556">
        <v>42345</v>
      </c>
      <c r="C510" s="507">
        <v>500</v>
      </c>
      <c r="D510" s="508">
        <v>16.850000000000001</v>
      </c>
      <c r="E510" s="509">
        <v>0</v>
      </c>
      <c r="F510" s="509">
        <f t="shared" si="158"/>
        <v>8425</v>
      </c>
      <c r="G510" s="506">
        <v>42431</v>
      </c>
      <c r="H510" s="524">
        <v>500</v>
      </c>
      <c r="I510" s="508">
        <v>8.58</v>
      </c>
      <c r="J510" s="509">
        <v>0.09</v>
      </c>
      <c r="K510" s="509">
        <f t="shared" si="161"/>
        <v>4289.91</v>
      </c>
      <c r="L510" s="507"/>
      <c r="M510" s="509"/>
    </row>
    <row r="511" spans="1:13" ht="30" x14ac:dyDescent="0.25">
      <c r="A511" s="507"/>
      <c r="B511" s="556">
        <v>42347</v>
      </c>
      <c r="C511" s="507">
        <v>500</v>
      </c>
      <c r="D511" s="508">
        <v>15.84</v>
      </c>
      <c r="E511" s="509">
        <v>0</v>
      </c>
      <c r="F511" s="509">
        <f t="shared" si="158"/>
        <v>7920</v>
      </c>
      <c r="G511" s="621" t="s">
        <v>183</v>
      </c>
      <c r="H511" s="524">
        <v>400</v>
      </c>
      <c r="I511" s="508">
        <v>9.09</v>
      </c>
      <c r="J511" s="509">
        <v>0.1</v>
      </c>
      <c r="K511" s="509">
        <f t="shared" si="161"/>
        <v>3635.9</v>
      </c>
      <c r="L511" s="507"/>
      <c r="M511" s="509"/>
    </row>
    <row r="512" spans="1:13" ht="15" customHeight="1" x14ac:dyDescent="0.25">
      <c r="A512" s="507"/>
      <c r="B512" s="556">
        <v>42348</v>
      </c>
      <c r="C512" s="507">
        <v>500</v>
      </c>
      <c r="D512" s="508">
        <v>14.78</v>
      </c>
      <c r="E512" s="509">
        <v>0</v>
      </c>
      <c r="F512" s="509">
        <f t="shared" si="158"/>
        <v>7390</v>
      </c>
      <c r="G512" s="621"/>
      <c r="H512" s="524">
        <v>100</v>
      </c>
      <c r="I512" s="508">
        <v>9.09</v>
      </c>
      <c r="J512" s="509">
        <v>0</v>
      </c>
      <c r="K512" s="509">
        <f t="shared" si="161"/>
        <v>909</v>
      </c>
      <c r="L512" s="507"/>
      <c r="M512" s="509"/>
    </row>
    <row r="513" spans="1:13" x14ac:dyDescent="0.25">
      <c r="A513" s="507"/>
      <c r="B513" s="556">
        <v>42352</v>
      </c>
      <c r="C513" s="507">
        <v>100</v>
      </c>
      <c r="D513" s="508">
        <v>14.57</v>
      </c>
      <c r="E513" s="509">
        <v>0</v>
      </c>
      <c r="F513" s="509">
        <f t="shared" si="158"/>
        <v>1457</v>
      </c>
      <c r="G513" s="621"/>
      <c r="H513" s="524">
        <v>500</v>
      </c>
      <c r="I513" s="508">
        <v>8.81</v>
      </c>
      <c r="J513" s="509">
        <v>0.1</v>
      </c>
      <c r="K513" s="509">
        <f t="shared" si="161"/>
        <v>4404.8999999999996</v>
      </c>
      <c r="L513" s="507"/>
      <c r="M513" s="509"/>
    </row>
    <row r="514" spans="1:13" x14ac:dyDescent="0.25">
      <c r="A514" s="507"/>
      <c r="B514" s="556">
        <v>42355</v>
      </c>
      <c r="C514" s="507">
        <v>500</v>
      </c>
      <c r="D514" s="508">
        <v>13.89</v>
      </c>
      <c r="E514" s="509">
        <v>0</v>
      </c>
      <c r="F514" s="509">
        <f t="shared" si="158"/>
        <v>6945</v>
      </c>
      <c r="G514" s="506">
        <v>42432</v>
      </c>
      <c r="H514" s="524">
        <v>600</v>
      </c>
      <c r="I514" s="508">
        <v>9.65</v>
      </c>
      <c r="J514" s="509">
        <v>0.13</v>
      </c>
      <c r="K514" s="509">
        <f t="shared" si="161"/>
        <v>5789.87</v>
      </c>
      <c r="L514" s="507"/>
      <c r="M514" s="509"/>
    </row>
    <row r="515" spans="1:13" x14ac:dyDescent="0.25">
      <c r="A515" s="507"/>
      <c r="B515" s="556">
        <v>42360</v>
      </c>
      <c r="C515" s="507">
        <v>500</v>
      </c>
      <c r="D515" s="508">
        <v>12.95</v>
      </c>
      <c r="E515" s="509">
        <v>0</v>
      </c>
      <c r="F515" s="509">
        <f t="shared" si="158"/>
        <v>6475</v>
      </c>
      <c r="G515" s="506">
        <v>42433</v>
      </c>
      <c r="H515" s="524">
        <v>600</v>
      </c>
      <c r="I515" s="508">
        <v>10.45</v>
      </c>
      <c r="J515" s="509">
        <v>0.14000000000000001</v>
      </c>
      <c r="K515" s="509">
        <f t="shared" si="161"/>
        <v>6269.86</v>
      </c>
      <c r="L515" s="507"/>
      <c r="M515" s="509"/>
    </row>
    <row r="516" spans="1:13" x14ac:dyDescent="0.25">
      <c r="A516" s="507"/>
      <c r="B516" s="556">
        <v>42361</v>
      </c>
      <c r="C516" s="507">
        <v>500</v>
      </c>
      <c r="D516" s="508">
        <v>12.75</v>
      </c>
      <c r="E516" s="509">
        <v>0</v>
      </c>
      <c r="F516" s="509">
        <f t="shared" si="158"/>
        <v>6375</v>
      </c>
      <c r="G516" s="506">
        <v>42440</v>
      </c>
      <c r="H516" s="524">
        <v>400</v>
      </c>
      <c r="I516" s="508">
        <v>11.25</v>
      </c>
      <c r="J516" s="509">
        <v>0.1</v>
      </c>
      <c r="K516" s="509">
        <f t="shared" si="161"/>
        <v>4499.8999999999996</v>
      </c>
      <c r="L516" s="507"/>
      <c r="M516" s="509"/>
    </row>
    <row r="517" spans="1:13" x14ac:dyDescent="0.25">
      <c r="A517" s="507"/>
      <c r="B517" s="556">
        <v>42361</v>
      </c>
      <c r="C517" s="507">
        <v>500</v>
      </c>
      <c r="D517" s="508">
        <v>12.8</v>
      </c>
      <c r="E517" s="509">
        <v>0</v>
      </c>
      <c r="F517" s="509">
        <f t="shared" si="158"/>
        <v>6400</v>
      </c>
      <c r="G517" s="506">
        <v>42446</v>
      </c>
      <c r="H517" s="524">
        <v>1500</v>
      </c>
      <c r="I517" s="508">
        <v>11.49</v>
      </c>
      <c r="J517" s="509">
        <v>0.38</v>
      </c>
      <c r="K517" s="509">
        <f t="shared" si="161"/>
        <v>17234.62</v>
      </c>
      <c r="L517" s="507"/>
      <c r="M517" s="509"/>
    </row>
    <row r="518" spans="1:13" x14ac:dyDescent="0.25">
      <c r="A518" s="507"/>
      <c r="B518" s="556">
        <v>42361</v>
      </c>
      <c r="C518" s="507">
        <v>1000</v>
      </c>
      <c r="D518" s="508">
        <v>12.67</v>
      </c>
      <c r="E518" s="509">
        <v>0</v>
      </c>
      <c r="F518" s="509">
        <f t="shared" si="158"/>
        <v>12670</v>
      </c>
      <c r="G518" s="506">
        <v>42447</v>
      </c>
      <c r="H518" s="524">
        <v>1500</v>
      </c>
      <c r="I518" s="508">
        <v>11.44</v>
      </c>
      <c r="J518" s="509">
        <v>0.37</v>
      </c>
      <c r="K518" s="509">
        <f t="shared" si="161"/>
        <v>17159.63</v>
      </c>
      <c r="L518" s="507"/>
      <c r="M518" s="509"/>
    </row>
    <row r="519" spans="1:13" x14ac:dyDescent="0.25">
      <c r="A519" s="507"/>
      <c r="B519" s="556">
        <v>42361</v>
      </c>
      <c r="C519" s="507">
        <v>222</v>
      </c>
      <c r="D519" s="508">
        <v>12.44</v>
      </c>
      <c r="E519" s="509">
        <v>0</v>
      </c>
      <c r="F519" s="509">
        <f t="shared" si="158"/>
        <v>2761.68</v>
      </c>
      <c r="G519" s="506">
        <v>42447</v>
      </c>
      <c r="H519" s="524">
        <v>500</v>
      </c>
      <c r="I519" s="508">
        <v>11.484999999999999</v>
      </c>
      <c r="J519" s="509">
        <v>0.13</v>
      </c>
      <c r="K519" s="509">
        <f t="shared" si="161"/>
        <v>5742.37</v>
      </c>
      <c r="L519" s="507"/>
      <c r="M519" s="509"/>
    </row>
    <row r="520" spans="1:13" x14ac:dyDescent="0.25">
      <c r="A520" s="507"/>
      <c r="B520" s="556">
        <v>42367</v>
      </c>
      <c r="C520" s="507">
        <v>2178</v>
      </c>
      <c r="D520" s="508">
        <v>13.68</v>
      </c>
      <c r="E520" s="509">
        <v>0</v>
      </c>
      <c r="F520" s="509">
        <f t="shared" si="158"/>
        <v>29795.040000000001</v>
      </c>
      <c r="G520" s="620">
        <v>42447</v>
      </c>
      <c r="H520" s="524">
        <v>650</v>
      </c>
      <c r="I520" s="508">
        <v>11.56</v>
      </c>
      <c r="J520" s="509">
        <v>0.25</v>
      </c>
      <c r="K520" s="509">
        <f t="shared" si="161"/>
        <v>7513.75</v>
      </c>
      <c r="L520" s="507"/>
      <c r="M520" s="509"/>
    </row>
    <row r="521" spans="1:13" x14ac:dyDescent="0.25">
      <c r="A521" s="507"/>
      <c r="B521" s="556">
        <v>42369</v>
      </c>
      <c r="C521" s="507">
        <v>2500</v>
      </c>
      <c r="D521" s="508">
        <v>13.04</v>
      </c>
      <c r="E521" s="509">
        <v>0</v>
      </c>
      <c r="F521" s="509">
        <f t="shared" si="158"/>
        <v>32599.999999999996</v>
      </c>
      <c r="G521" s="620"/>
      <c r="H521" s="524">
        <v>350</v>
      </c>
      <c r="I521" s="508">
        <v>11.56</v>
      </c>
      <c r="J521" s="509">
        <v>0</v>
      </c>
      <c r="K521" s="509">
        <f t="shared" si="161"/>
        <v>4046</v>
      </c>
      <c r="L521" s="507"/>
      <c r="M521" s="509"/>
    </row>
    <row r="522" spans="1:13" x14ac:dyDescent="0.25">
      <c r="A522" s="507"/>
      <c r="B522" s="556">
        <v>42008</v>
      </c>
      <c r="C522" s="507">
        <v>2000</v>
      </c>
      <c r="D522" s="508">
        <v>13.01</v>
      </c>
      <c r="E522" s="509">
        <v>0</v>
      </c>
      <c r="F522" s="509">
        <f t="shared" si="158"/>
        <v>26020</v>
      </c>
      <c r="G522" s="506">
        <v>42447</v>
      </c>
      <c r="H522" s="524">
        <v>1000</v>
      </c>
      <c r="I522" s="508">
        <v>11.62</v>
      </c>
      <c r="J522" s="509">
        <v>0.25</v>
      </c>
      <c r="K522" s="509">
        <f t="shared" si="161"/>
        <v>11619.75</v>
      </c>
      <c r="L522" s="507"/>
      <c r="M522" s="509"/>
    </row>
    <row r="523" spans="1:13" x14ac:dyDescent="0.25">
      <c r="A523" s="507"/>
      <c r="B523" s="556">
        <v>42009</v>
      </c>
      <c r="C523" s="507">
        <v>500</v>
      </c>
      <c r="D523" s="508">
        <v>12.62</v>
      </c>
      <c r="E523" s="509">
        <v>0</v>
      </c>
      <c r="F523" s="509">
        <f t="shared" si="158"/>
        <v>6310</v>
      </c>
      <c r="G523" s="506">
        <v>42451</v>
      </c>
      <c r="H523" s="524">
        <v>1000</v>
      </c>
      <c r="I523" s="508">
        <v>11.45</v>
      </c>
      <c r="J523" s="509">
        <v>0.25</v>
      </c>
      <c r="K523" s="509">
        <f t="shared" si="161"/>
        <v>11449.75</v>
      </c>
      <c r="L523" s="507"/>
      <c r="M523" s="509"/>
    </row>
    <row r="524" spans="1:13" x14ac:dyDescent="0.25">
      <c r="A524" s="507"/>
      <c r="B524" s="556">
        <v>42009</v>
      </c>
      <c r="C524" s="507">
        <v>500</v>
      </c>
      <c r="D524" s="508">
        <v>12.45</v>
      </c>
      <c r="E524" s="509">
        <v>0</v>
      </c>
      <c r="F524" s="509">
        <f t="shared" si="158"/>
        <v>6225</v>
      </c>
      <c r="G524" s="506">
        <v>42451</v>
      </c>
      <c r="H524" s="524">
        <v>50</v>
      </c>
      <c r="I524" s="508">
        <v>11.28</v>
      </c>
      <c r="J524" s="509">
        <v>0.01</v>
      </c>
      <c r="K524" s="509">
        <f t="shared" si="161"/>
        <v>563.99</v>
      </c>
      <c r="L524" s="507"/>
      <c r="M524" s="509"/>
    </row>
    <row r="525" spans="1:13" x14ac:dyDescent="0.25">
      <c r="A525" s="507"/>
      <c r="B525" s="607">
        <v>42374</v>
      </c>
      <c r="C525" s="507">
        <v>2000</v>
      </c>
      <c r="D525" s="508">
        <v>12.73</v>
      </c>
      <c r="E525" s="509">
        <v>0</v>
      </c>
      <c r="F525" s="509">
        <f t="shared" ref="F525:F588" si="162">C525*D525+E525</f>
        <v>25460</v>
      </c>
      <c r="G525" s="506">
        <v>42459</v>
      </c>
      <c r="H525" s="524">
        <v>2000</v>
      </c>
      <c r="I525" s="508">
        <v>10.75</v>
      </c>
      <c r="J525" s="509">
        <v>0.47</v>
      </c>
      <c r="K525" s="509">
        <f t="shared" si="161"/>
        <v>21499.53</v>
      </c>
      <c r="L525" s="507"/>
      <c r="M525" s="509"/>
    </row>
    <row r="526" spans="1:13" x14ac:dyDescent="0.25">
      <c r="A526" s="507"/>
      <c r="B526" s="556">
        <v>42375</v>
      </c>
      <c r="C526" s="507">
        <v>1000</v>
      </c>
      <c r="D526" s="508">
        <v>12.5</v>
      </c>
      <c r="E526" s="509">
        <v>0</v>
      </c>
      <c r="F526" s="509">
        <f t="shared" si="162"/>
        <v>12500</v>
      </c>
      <c r="G526" s="506">
        <v>42460</v>
      </c>
      <c r="H526" s="524">
        <v>1600</v>
      </c>
      <c r="I526" s="508">
        <v>10.95</v>
      </c>
      <c r="J526" s="509">
        <v>2.88</v>
      </c>
      <c r="K526" s="509">
        <f t="shared" si="161"/>
        <v>17517.12</v>
      </c>
      <c r="L526" s="507"/>
      <c r="M526" s="509"/>
    </row>
    <row r="527" spans="1:13" x14ac:dyDescent="0.25">
      <c r="A527" s="507"/>
      <c r="B527" s="556">
        <v>42375</v>
      </c>
      <c r="C527" s="507">
        <v>1000</v>
      </c>
      <c r="D527" s="508">
        <v>11.7</v>
      </c>
      <c r="E527" s="509">
        <v>0</v>
      </c>
      <c r="F527" s="509">
        <f t="shared" si="162"/>
        <v>11700</v>
      </c>
      <c r="G527" s="506">
        <v>42461</v>
      </c>
      <c r="H527" s="524">
        <v>2000</v>
      </c>
      <c r="I527" s="508">
        <v>10.52</v>
      </c>
      <c r="J527" s="509">
        <v>0.46</v>
      </c>
      <c r="K527" s="509">
        <f t="shared" si="161"/>
        <v>21039.54</v>
      </c>
      <c r="L527" s="507"/>
      <c r="M527" s="509"/>
    </row>
    <row r="528" spans="1:13" x14ac:dyDescent="0.25">
      <c r="A528" s="507"/>
      <c r="B528" s="556">
        <v>42402</v>
      </c>
      <c r="C528" s="507">
        <v>400</v>
      </c>
      <c r="D528" s="508">
        <v>9.1</v>
      </c>
      <c r="E528" s="509">
        <v>0</v>
      </c>
      <c r="F528" s="509">
        <f t="shared" si="162"/>
        <v>3640</v>
      </c>
      <c r="G528" s="506">
        <v>42461</v>
      </c>
      <c r="H528" s="524">
        <v>2000</v>
      </c>
      <c r="I528" s="508">
        <v>10.55</v>
      </c>
      <c r="J528" s="509">
        <v>0.46</v>
      </c>
      <c r="K528" s="509">
        <f t="shared" si="161"/>
        <v>21099.54</v>
      </c>
      <c r="L528" s="507"/>
      <c r="M528" s="509"/>
    </row>
    <row r="529" spans="1:13" x14ac:dyDescent="0.25">
      <c r="A529" s="507"/>
      <c r="B529" s="556">
        <v>42411</v>
      </c>
      <c r="C529" s="507">
        <v>500</v>
      </c>
      <c r="D529" s="508">
        <v>6.835</v>
      </c>
      <c r="E529" s="509">
        <v>0</v>
      </c>
      <c r="F529" s="509">
        <f t="shared" si="162"/>
        <v>3417.5</v>
      </c>
      <c r="G529" s="506">
        <v>42465</v>
      </c>
      <c r="H529" s="524">
        <v>100</v>
      </c>
      <c r="I529" s="508">
        <v>10.75</v>
      </c>
      <c r="J529" s="509">
        <v>0.02</v>
      </c>
      <c r="K529" s="509">
        <f t="shared" si="161"/>
        <v>1074.98</v>
      </c>
      <c r="L529" s="507"/>
      <c r="M529" s="509"/>
    </row>
    <row r="530" spans="1:13" x14ac:dyDescent="0.25">
      <c r="A530" s="507"/>
      <c r="B530" s="556">
        <v>42412</v>
      </c>
      <c r="C530" s="507">
        <v>200</v>
      </c>
      <c r="D530" s="508">
        <v>7.23</v>
      </c>
      <c r="E530" s="509">
        <v>0</v>
      </c>
      <c r="F530" s="509">
        <f t="shared" si="162"/>
        <v>1446</v>
      </c>
      <c r="G530" s="506">
        <v>42468</v>
      </c>
      <c r="H530" s="524">
        <v>1000</v>
      </c>
      <c r="I530" s="508">
        <v>11.77</v>
      </c>
      <c r="J530" s="509">
        <v>0.26</v>
      </c>
      <c r="K530" s="509">
        <f t="shared" si="161"/>
        <v>11769.74</v>
      </c>
      <c r="L530" s="507"/>
      <c r="M530" s="509"/>
    </row>
    <row r="531" spans="1:13" x14ac:dyDescent="0.25">
      <c r="A531" s="507"/>
      <c r="B531" s="556">
        <v>42416</v>
      </c>
      <c r="C531" s="507">
        <v>500</v>
      </c>
      <c r="D531" s="508">
        <v>7.5</v>
      </c>
      <c r="E531" s="509">
        <v>0</v>
      </c>
      <c r="F531" s="509">
        <f t="shared" si="162"/>
        <v>3750</v>
      </c>
      <c r="G531" s="620">
        <v>42472</v>
      </c>
      <c r="H531" s="524">
        <v>420</v>
      </c>
      <c r="I531" s="508">
        <v>13.35</v>
      </c>
      <c r="J531" s="509">
        <v>0.15</v>
      </c>
      <c r="K531" s="509">
        <f t="shared" si="161"/>
        <v>5606.85</v>
      </c>
      <c r="L531" s="507"/>
      <c r="M531" s="509"/>
    </row>
    <row r="532" spans="1:13" ht="30" x14ac:dyDescent="0.25">
      <c r="A532" s="507"/>
      <c r="B532" s="623" t="s">
        <v>179</v>
      </c>
      <c r="C532" s="507">
        <v>3000</v>
      </c>
      <c r="D532" s="508">
        <v>7.55</v>
      </c>
      <c r="E532" s="509">
        <v>0</v>
      </c>
      <c r="F532" s="509">
        <f t="shared" si="162"/>
        <v>22650</v>
      </c>
      <c r="G532" s="620"/>
      <c r="H532" s="524">
        <v>80</v>
      </c>
      <c r="I532" s="508">
        <v>13.35</v>
      </c>
      <c r="J532" s="509">
        <v>0</v>
      </c>
      <c r="K532" s="509">
        <f t="shared" si="161"/>
        <v>1068</v>
      </c>
      <c r="L532" s="507"/>
      <c r="M532" s="509"/>
    </row>
    <row r="533" spans="1:13" x14ac:dyDescent="0.25">
      <c r="A533" s="507"/>
      <c r="B533" s="623"/>
      <c r="C533" s="507">
        <v>500</v>
      </c>
      <c r="D533" s="508">
        <v>6.75</v>
      </c>
      <c r="E533" s="509">
        <v>0</v>
      </c>
      <c r="F533" s="509">
        <f t="shared" si="162"/>
        <v>3375</v>
      </c>
      <c r="G533" s="506">
        <v>42472</v>
      </c>
      <c r="H533" s="524">
        <v>500</v>
      </c>
      <c r="I533" s="508">
        <v>13.15</v>
      </c>
      <c r="J533" s="509">
        <v>0.14000000000000001</v>
      </c>
      <c r="K533" s="509">
        <f t="shared" si="161"/>
        <v>6574.86</v>
      </c>
      <c r="L533" s="507"/>
      <c r="M533" s="509"/>
    </row>
    <row r="534" spans="1:13" x14ac:dyDescent="0.25">
      <c r="A534" s="507"/>
      <c r="B534" s="623"/>
      <c r="C534" s="507">
        <v>300</v>
      </c>
      <c r="D534" s="508">
        <v>6.75</v>
      </c>
      <c r="E534" s="509">
        <v>0</v>
      </c>
      <c r="F534" s="509">
        <f t="shared" si="162"/>
        <v>2025</v>
      </c>
      <c r="G534" s="506">
        <v>42472</v>
      </c>
      <c r="H534" s="524">
        <v>500</v>
      </c>
      <c r="I534" s="508">
        <v>12.92</v>
      </c>
      <c r="J534" s="509">
        <v>0.14000000000000001</v>
      </c>
      <c r="K534" s="509">
        <f t="shared" si="161"/>
        <v>6459.86</v>
      </c>
      <c r="L534" s="507"/>
      <c r="M534" s="509"/>
    </row>
    <row r="535" spans="1:13" x14ac:dyDescent="0.25">
      <c r="A535" s="507"/>
      <c r="B535" s="556">
        <v>42426</v>
      </c>
      <c r="C535" s="507">
        <v>600</v>
      </c>
      <c r="D535" s="508">
        <v>7.63</v>
      </c>
      <c r="E535" s="509">
        <v>0</v>
      </c>
      <c r="F535" s="509">
        <f t="shared" si="162"/>
        <v>4578</v>
      </c>
      <c r="G535" s="506">
        <v>42472</v>
      </c>
      <c r="H535" s="524">
        <v>500</v>
      </c>
      <c r="I535" s="508">
        <v>12.59</v>
      </c>
      <c r="J535" s="509">
        <v>0.14000000000000001</v>
      </c>
      <c r="K535" s="509">
        <f t="shared" si="161"/>
        <v>6294.86</v>
      </c>
      <c r="L535" s="507"/>
      <c r="M535" s="509"/>
    </row>
    <row r="536" spans="1:13" x14ac:dyDescent="0.25">
      <c r="A536" s="507"/>
      <c r="B536" s="556">
        <v>42426</v>
      </c>
      <c r="C536" s="507">
        <v>2000</v>
      </c>
      <c r="D536" s="508">
        <v>7.95</v>
      </c>
      <c r="E536" s="509">
        <v>0</v>
      </c>
      <c r="F536" s="509">
        <f t="shared" si="162"/>
        <v>15900</v>
      </c>
      <c r="G536" s="506">
        <v>42474</v>
      </c>
      <c r="H536" s="524">
        <v>500</v>
      </c>
      <c r="I536" s="508">
        <v>13.18</v>
      </c>
      <c r="J536" s="509">
        <v>0.14000000000000001</v>
      </c>
      <c r="K536" s="509">
        <f t="shared" si="161"/>
        <v>6589.86</v>
      </c>
      <c r="L536" s="507"/>
      <c r="M536" s="509"/>
    </row>
    <row r="537" spans="1:13" x14ac:dyDescent="0.25">
      <c r="A537" s="507"/>
      <c r="B537" s="556">
        <v>42429</v>
      </c>
      <c r="C537" s="507">
        <v>2000</v>
      </c>
      <c r="D537" s="508">
        <v>8.1999999999999993</v>
      </c>
      <c r="E537" s="509">
        <v>0</v>
      </c>
      <c r="F537" s="509">
        <f t="shared" si="162"/>
        <v>16400</v>
      </c>
      <c r="G537" s="506">
        <v>42478</v>
      </c>
      <c r="H537" s="524">
        <v>500</v>
      </c>
      <c r="I537" s="508">
        <v>13.4</v>
      </c>
      <c r="J537" s="509">
        <v>0.15</v>
      </c>
      <c r="K537" s="509">
        <f t="shared" si="161"/>
        <v>6699.85</v>
      </c>
      <c r="L537" s="507"/>
      <c r="M537" s="509"/>
    </row>
    <row r="538" spans="1:13" x14ac:dyDescent="0.25">
      <c r="A538" s="509"/>
      <c r="B538" s="556">
        <v>42429</v>
      </c>
      <c r="C538" s="507">
        <v>500</v>
      </c>
      <c r="D538" s="508">
        <v>7.88</v>
      </c>
      <c r="E538" s="509">
        <v>0</v>
      </c>
      <c r="F538" s="509">
        <f t="shared" si="162"/>
        <v>3940</v>
      </c>
      <c r="G538" s="506">
        <v>42486</v>
      </c>
      <c r="H538" s="524">
        <v>500</v>
      </c>
      <c r="I538" s="508">
        <v>14.35</v>
      </c>
      <c r="J538" s="509">
        <v>0.16</v>
      </c>
      <c r="K538" s="509">
        <f t="shared" si="161"/>
        <v>7174.84</v>
      </c>
      <c r="L538" s="507"/>
      <c r="M538" s="509"/>
    </row>
    <row r="539" spans="1:13" x14ac:dyDescent="0.25">
      <c r="A539" s="507"/>
      <c r="B539" s="556">
        <v>42430</v>
      </c>
      <c r="C539" s="507">
        <v>1000</v>
      </c>
      <c r="D539" s="508">
        <v>7.77</v>
      </c>
      <c r="E539" s="509">
        <v>0</v>
      </c>
      <c r="F539" s="509">
        <f t="shared" si="162"/>
        <v>7770</v>
      </c>
      <c r="G539" s="506">
        <v>42487</v>
      </c>
      <c r="H539" s="524">
        <v>600</v>
      </c>
      <c r="I539" s="508">
        <v>14.85</v>
      </c>
      <c r="J539" s="509">
        <v>0.19</v>
      </c>
      <c r="K539" s="509">
        <f t="shared" si="161"/>
        <v>8909.81</v>
      </c>
      <c r="L539" s="507"/>
      <c r="M539" s="509"/>
    </row>
    <row r="540" spans="1:13" x14ac:dyDescent="0.25">
      <c r="A540" s="507"/>
      <c r="B540" s="556">
        <v>42430</v>
      </c>
      <c r="C540" s="507">
        <v>500</v>
      </c>
      <c r="D540" s="508">
        <v>7.94</v>
      </c>
      <c r="E540" s="509">
        <v>0</v>
      </c>
      <c r="F540" s="509">
        <f t="shared" si="162"/>
        <v>3970</v>
      </c>
      <c r="G540" s="506">
        <v>42489</v>
      </c>
      <c r="H540" s="524">
        <v>3000</v>
      </c>
      <c r="I540" s="508">
        <v>14.15</v>
      </c>
      <c r="J540" s="509">
        <v>0.93</v>
      </c>
      <c r="K540" s="509">
        <f t="shared" si="161"/>
        <v>42449.07</v>
      </c>
      <c r="L540" s="507"/>
      <c r="M540" s="509"/>
    </row>
    <row r="541" spans="1:13" x14ac:dyDescent="0.25">
      <c r="A541" s="507"/>
      <c r="B541" s="556">
        <v>42431</v>
      </c>
      <c r="C541" s="507">
        <v>1000</v>
      </c>
      <c r="D541" s="508">
        <v>8.3699999999999992</v>
      </c>
      <c r="E541" s="509">
        <v>0</v>
      </c>
      <c r="F541" s="509">
        <f t="shared" si="162"/>
        <v>8370</v>
      </c>
      <c r="G541" s="506">
        <v>42492</v>
      </c>
      <c r="H541" s="524">
        <v>1000</v>
      </c>
      <c r="I541" s="508">
        <v>13.48</v>
      </c>
      <c r="J541" s="509">
        <v>0.28999999999999998</v>
      </c>
      <c r="K541" s="509">
        <f t="shared" si="161"/>
        <v>13479.71</v>
      </c>
      <c r="L541" s="507"/>
      <c r="M541" s="509"/>
    </row>
    <row r="542" spans="1:13" x14ac:dyDescent="0.25">
      <c r="A542" s="507"/>
      <c r="B542" s="556">
        <v>42432</v>
      </c>
      <c r="C542" s="507">
        <v>600</v>
      </c>
      <c r="D542" s="508">
        <v>9.3699999999999992</v>
      </c>
      <c r="E542" s="509">
        <v>0</v>
      </c>
      <c r="F542" s="509">
        <f t="shared" si="162"/>
        <v>5621.9999999999991</v>
      </c>
      <c r="G542" s="506">
        <v>42492</v>
      </c>
      <c r="H542" s="524">
        <v>1000</v>
      </c>
      <c r="I542" s="508">
        <v>13.61</v>
      </c>
      <c r="J542" s="509">
        <v>0.3</v>
      </c>
      <c r="K542" s="509">
        <f t="shared" si="161"/>
        <v>13609.7</v>
      </c>
      <c r="L542" s="507"/>
      <c r="M542" s="509"/>
    </row>
    <row r="543" spans="1:13" x14ac:dyDescent="0.25">
      <c r="A543" s="507"/>
      <c r="B543" s="556">
        <v>42432</v>
      </c>
      <c r="C543" s="507">
        <v>600</v>
      </c>
      <c r="D543" s="508">
        <v>8.8800000000000008</v>
      </c>
      <c r="E543" s="509">
        <v>0</v>
      </c>
      <c r="F543" s="509">
        <f t="shared" si="162"/>
        <v>5328.0000000000009</v>
      </c>
      <c r="G543" s="506">
        <v>42493</v>
      </c>
      <c r="H543" s="524">
        <v>322</v>
      </c>
      <c r="I543" s="508">
        <v>13.28</v>
      </c>
      <c r="J543" s="509">
        <v>0.09</v>
      </c>
      <c r="K543" s="509">
        <f t="shared" si="161"/>
        <v>4276.07</v>
      </c>
      <c r="L543" s="507"/>
      <c r="M543" s="509"/>
    </row>
    <row r="544" spans="1:13" x14ac:dyDescent="0.25">
      <c r="A544" s="507"/>
      <c r="B544" s="556">
        <v>42433</v>
      </c>
      <c r="C544" s="507">
        <v>600</v>
      </c>
      <c r="D544" s="508">
        <v>10.42</v>
      </c>
      <c r="E544" s="509">
        <v>0</v>
      </c>
      <c r="F544" s="509">
        <f t="shared" si="162"/>
        <v>6252</v>
      </c>
      <c r="G544" s="506">
        <v>42495</v>
      </c>
      <c r="H544" s="524">
        <v>1000</v>
      </c>
      <c r="I544" s="508">
        <v>12.05</v>
      </c>
      <c r="J544" s="509">
        <v>0.26</v>
      </c>
      <c r="K544" s="509">
        <f t="shared" si="161"/>
        <v>12049.74</v>
      </c>
      <c r="L544" s="507"/>
      <c r="M544" s="509"/>
    </row>
    <row r="545" spans="1:13" x14ac:dyDescent="0.25">
      <c r="A545" s="507"/>
      <c r="B545" s="556">
        <v>42440</v>
      </c>
      <c r="C545" s="507">
        <v>400</v>
      </c>
      <c r="D545" s="508">
        <v>11.12</v>
      </c>
      <c r="E545" s="509">
        <v>0</v>
      </c>
      <c r="F545" s="509">
        <f t="shared" si="162"/>
        <v>4448</v>
      </c>
      <c r="G545" s="506">
        <v>42495</v>
      </c>
      <c r="H545" s="524">
        <v>2000</v>
      </c>
      <c r="I545" s="508">
        <v>12.63</v>
      </c>
      <c r="J545" s="509">
        <v>0.55000000000000004</v>
      </c>
      <c r="K545" s="509">
        <f t="shared" si="161"/>
        <v>25259.45</v>
      </c>
      <c r="L545" s="507"/>
      <c r="M545" s="509"/>
    </row>
    <row r="546" spans="1:13" x14ac:dyDescent="0.25">
      <c r="A546" s="507"/>
      <c r="B546" s="556">
        <v>42446</v>
      </c>
      <c r="C546" s="507">
        <v>1500</v>
      </c>
      <c r="D546" s="508">
        <v>11.445</v>
      </c>
      <c r="E546" s="509">
        <v>0</v>
      </c>
      <c r="F546" s="509">
        <f t="shared" si="162"/>
        <v>17167.5</v>
      </c>
      <c r="G546" s="506">
        <v>42500</v>
      </c>
      <c r="H546" s="524">
        <v>1000</v>
      </c>
      <c r="I546" s="508">
        <v>11.66</v>
      </c>
      <c r="J546" s="509">
        <v>5.25</v>
      </c>
      <c r="K546" s="509">
        <f t="shared" si="161"/>
        <v>11654.75</v>
      </c>
      <c r="L546" s="507"/>
      <c r="M546" s="509"/>
    </row>
    <row r="547" spans="1:13" x14ac:dyDescent="0.25">
      <c r="A547" s="507"/>
      <c r="B547" s="619">
        <v>42447</v>
      </c>
      <c r="C547" s="507">
        <v>1500</v>
      </c>
      <c r="D547" s="508">
        <v>11.42</v>
      </c>
      <c r="E547" s="509">
        <v>0</v>
      </c>
      <c r="F547" s="509">
        <f t="shared" si="162"/>
        <v>17130</v>
      </c>
      <c r="G547" s="506">
        <v>42502</v>
      </c>
      <c r="H547" s="524">
        <v>1500</v>
      </c>
      <c r="I547" s="508">
        <v>12.36</v>
      </c>
      <c r="J547" s="509">
        <v>0.4</v>
      </c>
      <c r="K547" s="509">
        <f t="shared" si="161"/>
        <v>18539.599999999999</v>
      </c>
      <c r="L547" s="507"/>
      <c r="M547" s="509"/>
    </row>
    <row r="548" spans="1:13" x14ac:dyDescent="0.25">
      <c r="A548" s="507"/>
      <c r="B548" s="624"/>
      <c r="C548" s="507">
        <v>500</v>
      </c>
      <c r="D548" s="508">
        <v>11.42</v>
      </c>
      <c r="E548" s="509">
        <v>0</v>
      </c>
      <c r="F548" s="509">
        <f t="shared" si="162"/>
        <v>5710</v>
      </c>
      <c r="G548" s="506">
        <v>42503</v>
      </c>
      <c r="H548" s="524">
        <v>500</v>
      </c>
      <c r="I548" s="508">
        <v>12.49</v>
      </c>
      <c r="J548" s="509">
        <v>0.14000000000000001</v>
      </c>
      <c r="K548" s="509">
        <f t="shared" si="161"/>
        <v>6244.86</v>
      </c>
      <c r="L548" s="507"/>
      <c r="M548" s="509"/>
    </row>
    <row r="549" spans="1:13" x14ac:dyDescent="0.25">
      <c r="A549" s="507"/>
      <c r="B549" s="556">
        <v>42447</v>
      </c>
      <c r="C549" s="507">
        <v>650</v>
      </c>
      <c r="D549" s="508">
        <v>11.545</v>
      </c>
      <c r="E549" s="509">
        <v>0.75</v>
      </c>
      <c r="F549" s="509">
        <f t="shared" si="162"/>
        <v>7505</v>
      </c>
      <c r="G549" s="506">
        <v>42506</v>
      </c>
      <c r="H549" s="524">
        <v>300</v>
      </c>
      <c r="I549" s="508">
        <v>12.85</v>
      </c>
      <c r="J549" s="509">
        <v>0.08</v>
      </c>
      <c r="K549" s="509">
        <f t="shared" si="161"/>
        <v>3854.92</v>
      </c>
      <c r="L549" s="507"/>
      <c r="M549" s="509"/>
    </row>
    <row r="550" spans="1:13" x14ac:dyDescent="0.25">
      <c r="A550" s="507"/>
      <c r="B550" s="556">
        <v>42450</v>
      </c>
      <c r="C550" s="507">
        <v>1350</v>
      </c>
      <c r="D550" s="508">
        <v>11.42</v>
      </c>
      <c r="E550" s="509">
        <v>0</v>
      </c>
      <c r="F550" s="509">
        <f t="shared" si="162"/>
        <v>15417</v>
      </c>
      <c r="G550" s="506">
        <v>42513</v>
      </c>
      <c r="H550" s="524">
        <v>500</v>
      </c>
      <c r="I550" s="508">
        <v>13.05</v>
      </c>
      <c r="J550" s="509">
        <v>0.14000000000000001</v>
      </c>
      <c r="K550" s="509">
        <f t="shared" si="161"/>
        <v>6524.86</v>
      </c>
      <c r="L550" s="507"/>
      <c r="M550" s="509"/>
    </row>
    <row r="551" spans="1:13" x14ac:dyDescent="0.25">
      <c r="A551" s="507"/>
      <c r="B551" s="556">
        <v>42451</v>
      </c>
      <c r="C551" s="507">
        <v>1000</v>
      </c>
      <c r="D551" s="508">
        <v>11.38</v>
      </c>
      <c r="E551" s="509">
        <v>0</v>
      </c>
      <c r="F551" s="509">
        <f t="shared" si="162"/>
        <v>11380</v>
      </c>
      <c r="G551" s="506">
        <v>42515</v>
      </c>
      <c r="H551" s="524">
        <v>500</v>
      </c>
      <c r="I551" s="508">
        <v>13.59</v>
      </c>
      <c r="J551" s="509">
        <v>0.15</v>
      </c>
      <c r="K551" s="509">
        <f t="shared" si="161"/>
        <v>6794.85</v>
      </c>
      <c r="L551" s="507"/>
      <c r="M551" s="509"/>
    </row>
    <row r="552" spans="1:13" x14ac:dyDescent="0.25">
      <c r="A552" s="507"/>
      <c r="B552" s="619">
        <v>42451</v>
      </c>
      <c r="C552" s="507">
        <v>50</v>
      </c>
      <c r="D552" s="508">
        <v>11.22</v>
      </c>
      <c r="E552" s="509">
        <v>0</v>
      </c>
      <c r="F552" s="509">
        <f t="shared" si="162"/>
        <v>561</v>
      </c>
      <c r="G552" s="506">
        <v>42515</v>
      </c>
      <c r="H552" s="524">
        <v>500</v>
      </c>
      <c r="I552" s="508">
        <v>13.57</v>
      </c>
      <c r="J552" s="509">
        <v>0.15</v>
      </c>
      <c r="K552" s="509">
        <f t="shared" si="161"/>
        <v>6784.85</v>
      </c>
      <c r="L552" s="507"/>
      <c r="M552" s="509"/>
    </row>
    <row r="553" spans="1:13" x14ac:dyDescent="0.25">
      <c r="A553" s="507"/>
      <c r="B553" s="619"/>
      <c r="C553" s="507">
        <v>350</v>
      </c>
      <c r="D553" s="508">
        <v>11.22</v>
      </c>
      <c r="E553" s="509">
        <v>0</v>
      </c>
      <c r="F553" s="509">
        <f t="shared" si="162"/>
        <v>3927</v>
      </c>
      <c r="G553" s="506">
        <v>42517</v>
      </c>
      <c r="H553" s="524">
        <v>500</v>
      </c>
      <c r="I553" s="508">
        <v>12.87</v>
      </c>
      <c r="J553" s="509">
        <v>0.14000000000000001</v>
      </c>
      <c r="K553" s="509">
        <f t="shared" si="161"/>
        <v>6434.86</v>
      </c>
      <c r="L553" s="507"/>
      <c r="M553" s="509"/>
    </row>
    <row r="554" spans="1:13" ht="45" x14ac:dyDescent="0.25">
      <c r="A554" s="507"/>
      <c r="B554" s="623" t="s">
        <v>193</v>
      </c>
      <c r="C554" s="507">
        <v>650</v>
      </c>
      <c r="D554" s="508">
        <v>11.22</v>
      </c>
      <c r="E554" s="509">
        <v>0</v>
      </c>
      <c r="F554" s="509">
        <f t="shared" si="162"/>
        <v>7293</v>
      </c>
      <c r="G554" s="506">
        <v>42524</v>
      </c>
      <c r="H554" s="524">
        <v>400</v>
      </c>
      <c r="I554" s="508">
        <v>13.38</v>
      </c>
      <c r="J554" s="509">
        <v>0.12</v>
      </c>
      <c r="K554" s="509">
        <f t="shared" si="161"/>
        <v>5351.88</v>
      </c>
      <c r="L554" s="507"/>
      <c r="M554" s="509"/>
    </row>
    <row r="555" spans="1:13" x14ac:dyDescent="0.25">
      <c r="A555" s="507"/>
      <c r="B555" s="623"/>
      <c r="C555" s="507">
        <v>500</v>
      </c>
      <c r="D555" s="508">
        <v>11.01</v>
      </c>
      <c r="E555" s="509">
        <v>0</v>
      </c>
      <c r="F555" s="509">
        <f t="shared" si="162"/>
        <v>5505</v>
      </c>
      <c r="G555" s="506">
        <v>42527</v>
      </c>
      <c r="H555" s="524">
        <v>1000</v>
      </c>
      <c r="I555" s="508">
        <v>13.82</v>
      </c>
      <c r="J555" s="509">
        <v>0.3</v>
      </c>
      <c r="K555" s="509">
        <f t="shared" si="161"/>
        <v>13819.7</v>
      </c>
      <c r="L555" s="507"/>
      <c r="M555" s="509"/>
    </row>
    <row r="556" spans="1:13" x14ac:dyDescent="0.25">
      <c r="A556" s="507"/>
      <c r="B556" s="623"/>
      <c r="C556" s="507">
        <v>500</v>
      </c>
      <c r="D556" s="508">
        <v>10.75</v>
      </c>
      <c r="E556" s="509">
        <v>0</v>
      </c>
      <c r="F556" s="509">
        <f t="shared" si="162"/>
        <v>5375</v>
      </c>
      <c r="G556" s="506">
        <v>42527</v>
      </c>
      <c r="H556" s="524">
        <v>500</v>
      </c>
      <c r="I556" s="508">
        <v>13.97</v>
      </c>
      <c r="J556" s="509">
        <v>1.1499999999999999</v>
      </c>
      <c r="K556" s="509">
        <f t="shared" si="161"/>
        <v>6983.85</v>
      </c>
      <c r="L556" s="507"/>
      <c r="M556" s="509"/>
    </row>
    <row r="557" spans="1:13" x14ac:dyDescent="0.25">
      <c r="A557" s="507"/>
      <c r="B557" s="623"/>
      <c r="C557" s="507">
        <v>1000</v>
      </c>
      <c r="D557" s="508">
        <v>10.4</v>
      </c>
      <c r="E557" s="509">
        <v>0</v>
      </c>
      <c r="F557" s="509">
        <f t="shared" si="162"/>
        <v>10400</v>
      </c>
      <c r="G557" s="506">
        <v>42528</v>
      </c>
      <c r="H557" s="524">
        <v>500</v>
      </c>
      <c r="I557" s="508">
        <v>14.65</v>
      </c>
      <c r="J557" s="509">
        <v>0.16</v>
      </c>
      <c r="K557" s="509">
        <f t="shared" si="161"/>
        <v>7324.84</v>
      </c>
      <c r="L557" s="507"/>
      <c r="M557" s="509"/>
    </row>
    <row r="558" spans="1:13" x14ac:dyDescent="0.25">
      <c r="A558" s="507"/>
      <c r="B558" s="623"/>
      <c r="C558" s="507">
        <v>1000</v>
      </c>
      <c r="D558" s="508">
        <v>10.185</v>
      </c>
      <c r="E558" s="509">
        <v>0</v>
      </c>
      <c r="F558" s="509">
        <f t="shared" si="162"/>
        <v>10185</v>
      </c>
      <c r="G558" s="506">
        <v>42536</v>
      </c>
      <c r="H558" s="524">
        <v>400</v>
      </c>
      <c r="I558" s="508">
        <v>13.43</v>
      </c>
      <c r="J558" s="509">
        <v>0.12</v>
      </c>
      <c r="K558" s="509">
        <f t="shared" si="161"/>
        <v>5371.88</v>
      </c>
      <c r="L558" s="507"/>
      <c r="M558" s="509"/>
    </row>
    <row r="559" spans="1:13" x14ac:dyDescent="0.25">
      <c r="A559" s="507"/>
      <c r="B559" s="556">
        <v>42461</v>
      </c>
      <c r="C559" s="507">
        <v>2000</v>
      </c>
      <c r="D559" s="508">
        <v>10.43</v>
      </c>
      <c r="E559" s="509">
        <v>0</v>
      </c>
      <c r="F559" s="509">
        <f t="shared" si="162"/>
        <v>20860</v>
      </c>
      <c r="G559" s="506">
        <v>42537</v>
      </c>
      <c r="H559" s="524">
        <v>400</v>
      </c>
      <c r="I559" s="508">
        <v>12.69</v>
      </c>
      <c r="J559" s="509">
        <v>0.11</v>
      </c>
      <c r="K559" s="509">
        <f t="shared" si="161"/>
        <v>5075.8900000000003</v>
      </c>
      <c r="L559" s="507"/>
      <c r="M559" s="509"/>
    </row>
    <row r="560" spans="1:13" x14ac:dyDescent="0.25">
      <c r="A560" s="507"/>
      <c r="B560" s="556">
        <v>42461</v>
      </c>
      <c r="C560" s="507">
        <v>2000</v>
      </c>
      <c r="D560" s="508">
        <v>10.42</v>
      </c>
      <c r="E560" s="509">
        <v>0</v>
      </c>
      <c r="F560" s="509">
        <f t="shared" si="162"/>
        <v>20840</v>
      </c>
      <c r="G560" s="506">
        <v>42538</v>
      </c>
      <c r="H560" s="524">
        <v>500</v>
      </c>
      <c r="I560" s="508">
        <v>13.34</v>
      </c>
      <c r="J560" s="509">
        <v>0.15</v>
      </c>
      <c r="K560" s="509">
        <f t="shared" si="161"/>
        <v>6669.85</v>
      </c>
      <c r="L560" s="507"/>
      <c r="M560" s="509"/>
    </row>
    <row r="561" spans="1:13" ht="45" x14ac:dyDescent="0.25">
      <c r="A561" s="507"/>
      <c r="B561" s="556">
        <v>42465</v>
      </c>
      <c r="C561" s="507">
        <v>100</v>
      </c>
      <c r="D561" s="508">
        <v>10.4</v>
      </c>
      <c r="E561" s="509">
        <v>0</v>
      </c>
      <c r="F561" s="509">
        <f t="shared" si="162"/>
        <v>1040</v>
      </c>
      <c r="G561" s="625" t="s">
        <v>220</v>
      </c>
      <c r="H561" s="524">
        <v>500</v>
      </c>
      <c r="I561" s="508">
        <v>13.91</v>
      </c>
      <c r="J561" s="509">
        <v>0.15</v>
      </c>
      <c r="K561" s="509">
        <f t="shared" si="161"/>
        <v>6954.85</v>
      </c>
      <c r="L561" s="507"/>
      <c r="M561" s="509"/>
    </row>
    <row r="562" spans="1:13" x14ac:dyDescent="0.25">
      <c r="A562" s="507"/>
      <c r="B562" s="556">
        <v>42471</v>
      </c>
      <c r="C562" s="507">
        <v>500</v>
      </c>
      <c r="D562" s="508">
        <v>11.77</v>
      </c>
      <c r="E562" s="509">
        <v>0</v>
      </c>
      <c r="F562" s="509">
        <f t="shared" si="162"/>
        <v>5885</v>
      </c>
      <c r="G562" s="625"/>
      <c r="H562" s="524">
        <v>600</v>
      </c>
      <c r="I562" s="508">
        <v>14.36</v>
      </c>
      <c r="J562" s="509">
        <v>0.19</v>
      </c>
      <c r="K562" s="509">
        <f t="shared" si="161"/>
        <v>8615.81</v>
      </c>
      <c r="L562" s="507"/>
      <c r="M562" s="509"/>
    </row>
    <row r="563" spans="1:13" x14ac:dyDescent="0.25">
      <c r="A563" s="507"/>
      <c r="B563" s="556">
        <v>42471</v>
      </c>
      <c r="C563" s="507">
        <v>500</v>
      </c>
      <c r="D563" s="508">
        <v>11.55</v>
      </c>
      <c r="E563" s="509">
        <v>0</v>
      </c>
      <c r="F563" s="509">
        <f t="shared" si="162"/>
        <v>5775</v>
      </c>
      <c r="G563" s="625"/>
      <c r="H563" s="524">
        <v>500</v>
      </c>
      <c r="I563" s="508">
        <v>14.65</v>
      </c>
      <c r="J563" s="509">
        <v>0.16</v>
      </c>
      <c r="K563" s="509">
        <f t="shared" si="161"/>
        <v>7324.84</v>
      </c>
      <c r="L563" s="507"/>
      <c r="M563" s="509"/>
    </row>
    <row r="564" spans="1:13" x14ac:dyDescent="0.25">
      <c r="A564" s="507"/>
      <c r="B564" s="556">
        <v>42472</v>
      </c>
      <c r="C564" s="507">
        <v>610</v>
      </c>
      <c r="D564" s="508">
        <v>12.95</v>
      </c>
      <c r="E564" s="509">
        <v>0</v>
      </c>
      <c r="F564" s="509">
        <f t="shared" si="162"/>
        <v>7899.5</v>
      </c>
      <c r="G564" s="506">
        <v>42542</v>
      </c>
      <c r="H564" s="524">
        <v>500</v>
      </c>
      <c r="I564" s="508">
        <v>14.95</v>
      </c>
      <c r="J564" s="509">
        <v>0.16</v>
      </c>
      <c r="K564" s="509">
        <f t="shared" si="161"/>
        <v>7474.84</v>
      </c>
      <c r="L564" s="507"/>
      <c r="M564" s="509"/>
    </row>
    <row r="565" spans="1:13" x14ac:dyDescent="0.25">
      <c r="A565" s="507"/>
      <c r="B565" s="556">
        <v>42473</v>
      </c>
      <c r="C565" s="507">
        <v>970</v>
      </c>
      <c r="D565" s="508">
        <v>12.76</v>
      </c>
      <c r="E565" s="509">
        <v>4.0999999999999996</v>
      </c>
      <c r="F565" s="509">
        <f t="shared" si="162"/>
        <v>12381.3</v>
      </c>
      <c r="G565" s="506">
        <v>42542</v>
      </c>
      <c r="H565" s="524">
        <v>378</v>
      </c>
      <c r="I565" s="508">
        <v>15.2</v>
      </c>
      <c r="J565" s="509">
        <v>0.13</v>
      </c>
      <c r="K565" s="509">
        <f t="shared" si="161"/>
        <v>5745.4699999999993</v>
      </c>
      <c r="L565" s="507"/>
      <c r="M565" s="509"/>
    </row>
    <row r="566" spans="1:13" x14ac:dyDescent="0.25">
      <c r="A566" s="507"/>
      <c r="B566" s="556">
        <v>42474</v>
      </c>
      <c r="C566" s="507">
        <v>420</v>
      </c>
      <c r="D566" s="508">
        <v>12.755000000000001</v>
      </c>
      <c r="E566" s="509">
        <v>0.34</v>
      </c>
      <c r="F566" s="509">
        <f t="shared" si="162"/>
        <v>5357.4400000000005</v>
      </c>
      <c r="G566" s="507"/>
      <c r="H566" s="524"/>
      <c r="I566" s="508"/>
      <c r="J566" s="509"/>
      <c r="K566" s="509"/>
      <c r="L566" s="507"/>
      <c r="M566" s="509"/>
    </row>
    <row r="567" spans="1:13" x14ac:dyDescent="0.25">
      <c r="A567" s="507"/>
      <c r="B567" s="556">
        <v>42475</v>
      </c>
      <c r="C567" s="507">
        <v>500</v>
      </c>
      <c r="D567" s="508">
        <v>13.02</v>
      </c>
      <c r="E567" s="509">
        <v>-1.75</v>
      </c>
      <c r="F567" s="509">
        <f t="shared" si="162"/>
        <v>6508.25</v>
      </c>
      <c r="G567" s="507"/>
      <c r="H567" s="524"/>
      <c r="I567" s="508"/>
      <c r="J567" s="509"/>
      <c r="K567" s="509"/>
      <c r="L567" s="507"/>
      <c r="M567" s="509"/>
    </row>
    <row r="568" spans="1:13" x14ac:dyDescent="0.25">
      <c r="A568" s="507"/>
      <c r="B568" s="556">
        <v>42485</v>
      </c>
      <c r="C568" s="507">
        <v>500</v>
      </c>
      <c r="D568" s="508">
        <v>13.95</v>
      </c>
      <c r="E568" s="509">
        <v>0</v>
      </c>
      <c r="F568" s="509">
        <f t="shared" si="162"/>
        <v>6975</v>
      </c>
      <c r="G568" s="507"/>
      <c r="H568" s="524"/>
      <c r="I568" s="508"/>
      <c r="J568" s="509"/>
      <c r="K568" s="509"/>
      <c r="L568" s="507"/>
      <c r="M568" s="509"/>
    </row>
    <row r="569" spans="1:13" x14ac:dyDescent="0.25">
      <c r="A569" s="507"/>
      <c r="B569" s="556">
        <v>42487</v>
      </c>
      <c r="C569" s="507">
        <v>600</v>
      </c>
      <c r="D569" s="508">
        <v>14.63</v>
      </c>
      <c r="E569" s="509">
        <v>0</v>
      </c>
      <c r="F569" s="509">
        <f t="shared" si="162"/>
        <v>8778</v>
      </c>
      <c r="G569" s="507"/>
      <c r="H569" s="524"/>
      <c r="I569" s="508"/>
      <c r="J569" s="509"/>
      <c r="K569" s="509"/>
      <c r="L569" s="507"/>
      <c r="M569" s="509"/>
    </row>
    <row r="570" spans="1:13" x14ac:dyDescent="0.25">
      <c r="A570" s="507"/>
      <c r="B570" s="556">
        <v>42488</v>
      </c>
      <c r="C570" s="507">
        <v>500</v>
      </c>
      <c r="D570" s="508">
        <v>14.52</v>
      </c>
      <c r="E570" s="509">
        <v>0</v>
      </c>
      <c r="F570" s="509">
        <f t="shared" si="162"/>
        <v>7260</v>
      </c>
      <c r="G570" s="507"/>
      <c r="H570" s="524"/>
      <c r="I570" s="508"/>
      <c r="J570" s="509"/>
      <c r="K570" s="509"/>
      <c r="L570" s="507"/>
      <c r="M570" s="509"/>
    </row>
    <row r="571" spans="1:13" ht="30" x14ac:dyDescent="0.25">
      <c r="A571" s="626" t="s">
        <v>198</v>
      </c>
      <c r="B571" s="556">
        <v>42489</v>
      </c>
      <c r="C571" s="507">
        <v>500</v>
      </c>
      <c r="D571" s="508">
        <v>14.35</v>
      </c>
      <c r="E571" s="509">
        <v>0</v>
      </c>
      <c r="F571" s="509">
        <f t="shared" si="162"/>
        <v>7175</v>
      </c>
      <c r="G571" s="507"/>
      <c r="H571" s="524"/>
      <c r="I571" s="508"/>
      <c r="J571" s="509"/>
      <c r="K571" s="509"/>
      <c r="L571" s="507"/>
      <c r="M571" s="509"/>
    </row>
    <row r="572" spans="1:13" x14ac:dyDescent="0.25">
      <c r="A572" s="626"/>
      <c r="B572" s="556">
        <v>42489</v>
      </c>
      <c r="C572" s="507">
        <v>500</v>
      </c>
      <c r="D572" s="508">
        <v>14.15</v>
      </c>
      <c r="E572" s="509">
        <v>0</v>
      </c>
      <c r="F572" s="509">
        <f t="shared" si="162"/>
        <v>7075</v>
      </c>
      <c r="G572" s="507"/>
      <c r="H572" s="524"/>
      <c r="I572" s="508"/>
      <c r="J572" s="509"/>
      <c r="K572" s="509"/>
      <c r="L572" s="507"/>
      <c r="M572" s="509"/>
    </row>
    <row r="573" spans="1:13" x14ac:dyDescent="0.25">
      <c r="A573" s="626"/>
      <c r="B573" s="556">
        <v>42489</v>
      </c>
      <c r="C573" s="507">
        <v>1000</v>
      </c>
      <c r="D573" s="508">
        <v>13.92</v>
      </c>
      <c r="E573" s="509">
        <v>0</v>
      </c>
      <c r="F573" s="509">
        <f t="shared" si="162"/>
        <v>13920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626"/>
      <c r="B574" s="556">
        <v>42489</v>
      </c>
      <c r="C574" s="507">
        <v>1000</v>
      </c>
      <c r="D574" s="508">
        <v>13.8</v>
      </c>
      <c r="E574" s="509">
        <v>0</v>
      </c>
      <c r="F574" s="509">
        <f t="shared" si="162"/>
        <v>13800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42492</v>
      </c>
      <c r="C575" s="507">
        <v>1500</v>
      </c>
      <c r="D575" s="508">
        <v>13.25</v>
      </c>
      <c r="E575" s="509">
        <v>0</v>
      </c>
      <c r="F575" s="509">
        <f t="shared" si="162"/>
        <v>19875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42492</v>
      </c>
      <c r="C576" s="507">
        <v>500</v>
      </c>
      <c r="D576" s="508">
        <v>13.6</v>
      </c>
      <c r="E576" s="509">
        <v>0</v>
      </c>
      <c r="F576" s="509">
        <f t="shared" si="162"/>
        <v>6800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42493</v>
      </c>
      <c r="C577" s="507">
        <v>322</v>
      </c>
      <c r="D577" s="508">
        <v>12.85</v>
      </c>
      <c r="E577" s="509">
        <v>0</v>
      </c>
      <c r="F577" s="509">
        <f t="shared" si="162"/>
        <v>4137.7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10" t="s">
        <v>202</v>
      </c>
      <c r="B578" s="556">
        <v>42494</v>
      </c>
      <c r="C578" s="507">
        <v>1000</v>
      </c>
      <c r="D578" s="508">
        <v>12.25</v>
      </c>
      <c r="E578" s="509">
        <v>0</v>
      </c>
      <c r="F578" s="509">
        <f t="shared" si="162"/>
        <v>12250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10"/>
      <c r="B579" s="556">
        <v>42494</v>
      </c>
      <c r="C579" s="507">
        <v>500</v>
      </c>
      <c r="D579" s="508">
        <v>12.53</v>
      </c>
      <c r="E579" s="509">
        <v>0</v>
      </c>
      <c r="F579" s="509">
        <f t="shared" si="162"/>
        <v>6265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10"/>
      <c r="B580" s="556">
        <v>42494</v>
      </c>
      <c r="C580" s="507">
        <v>500</v>
      </c>
      <c r="D580" s="508">
        <v>12.65</v>
      </c>
      <c r="E580" s="509">
        <v>0</v>
      </c>
      <c r="F580" s="509">
        <f t="shared" si="162"/>
        <v>6325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507"/>
      <c r="B581" s="556">
        <v>42495</v>
      </c>
      <c r="C581" s="507">
        <v>1000</v>
      </c>
      <c r="D581" s="508">
        <v>11.95</v>
      </c>
      <c r="E581" s="509">
        <v>0</v>
      </c>
      <c r="F581" s="509">
        <f t="shared" si="162"/>
        <v>11950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42499</v>
      </c>
      <c r="C582" s="507">
        <v>500</v>
      </c>
      <c r="D582" s="508">
        <v>11.48</v>
      </c>
      <c r="E582" s="509">
        <v>0</v>
      </c>
      <c r="F582" s="509">
        <f t="shared" si="162"/>
        <v>5740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42499</v>
      </c>
      <c r="C583" s="507">
        <v>500</v>
      </c>
      <c r="D583" s="508">
        <v>11.32</v>
      </c>
      <c r="E583" s="509">
        <v>0</v>
      </c>
      <c r="F583" s="509">
        <f t="shared" si="162"/>
        <v>5660</v>
      </c>
      <c r="G583" s="507"/>
      <c r="H583" s="524"/>
      <c r="I583" s="508"/>
      <c r="J583" s="509"/>
      <c r="K583" s="509"/>
      <c r="L583" s="507"/>
      <c r="M583" s="509"/>
    </row>
    <row r="584" spans="1:13" ht="30" x14ac:dyDescent="0.25">
      <c r="A584" s="626" t="s">
        <v>205</v>
      </c>
      <c r="B584" s="556">
        <v>42502</v>
      </c>
      <c r="C584" s="507">
        <v>500</v>
      </c>
      <c r="D584" s="508">
        <v>12.38</v>
      </c>
      <c r="E584" s="509">
        <v>0</v>
      </c>
      <c r="F584" s="509">
        <f t="shared" si="162"/>
        <v>6190</v>
      </c>
      <c r="G584" s="507"/>
      <c r="H584" s="524"/>
      <c r="I584" s="508"/>
      <c r="J584" s="509"/>
      <c r="K584" s="509"/>
      <c r="L584" s="507"/>
      <c r="M584" s="509"/>
    </row>
    <row r="585" spans="1:13" x14ac:dyDescent="0.25">
      <c r="A585" s="626"/>
      <c r="B585" s="556">
        <v>42502</v>
      </c>
      <c r="C585" s="507">
        <v>500</v>
      </c>
      <c r="D585" s="508">
        <v>12.3</v>
      </c>
      <c r="E585" s="509">
        <v>0</v>
      </c>
      <c r="F585" s="509">
        <f t="shared" si="162"/>
        <v>6150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26"/>
      <c r="B586" s="556">
        <v>42502</v>
      </c>
      <c r="C586" s="507">
        <v>500</v>
      </c>
      <c r="D586" s="508">
        <v>12.23</v>
      </c>
      <c r="E586" s="509">
        <v>0</v>
      </c>
      <c r="F586" s="509">
        <f t="shared" si="162"/>
        <v>6115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507"/>
      <c r="B587" s="556">
        <v>42503</v>
      </c>
      <c r="C587" s="507">
        <v>500</v>
      </c>
      <c r="D587" s="508">
        <v>12.41</v>
      </c>
      <c r="E587" s="509">
        <v>0</v>
      </c>
      <c r="F587" s="509">
        <f t="shared" si="162"/>
        <v>6205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42506</v>
      </c>
      <c r="C588" s="507">
        <v>300</v>
      </c>
      <c r="D588" s="508">
        <v>12.8</v>
      </c>
      <c r="E588" s="509">
        <v>0</v>
      </c>
      <c r="F588" s="509">
        <f t="shared" si="162"/>
        <v>3840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42514</v>
      </c>
      <c r="C589" s="507">
        <v>500</v>
      </c>
      <c r="D589" s="508">
        <v>13.02</v>
      </c>
      <c r="E589" s="509">
        <v>-1.65</v>
      </c>
      <c r="F589" s="509">
        <f t="shared" ref="F589:F652" si="163">C589*D589+E589</f>
        <v>6508.35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42515</v>
      </c>
      <c r="C590" s="507">
        <v>500</v>
      </c>
      <c r="D590" s="508">
        <v>13.45</v>
      </c>
      <c r="E590" s="509">
        <v>1</v>
      </c>
      <c r="F590" s="509">
        <f t="shared" si="163"/>
        <v>6726</v>
      </c>
      <c r="G590" s="507"/>
      <c r="H590" s="524"/>
      <c r="I590" s="508"/>
      <c r="J590" s="509"/>
      <c r="K590" s="509"/>
      <c r="L590" s="507"/>
      <c r="M590" s="509"/>
    </row>
    <row r="591" spans="1:13" x14ac:dyDescent="0.25">
      <c r="A591" s="507"/>
      <c r="B591" s="556">
        <v>42516</v>
      </c>
      <c r="C591" s="507">
        <v>500</v>
      </c>
      <c r="D591" s="508">
        <v>13.28</v>
      </c>
      <c r="E591" s="509">
        <v>-1.04</v>
      </c>
      <c r="F591" s="509">
        <f t="shared" si="163"/>
        <v>6638.96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507"/>
      <c r="B592" s="556">
        <v>42517</v>
      </c>
      <c r="C592" s="507">
        <v>500</v>
      </c>
      <c r="D592" s="508">
        <v>12.79</v>
      </c>
      <c r="E592" s="509">
        <v>0</v>
      </c>
      <c r="F592" s="509">
        <f t="shared" si="163"/>
        <v>6395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507"/>
      <c r="B593" s="556">
        <v>42524</v>
      </c>
      <c r="C593" s="507">
        <v>400</v>
      </c>
      <c r="D593" s="508">
        <v>13.28</v>
      </c>
      <c r="E593" s="509">
        <v>0</v>
      </c>
      <c r="F593" s="509">
        <f t="shared" si="163"/>
        <v>5312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42529</v>
      </c>
      <c r="C594" s="507">
        <v>500</v>
      </c>
      <c r="D594" s="508">
        <v>14.59</v>
      </c>
      <c r="E594" s="509">
        <v>0</v>
      </c>
      <c r="F594" s="509">
        <f t="shared" si="163"/>
        <v>7295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42531</v>
      </c>
      <c r="C595" s="507">
        <v>800</v>
      </c>
      <c r="D595" s="508">
        <v>13.79</v>
      </c>
      <c r="E595" s="509">
        <v>0</v>
      </c>
      <c r="F595" s="509">
        <f t="shared" si="163"/>
        <v>11032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42531</v>
      </c>
      <c r="C596" s="507">
        <v>300</v>
      </c>
      <c r="D596" s="508">
        <v>13.4</v>
      </c>
      <c r="E596" s="509">
        <v>0</v>
      </c>
      <c r="F596" s="509">
        <f t="shared" si="163"/>
        <v>4020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42535</v>
      </c>
      <c r="C597" s="507">
        <v>400</v>
      </c>
      <c r="D597" s="508">
        <v>12.85</v>
      </c>
      <c r="E597" s="509">
        <v>0</v>
      </c>
      <c r="F597" s="509">
        <f t="shared" si="163"/>
        <v>5140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42537</v>
      </c>
      <c r="C598" s="507">
        <v>400</v>
      </c>
      <c r="D598" s="508">
        <v>12.43</v>
      </c>
      <c r="E598" s="509">
        <v>-0.04</v>
      </c>
      <c r="F598" s="509">
        <f t="shared" si="163"/>
        <v>4971.96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42538</v>
      </c>
      <c r="C599" s="507">
        <v>500</v>
      </c>
      <c r="D599" s="508">
        <v>13.14</v>
      </c>
      <c r="E599" s="509">
        <v>0</v>
      </c>
      <c r="F599" s="509">
        <f t="shared" si="163"/>
        <v>6570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42543</v>
      </c>
      <c r="C600" s="507">
        <v>500</v>
      </c>
      <c r="D600" s="508">
        <v>14.75</v>
      </c>
      <c r="E600" s="509">
        <v>0</v>
      </c>
      <c r="F600" s="509">
        <f t="shared" si="163"/>
        <v>7375</v>
      </c>
      <c r="G600" s="506">
        <v>42544</v>
      </c>
      <c r="H600" s="524">
        <v>500</v>
      </c>
      <c r="I600" s="508">
        <v>15.24</v>
      </c>
      <c r="J600" s="509">
        <v>0.17</v>
      </c>
      <c r="K600" s="509">
        <f>H600*I600-J600</f>
        <v>7619.83</v>
      </c>
      <c r="L600" s="507"/>
      <c r="M600" s="509"/>
    </row>
    <row r="601" spans="1:13" x14ac:dyDescent="0.25">
      <c r="A601" s="507"/>
      <c r="B601" s="556">
        <v>42545</v>
      </c>
      <c r="C601" s="507">
        <v>878</v>
      </c>
      <c r="D601" s="508">
        <v>14.41</v>
      </c>
      <c r="E601" s="509">
        <v>0</v>
      </c>
      <c r="F601" s="509">
        <f t="shared" si="163"/>
        <v>12651.98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42545</v>
      </c>
      <c r="C602" s="507">
        <v>335</v>
      </c>
      <c r="D602" s="508">
        <v>14.08</v>
      </c>
      <c r="E602" s="509">
        <v>0</v>
      </c>
      <c r="F602" s="509">
        <f t="shared" si="163"/>
        <v>4716.8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42548</v>
      </c>
      <c r="C603" s="507">
        <v>965</v>
      </c>
      <c r="D603" s="508">
        <v>13.81</v>
      </c>
      <c r="E603" s="509">
        <v>0</v>
      </c>
      <c r="F603" s="509">
        <f t="shared" si="163"/>
        <v>13326.65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42548</v>
      </c>
      <c r="C604" s="507">
        <v>300</v>
      </c>
      <c r="D604" s="508">
        <v>13.58</v>
      </c>
      <c r="E604" s="509">
        <v>0</v>
      </c>
      <c r="F604" s="509">
        <f t="shared" si="163"/>
        <v>4074</v>
      </c>
      <c r="G604" s="506">
        <v>42549</v>
      </c>
      <c r="H604" s="524">
        <v>1100</v>
      </c>
      <c r="I604" s="508">
        <v>14.68</v>
      </c>
      <c r="J604" s="509">
        <v>0.35</v>
      </c>
      <c r="K604" s="509">
        <f t="shared" ref="K604:K689" si="164">H604*I604-J604</f>
        <v>16147.65</v>
      </c>
      <c r="L604" s="507"/>
      <c r="M604" s="509"/>
    </row>
    <row r="605" spans="1:13" ht="45" x14ac:dyDescent="0.25">
      <c r="A605" s="507"/>
      <c r="B605" s="556">
        <v>42556</v>
      </c>
      <c r="C605" s="507">
        <v>2178</v>
      </c>
      <c r="D605" s="508">
        <v>15.08</v>
      </c>
      <c r="E605" s="509">
        <v>0</v>
      </c>
      <c r="F605" s="509">
        <f t="shared" si="163"/>
        <v>32844.239999999998</v>
      </c>
      <c r="G605" s="622" t="s">
        <v>229</v>
      </c>
      <c r="H605" s="524">
        <v>500</v>
      </c>
      <c r="I605" s="508">
        <v>15.48</v>
      </c>
      <c r="J605" s="509">
        <v>0.17</v>
      </c>
      <c r="K605" s="509">
        <f t="shared" si="164"/>
        <v>7739.83</v>
      </c>
      <c r="L605" s="507"/>
      <c r="M605" s="509"/>
    </row>
    <row r="606" spans="1:13" x14ac:dyDescent="0.25">
      <c r="A606" s="507"/>
      <c r="B606" s="556">
        <v>42556</v>
      </c>
      <c r="C606" s="507">
        <v>500</v>
      </c>
      <c r="D606" s="508">
        <v>14.62</v>
      </c>
      <c r="E606" s="509">
        <v>0</v>
      </c>
      <c r="F606" s="509">
        <f t="shared" si="163"/>
        <v>7310</v>
      </c>
      <c r="G606" s="622"/>
      <c r="H606" s="524">
        <v>378</v>
      </c>
      <c r="I606" s="508">
        <v>15.65</v>
      </c>
      <c r="J606" s="509">
        <v>0.13</v>
      </c>
      <c r="K606" s="509">
        <f t="shared" si="164"/>
        <v>5915.57</v>
      </c>
      <c r="L606" s="507"/>
      <c r="M606" s="509"/>
    </row>
    <row r="607" spans="1:13" x14ac:dyDescent="0.25">
      <c r="A607" s="507"/>
      <c r="B607" s="556">
        <v>42557</v>
      </c>
      <c r="C607" s="507">
        <v>500</v>
      </c>
      <c r="D607" s="508">
        <v>14.78</v>
      </c>
      <c r="E607" s="509">
        <v>0</v>
      </c>
      <c r="F607" s="509">
        <f t="shared" si="163"/>
        <v>7390</v>
      </c>
      <c r="G607" s="622"/>
      <c r="H607" s="524">
        <v>500</v>
      </c>
      <c r="I607" s="508">
        <v>15.51</v>
      </c>
      <c r="J607" s="509">
        <v>0.17</v>
      </c>
      <c r="K607" s="509">
        <f t="shared" si="164"/>
        <v>7754.83</v>
      </c>
      <c r="L607" s="507"/>
      <c r="M607" s="509"/>
    </row>
    <row r="608" spans="1:13" x14ac:dyDescent="0.25">
      <c r="A608" s="507"/>
      <c r="B608" s="608">
        <v>42564</v>
      </c>
      <c r="C608" s="507">
        <v>320</v>
      </c>
      <c r="D608" s="508">
        <v>15.48</v>
      </c>
      <c r="E608" s="509">
        <v>0</v>
      </c>
      <c r="F608" s="509">
        <f t="shared" si="163"/>
        <v>4953.6000000000004</v>
      </c>
      <c r="G608" s="622"/>
      <c r="H608" s="524">
        <v>800</v>
      </c>
      <c r="I608" s="508">
        <v>15.78</v>
      </c>
      <c r="J608" s="509">
        <v>0.28000000000000003</v>
      </c>
      <c r="K608" s="509">
        <f t="shared" si="164"/>
        <v>12623.72</v>
      </c>
      <c r="L608" s="507"/>
      <c r="M608" s="509"/>
    </row>
    <row r="609" spans="1:13" x14ac:dyDescent="0.25">
      <c r="A609" s="609"/>
      <c r="B609" s="608">
        <v>42564</v>
      </c>
      <c r="C609" s="507">
        <v>160</v>
      </c>
      <c r="D609" s="508">
        <v>15.48</v>
      </c>
      <c r="E609" s="509">
        <v>0</v>
      </c>
      <c r="F609" s="509">
        <f t="shared" si="163"/>
        <v>2476.8000000000002</v>
      </c>
      <c r="G609" s="506">
        <v>42557</v>
      </c>
      <c r="H609" s="524">
        <v>500</v>
      </c>
      <c r="I609" s="508">
        <v>14.92</v>
      </c>
      <c r="J609" s="509">
        <v>0.16</v>
      </c>
      <c r="K609" s="509">
        <f t="shared" si="164"/>
        <v>7459.84</v>
      </c>
      <c r="L609" s="507"/>
      <c r="M609" s="509"/>
    </row>
    <row r="610" spans="1:13" x14ac:dyDescent="0.25">
      <c r="A610" s="609"/>
      <c r="B610" s="556">
        <v>42570</v>
      </c>
      <c r="C610" s="507">
        <v>200</v>
      </c>
      <c r="D610" s="508">
        <v>15.18</v>
      </c>
      <c r="E610" s="509">
        <v>0</v>
      </c>
      <c r="F610" s="509">
        <f t="shared" si="163"/>
        <v>3036</v>
      </c>
      <c r="G610" s="506">
        <v>42564</v>
      </c>
      <c r="H610" s="524">
        <v>420</v>
      </c>
      <c r="I610" s="508">
        <v>15.68</v>
      </c>
      <c r="J610" s="509">
        <v>0.14000000000000001</v>
      </c>
      <c r="K610" s="509">
        <f t="shared" si="164"/>
        <v>6585.4599999999991</v>
      </c>
      <c r="L610" s="507"/>
      <c r="M610" s="509"/>
    </row>
    <row r="611" spans="1:13" x14ac:dyDescent="0.25">
      <c r="A611" s="609"/>
      <c r="B611" s="556">
        <v>42570</v>
      </c>
      <c r="C611" s="507">
        <v>200</v>
      </c>
      <c r="D611" s="508">
        <v>14.68</v>
      </c>
      <c r="E611" s="509">
        <v>0</v>
      </c>
      <c r="F611" s="509">
        <f t="shared" si="163"/>
        <v>2936</v>
      </c>
      <c r="G611" s="506">
        <v>42571</v>
      </c>
      <c r="H611" s="524">
        <v>200</v>
      </c>
      <c r="I611" s="508">
        <v>14.82</v>
      </c>
      <c r="J611" s="509">
        <v>0.06</v>
      </c>
      <c r="K611" s="509">
        <f t="shared" si="164"/>
        <v>2963.94</v>
      </c>
      <c r="L611" s="507"/>
      <c r="M611" s="509"/>
    </row>
    <row r="612" spans="1:13" x14ac:dyDescent="0.25">
      <c r="A612" s="507"/>
      <c r="B612" s="556">
        <v>42571</v>
      </c>
      <c r="C612" s="507">
        <v>200</v>
      </c>
      <c r="D612" s="508">
        <v>14.33</v>
      </c>
      <c r="E612" s="509">
        <v>-1</v>
      </c>
      <c r="F612" s="509">
        <f t="shared" si="163"/>
        <v>2865</v>
      </c>
      <c r="G612" s="506">
        <v>42572</v>
      </c>
      <c r="H612" s="524">
        <v>200</v>
      </c>
      <c r="I612" s="508">
        <v>14.8</v>
      </c>
      <c r="J612" s="509">
        <v>0.06</v>
      </c>
      <c r="K612" s="509">
        <f t="shared" si="164"/>
        <v>2959.94</v>
      </c>
      <c r="L612" s="507"/>
      <c r="M612" s="509"/>
    </row>
    <row r="613" spans="1:13" x14ac:dyDescent="0.25">
      <c r="A613" s="507"/>
      <c r="B613" s="556">
        <v>42572</v>
      </c>
      <c r="C613" s="507">
        <v>60</v>
      </c>
      <c r="D613" s="508">
        <v>14.58</v>
      </c>
      <c r="E613" s="509">
        <v>0</v>
      </c>
      <c r="F613" s="509">
        <f t="shared" si="163"/>
        <v>874.8</v>
      </c>
      <c r="G613" s="506">
        <v>42577</v>
      </c>
      <c r="H613" s="524">
        <v>200</v>
      </c>
      <c r="I613" s="508">
        <v>13.78</v>
      </c>
      <c r="J613" s="509">
        <v>0.06</v>
      </c>
      <c r="K613" s="509">
        <f t="shared" si="164"/>
        <v>2755.94</v>
      </c>
      <c r="L613" s="507"/>
      <c r="M613" s="509"/>
    </row>
    <row r="614" spans="1:13" x14ac:dyDescent="0.25">
      <c r="A614" s="507"/>
      <c r="B614" s="556">
        <v>42572</v>
      </c>
      <c r="C614" s="507">
        <v>140</v>
      </c>
      <c r="D614" s="508">
        <v>14.65</v>
      </c>
      <c r="E614" s="509">
        <v>0</v>
      </c>
      <c r="F614" s="509">
        <f t="shared" si="163"/>
        <v>2051</v>
      </c>
      <c r="G614" s="506">
        <v>42580</v>
      </c>
      <c r="H614" s="524">
        <v>200</v>
      </c>
      <c r="I614" s="508">
        <v>13.224</v>
      </c>
      <c r="J614" s="509">
        <v>0.08</v>
      </c>
      <c r="K614" s="509">
        <f t="shared" si="164"/>
        <v>2644.7200000000003</v>
      </c>
      <c r="L614" s="507"/>
      <c r="M614" s="509"/>
    </row>
    <row r="615" spans="1:13" x14ac:dyDescent="0.25">
      <c r="A615" s="507"/>
      <c r="B615" s="556">
        <v>42573</v>
      </c>
      <c r="C615" s="507">
        <v>140</v>
      </c>
      <c r="D615" s="508">
        <v>14.08</v>
      </c>
      <c r="E615" s="509">
        <v>0</v>
      </c>
      <c r="F615" s="509">
        <f t="shared" si="163"/>
        <v>1971.2</v>
      </c>
      <c r="G615" s="506">
        <v>42580</v>
      </c>
      <c r="H615" s="524">
        <v>200</v>
      </c>
      <c r="I615" s="508">
        <v>13.58</v>
      </c>
      <c r="J615" s="509">
        <v>0.06</v>
      </c>
      <c r="K615" s="509">
        <f t="shared" si="164"/>
        <v>2715.94</v>
      </c>
      <c r="L615" s="507"/>
      <c r="M615" s="509"/>
    </row>
    <row r="616" spans="1:13" x14ac:dyDescent="0.25">
      <c r="A616" s="507"/>
      <c r="B616" s="556">
        <v>42576</v>
      </c>
      <c r="C616" s="507">
        <v>200</v>
      </c>
      <c r="D616" s="508">
        <v>13.55</v>
      </c>
      <c r="E616" s="509">
        <v>0</v>
      </c>
      <c r="F616" s="509">
        <f t="shared" si="163"/>
        <v>2710</v>
      </c>
      <c r="G616" s="506">
        <v>42586</v>
      </c>
      <c r="H616" s="524">
        <v>400</v>
      </c>
      <c r="I616" s="508">
        <v>13.78</v>
      </c>
      <c r="J616" s="509">
        <v>0.12</v>
      </c>
      <c r="K616" s="509">
        <f t="shared" si="164"/>
        <v>5511.88</v>
      </c>
      <c r="L616" s="507"/>
      <c r="M616" s="509"/>
    </row>
    <row r="617" spans="1:13" x14ac:dyDescent="0.25">
      <c r="A617" s="507"/>
      <c r="B617" s="556">
        <v>42578</v>
      </c>
      <c r="C617" s="507">
        <v>200</v>
      </c>
      <c r="D617" s="508">
        <v>13.18</v>
      </c>
      <c r="E617" s="509">
        <v>0</v>
      </c>
      <c r="F617" s="509">
        <f t="shared" si="163"/>
        <v>2636</v>
      </c>
      <c r="G617" s="506">
        <v>42586</v>
      </c>
      <c r="H617" s="524">
        <v>400</v>
      </c>
      <c r="I617" s="508">
        <v>13.72</v>
      </c>
      <c r="J617" s="509">
        <v>0.12</v>
      </c>
      <c r="K617" s="509">
        <f t="shared" si="164"/>
        <v>5487.88</v>
      </c>
      <c r="L617" s="507"/>
      <c r="M617" s="509"/>
    </row>
    <row r="618" spans="1:13" x14ac:dyDescent="0.25">
      <c r="A618" s="507"/>
      <c r="B618" s="556">
        <v>42580</v>
      </c>
      <c r="C618" s="507">
        <v>200</v>
      </c>
      <c r="D618" s="508">
        <v>13.15</v>
      </c>
      <c r="E618" s="509">
        <v>0</v>
      </c>
      <c r="F618" s="509">
        <f t="shared" si="163"/>
        <v>2630</v>
      </c>
      <c r="G618" s="506">
        <v>42586</v>
      </c>
      <c r="H618" s="524">
        <v>140</v>
      </c>
      <c r="I618" s="508">
        <v>13.88</v>
      </c>
      <c r="J618" s="509">
        <v>0.04</v>
      </c>
      <c r="K618" s="509">
        <f t="shared" si="164"/>
        <v>1943.16</v>
      </c>
      <c r="L618" s="507"/>
      <c r="M618" s="509"/>
    </row>
    <row r="619" spans="1:13" x14ac:dyDescent="0.25">
      <c r="A619" s="507"/>
      <c r="B619" s="556">
        <v>42583</v>
      </c>
      <c r="C619" s="605">
        <v>20</v>
      </c>
      <c r="D619" s="508">
        <v>13.02</v>
      </c>
      <c r="E619" s="509">
        <v>0</v>
      </c>
      <c r="F619" s="509">
        <f t="shared" si="163"/>
        <v>260.39999999999998</v>
      </c>
      <c r="G619" s="506">
        <v>42593</v>
      </c>
      <c r="H619" s="524">
        <v>460</v>
      </c>
      <c r="I619" s="508">
        <v>14.59</v>
      </c>
      <c r="J619" s="509">
        <v>0.15</v>
      </c>
      <c r="K619" s="509">
        <f t="shared" si="164"/>
        <v>6711.25</v>
      </c>
      <c r="L619" s="507"/>
      <c r="M619" s="509"/>
    </row>
    <row r="620" spans="1:13" x14ac:dyDescent="0.25">
      <c r="A620" s="507"/>
      <c r="B620" s="556">
        <v>42583</v>
      </c>
      <c r="C620" s="507">
        <v>180</v>
      </c>
      <c r="D620" s="508">
        <v>13.02</v>
      </c>
      <c r="E620" s="509">
        <v>0</v>
      </c>
      <c r="F620" s="509">
        <f t="shared" si="163"/>
        <v>2343.6</v>
      </c>
      <c r="G620" s="506">
        <v>42594</v>
      </c>
      <c r="H620" s="524">
        <v>500</v>
      </c>
      <c r="I620" s="508">
        <v>14.88</v>
      </c>
      <c r="J620" s="509">
        <v>0.16</v>
      </c>
      <c r="K620" s="509">
        <f t="shared" si="164"/>
        <v>7439.84</v>
      </c>
      <c r="L620" s="507"/>
      <c r="M620" s="509"/>
    </row>
    <row r="621" spans="1:13" x14ac:dyDescent="0.25">
      <c r="A621" s="507"/>
      <c r="B621" s="556">
        <v>42584</v>
      </c>
      <c r="C621" s="507">
        <v>120</v>
      </c>
      <c r="D621" s="508">
        <v>12.68</v>
      </c>
      <c r="E621" s="509">
        <v>0</v>
      </c>
      <c r="F621" s="509">
        <f t="shared" si="163"/>
        <v>1521.6</v>
      </c>
      <c r="G621" s="506">
        <v>42598</v>
      </c>
      <c r="H621" s="524">
        <v>500</v>
      </c>
      <c r="I621" s="508">
        <v>15.18</v>
      </c>
      <c r="J621" s="509">
        <v>0.17</v>
      </c>
      <c r="K621" s="509">
        <f t="shared" si="164"/>
        <v>7589.83</v>
      </c>
      <c r="L621" s="507"/>
      <c r="M621" s="509"/>
    </row>
    <row r="622" spans="1:13" x14ac:dyDescent="0.25">
      <c r="A622" s="507"/>
      <c r="B622" s="556">
        <v>42584</v>
      </c>
      <c r="C622" s="507">
        <v>80</v>
      </c>
      <c r="D622" s="508">
        <v>12.68</v>
      </c>
      <c r="E622" s="509">
        <v>0</v>
      </c>
      <c r="F622" s="509">
        <f t="shared" si="163"/>
        <v>1014.4</v>
      </c>
      <c r="G622" s="506">
        <v>42599</v>
      </c>
      <c r="H622" s="524">
        <v>500</v>
      </c>
      <c r="I622" s="508">
        <v>15.18</v>
      </c>
      <c r="J622" s="509">
        <v>0.17</v>
      </c>
      <c r="K622" s="509">
        <f t="shared" si="164"/>
        <v>7589.83</v>
      </c>
      <c r="L622" s="507"/>
      <c r="M622" s="509"/>
    </row>
    <row r="623" spans="1:13" x14ac:dyDescent="0.25">
      <c r="A623" s="507"/>
      <c r="B623" s="556">
        <v>42585</v>
      </c>
      <c r="C623" s="507">
        <v>242</v>
      </c>
      <c r="D623" s="508">
        <v>13.38</v>
      </c>
      <c r="E623" s="509">
        <v>0</v>
      </c>
      <c r="F623" s="509">
        <f t="shared" si="163"/>
        <v>3237.96</v>
      </c>
      <c r="G623" s="506">
        <v>42599</v>
      </c>
      <c r="H623" s="524">
        <v>500</v>
      </c>
      <c r="I623" s="508">
        <v>15.41</v>
      </c>
      <c r="J623" s="509">
        <v>0.17</v>
      </c>
      <c r="K623" s="509">
        <f t="shared" si="164"/>
        <v>7704.83</v>
      </c>
      <c r="L623" s="507"/>
      <c r="M623" s="509"/>
    </row>
    <row r="624" spans="1:13" x14ac:dyDescent="0.25">
      <c r="A624" s="507"/>
      <c r="B624" s="556">
        <v>42585</v>
      </c>
      <c r="C624" s="507">
        <v>158</v>
      </c>
      <c r="D624" s="508">
        <v>13.38</v>
      </c>
      <c r="E624" s="509">
        <v>0</v>
      </c>
      <c r="F624" s="509">
        <f t="shared" si="163"/>
        <v>2114.04</v>
      </c>
      <c r="G624" s="506">
        <v>42599</v>
      </c>
      <c r="H624" s="524">
        <v>500</v>
      </c>
      <c r="I624" s="508">
        <v>15.65</v>
      </c>
      <c r="J624" s="509">
        <v>0.17</v>
      </c>
      <c r="K624" s="509">
        <f t="shared" si="164"/>
        <v>7824.83</v>
      </c>
      <c r="L624" s="507"/>
      <c r="M624" s="509"/>
    </row>
    <row r="625" spans="1:13" ht="45" x14ac:dyDescent="0.25">
      <c r="A625" s="507"/>
      <c r="B625" s="556">
        <v>42594</v>
      </c>
      <c r="C625" s="507">
        <v>500</v>
      </c>
      <c r="D625" s="508">
        <v>14.65</v>
      </c>
      <c r="E625" s="509">
        <v>0</v>
      </c>
      <c r="F625" s="509">
        <f t="shared" si="163"/>
        <v>7325</v>
      </c>
      <c r="G625" s="627" t="s">
        <v>258</v>
      </c>
      <c r="H625" s="524">
        <v>500</v>
      </c>
      <c r="I625" s="508">
        <v>16.18</v>
      </c>
      <c r="J625" s="509">
        <v>0.18</v>
      </c>
      <c r="K625" s="509">
        <f t="shared" si="164"/>
        <v>8089.82</v>
      </c>
      <c r="L625" s="507"/>
      <c r="M625" s="509"/>
    </row>
    <row r="626" spans="1:13" x14ac:dyDescent="0.25">
      <c r="A626" s="507"/>
      <c r="B626" s="556">
        <v>42599</v>
      </c>
      <c r="C626" s="507">
        <v>242</v>
      </c>
      <c r="D626" s="508">
        <v>14.95</v>
      </c>
      <c r="E626" s="509">
        <v>0</v>
      </c>
      <c r="F626" s="509">
        <f t="shared" si="163"/>
        <v>3617.8999999999996</v>
      </c>
      <c r="G626" s="627"/>
      <c r="H626" s="524">
        <v>500</v>
      </c>
      <c r="I626" s="508">
        <v>16.38</v>
      </c>
      <c r="J626" s="509">
        <v>0.18</v>
      </c>
      <c r="K626" s="509">
        <f t="shared" si="164"/>
        <v>8189.8199999999988</v>
      </c>
      <c r="L626" s="507"/>
      <c r="M626" s="509"/>
    </row>
    <row r="627" spans="1:13" x14ac:dyDescent="0.25">
      <c r="A627" s="507"/>
      <c r="B627" s="556">
        <v>42599</v>
      </c>
      <c r="C627" s="507">
        <v>200</v>
      </c>
      <c r="D627" s="508">
        <v>14.95</v>
      </c>
      <c r="E627" s="509">
        <v>0</v>
      </c>
      <c r="F627" s="509">
        <f t="shared" si="163"/>
        <v>2990</v>
      </c>
      <c r="G627" s="627"/>
      <c r="H627" s="524">
        <v>178</v>
      </c>
      <c r="I627" s="508">
        <v>16.5</v>
      </c>
      <c r="J627" s="509">
        <v>0.06</v>
      </c>
      <c r="K627" s="509">
        <f t="shared" si="164"/>
        <v>2936.94</v>
      </c>
      <c r="L627" s="507"/>
      <c r="M627" s="509"/>
    </row>
    <row r="628" spans="1:13" x14ac:dyDescent="0.25">
      <c r="A628" s="507"/>
      <c r="B628" s="556">
        <v>42599</v>
      </c>
      <c r="C628" s="507">
        <v>36</v>
      </c>
      <c r="D628" s="508">
        <v>14.95</v>
      </c>
      <c r="E628" s="509">
        <v>0</v>
      </c>
      <c r="F628" s="509">
        <f t="shared" si="163"/>
        <v>538.19999999999993</v>
      </c>
      <c r="G628" s="627"/>
      <c r="H628" s="524">
        <v>500</v>
      </c>
      <c r="I628" s="508">
        <v>16.72</v>
      </c>
      <c r="J628" s="509">
        <v>0.18</v>
      </c>
      <c r="K628" s="509">
        <f t="shared" si="164"/>
        <v>8359.82</v>
      </c>
      <c r="L628" s="507"/>
      <c r="M628" s="509"/>
    </row>
    <row r="629" spans="1:13" x14ac:dyDescent="0.25">
      <c r="A629" s="507"/>
      <c r="B629" s="556">
        <v>42599</v>
      </c>
      <c r="C629" s="507">
        <v>22</v>
      </c>
      <c r="D629" s="508">
        <v>14.95</v>
      </c>
      <c r="E629" s="509">
        <v>0</v>
      </c>
      <c r="F629" s="509">
        <f t="shared" si="163"/>
        <v>328.9</v>
      </c>
      <c r="G629" s="506">
        <v>42601</v>
      </c>
      <c r="H629" s="524">
        <v>500</v>
      </c>
      <c r="I629" s="508">
        <v>16.82</v>
      </c>
      <c r="J629" s="509">
        <v>0.18</v>
      </c>
      <c r="K629" s="509">
        <f t="shared" si="164"/>
        <v>8409.82</v>
      </c>
      <c r="L629" s="507"/>
      <c r="M629" s="509"/>
    </row>
    <row r="630" spans="1:13" x14ac:dyDescent="0.25">
      <c r="A630" s="507"/>
      <c r="B630" s="556">
        <v>42604</v>
      </c>
      <c r="C630" s="507">
        <v>1000</v>
      </c>
      <c r="D630" s="508">
        <v>15.68</v>
      </c>
      <c r="E630" s="509">
        <v>0</v>
      </c>
      <c r="F630" s="509">
        <f t="shared" si="163"/>
        <v>15680</v>
      </c>
      <c r="G630" s="506">
        <v>42605</v>
      </c>
      <c r="H630" s="524">
        <v>500</v>
      </c>
      <c r="I630" s="508">
        <v>15.98</v>
      </c>
      <c r="J630" s="509">
        <v>0.17</v>
      </c>
      <c r="K630" s="509">
        <f t="shared" si="164"/>
        <v>7989.83</v>
      </c>
      <c r="L630" s="507"/>
      <c r="M630" s="509"/>
    </row>
    <row r="631" spans="1:13" x14ac:dyDescent="0.25">
      <c r="A631" s="507"/>
      <c r="B631" s="556">
        <v>42604</v>
      </c>
      <c r="C631" s="507">
        <v>500</v>
      </c>
      <c r="D631" s="508">
        <v>15.48</v>
      </c>
      <c r="E631" s="509">
        <v>0</v>
      </c>
      <c r="F631" s="509">
        <f t="shared" si="163"/>
        <v>7740</v>
      </c>
      <c r="G631" s="506">
        <v>42605</v>
      </c>
      <c r="H631" s="524">
        <v>500</v>
      </c>
      <c r="I631" s="508">
        <v>16.25</v>
      </c>
      <c r="J631" s="509">
        <v>0.18</v>
      </c>
      <c r="K631" s="509">
        <f t="shared" si="164"/>
        <v>8124.82</v>
      </c>
      <c r="L631" s="507"/>
      <c r="M631" s="509"/>
    </row>
    <row r="632" spans="1:13" x14ac:dyDescent="0.25">
      <c r="A632" s="507"/>
      <c r="B632" s="556">
        <v>42606</v>
      </c>
      <c r="C632" s="507">
        <v>178</v>
      </c>
      <c r="D632" s="508">
        <v>16.059999999999999</v>
      </c>
      <c r="E632" s="509">
        <v>0</v>
      </c>
      <c r="F632" s="509">
        <f t="shared" si="163"/>
        <v>2858.68</v>
      </c>
      <c r="G632" s="506">
        <v>42605</v>
      </c>
      <c r="H632" s="524">
        <v>500</v>
      </c>
      <c r="I632" s="508">
        <v>16.48</v>
      </c>
      <c r="J632" s="509">
        <v>0.18</v>
      </c>
      <c r="K632" s="509">
        <f t="shared" si="164"/>
        <v>8239.82</v>
      </c>
      <c r="L632" s="507"/>
      <c r="M632" s="509"/>
    </row>
    <row r="633" spans="1:13" x14ac:dyDescent="0.25">
      <c r="A633" s="507"/>
      <c r="B633" s="556">
        <v>42608</v>
      </c>
      <c r="C633" s="507">
        <v>500</v>
      </c>
      <c r="D633" s="508">
        <v>15.98</v>
      </c>
      <c r="E633" s="509">
        <v>0</v>
      </c>
      <c r="F633" s="509">
        <f t="shared" si="163"/>
        <v>7990</v>
      </c>
      <c r="G633" s="506">
        <v>42615</v>
      </c>
      <c r="H633" s="524">
        <v>500</v>
      </c>
      <c r="I633" s="508">
        <v>15.65</v>
      </c>
      <c r="J633" s="509">
        <v>0.17</v>
      </c>
      <c r="K633" s="509">
        <f t="shared" si="164"/>
        <v>7824.83</v>
      </c>
      <c r="L633" s="507"/>
      <c r="M633" s="509"/>
    </row>
    <row r="634" spans="1:13" ht="30" x14ac:dyDescent="0.25">
      <c r="A634" s="507"/>
      <c r="B634" s="556">
        <v>42608</v>
      </c>
      <c r="C634" s="507">
        <v>500</v>
      </c>
      <c r="D634" s="508">
        <v>15.85</v>
      </c>
      <c r="E634" s="509">
        <v>0</v>
      </c>
      <c r="F634" s="509">
        <f t="shared" si="163"/>
        <v>7925</v>
      </c>
      <c r="G634" s="506">
        <v>42621</v>
      </c>
      <c r="H634" s="524">
        <v>500</v>
      </c>
      <c r="I634" s="508">
        <v>16.72</v>
      </c>
      <c r="J634" s="509">
        <v>0.18</v>
      </c>
      <c r="K634" s="509">
        <f t="shared" si="164"/>
        <v>8359.82</v>
      </c>
      <c r="L634" s="628" t="s">
        <v>271</v>
      </c>
      <c r="M634" s="509"/>
    </row>
    <row r="635" spans="1:13" x14ac:dyDescent="0.25">
      <c r="A635" s="507"/>
      <c r="B635" s="556">
        <v>42612</v>
      </c>
      <c r="C635" s="507">
        <v>500</v>
      </c>
      <c r="D635" s="508">
        <v>15.68</v>
      </c>
      <c r="E635" s="509">
        <v>0</v>
      </c>
      <c r="F635" s="509">
        <f t="shared" si="163"/>
        <v>7840</v>
      </c>
      <c r="G635" s="506">
        <v>42621</v>
      </c>
      <c r="H635" s="524">
        <v>500</v>
      </c>
      <c r="I635" s="508">
        <v>16.28</v>
      </c>
      <c r="J635" s="509">
        <v>0.18</v>
      </c>
      <c r="K635" s="509">
        <f t="shared" si="164"/>
        <v>8139.8200000000006</v>
      </c>
      <c r="L635" s="628"/>
      <c r="M635" s="509"/>
    </row>
    <row r="636" spans="1:13" x14ac:dyDescent="0.25">
      <c r="A636" s="507"/>
      <c r="B636" s="556">
        <v>42612</v>
      </c>
      <c r="C636" s="507">
        <v>500</v>
      </c>
      <c r="D636" s="508">
        <v>15.55</v>
      </c>
      <c r="E636" s="509">
        <v>0</v>
      </c>
      <c r="F636" s="509">
        <f t="shared" si="163"/>
        <v>7775</v>
      </c>
      <c r="G636" s="506">
        <v>42621</v>
      </c>
      <c r="H636" s="524">
        <v>220</v>
      </c>
      <c r="I636" s="508">
        <v>16.77</v>
      </c>
      <c r="J636" s="509">
        <v>0.08</v>
      </c>
      <c r="K636" s="509">
        <f t="shared" si="164"/>
        <v>3689.32</v>
      </c>
      <c r="L636" s="628"/>
      <c r="M636" s="509"/>
    </row>
    <row r="637" spans="1:13" x14ac:dyDescent="0.25">
      <c r="A637" s="507"/>
      <c r="B637" s="556">
        <v>42613</v>
      </c>
      <c r="C637" s="507">
        <v>500</v>
      </c>
      <c r="D637" s="508">
        <v>15.244999999999999</v>
      </c>
      <c r="E637" s="509">
        <v>0</v>
      </c>
      <c r="F637" s="509">
        <f t="shared" si="163"/>
        <v>7622.5</v>
      </c>
      <c r="G637" s="506">
        <v>42625</v>
      </c>
      <c r="H637" s="524">
        <v>500</v>
      </c>
      <c r="I637" s="508">
        <v>15.5</v>
      </c>
      <c r="J637" s="509">
        <v>0.17</v>
      </c>
      <c r="K637" s="509">
        <f t="shared" si="164"/>
        <v>7749.83</v>
      </c>
      <c r="L637" s="507"/>
      <c r="M637" s="509"/>
    </row>
    <row r="638" spans="1:13" x14ac:dyDescent="0.25">
      <c r="A638" s="507"/>
      <c r="B638" s="556">
        <v>42613</v>
      </c>
      <c r="C638" s="507">
        <v>500</v>
      </c>
      <c r="D638" s="508">
        <v>15.08</v>
      </c>
      <c r="E638" s="509">
        <v>0</v>
      </c>
      <c r="F638" s="509">
        <f t="shared" si="163"/>
        <v>7540</v>
      </c>
      <c r="G638" s="506">
        <v>42628</v>
      </c>
      <c r="H638" s="524">
        <v>300</v>
      </c>
      <c r="I638" s="508">
        <v>14.46</v>
      </c>
      <c r="J638" s="509">
        <v>0.09</v>
      </c>
      <c r="K638" s="509">
        <f t="shared" si="164"/>
        <v>4337.91</v>
      </c>
      <c r="L638" s="507"/>
      <c r="M638" s="509"/>
    </row>
    <row r="639" spans="1:13" x14ac:dyDescent="0.25">
      <c r="A639" s="507"/>
      <c r="B639" s="556">
        <v>42622</v>
      </c>
      <c r="C639" s="507">
        <v>220</v>
      </c>
      <c r="D639" s="508">
        <v>16.25</v>
      </c>
      <c r="E639" s="509">
        <v>0</v>
      </c>
      <c r="F639" s="509">
        <f t="shared" si="163"/>
        <v>3575</v>
      </c>
      <c r="G639" s="506">
        <v>42634</v>
      </c>
      <c r="H639" s="524">
        <v>322</v>
      </c>
      <c r="I639" s="508">
        <v>14.28</v>
      </c>
      <c r="J639" s="509">
        <v>0.1</v>
      </c>
      <c r="K639" s="509">
        <f t="shared" si="164"/>
        <v>4598.0599999999995</v>
      </c>
      <c r="L639" s="507"/>
      <c r="M639" s="509"/>
    </row>
    <row r="640" spans="1:13" x14ac:dyDescent="0.25">
      <c r="A640" s="507"/>
      <c r="B640" s="556">
        <v>42622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42634</v>
      </c>
      <c r="H640" s="524">
        <v>400</v>
      </c>
      <c r="I640" s="508">
        <v>14.64</v>
      </c>
      <c r="J640" s="509">
        <v>0.13</v>
      </c>
      <c r="K640" s="509">
        <f t="shared" si="164"/>
        <v>5855.87</v>
      </c>
      <c r="L640" s="507"/>
      <c r="M640" s="509"/>
    </row>
    <row r="641" spans="1:13" x14ac:dyDescent="0.25">
      <c r="A641" s="507"/>
      <c r="B641" s="556">
        <v>42622</v>
      </c>
      <c r="C641" s="507">
        <v>500</v>
      </c>
      <c r="D641" s="508">
        <v>15.75</v>
      </c>
      <c r="E641" s="509">
        <v>0</v>
      </c>
      <c r="F641" s="509">
        <f t="shared" si="163"/>
        <v>7875</v>
      </c>
      <c r="G641" s="506">
        <v>42639</v>
      </c>
      <c r="H641" s="524">
        <v>200</v>
      </c>
      <c r="I641" s="508">
        <v>14.72</v>
      </c>
      <c r="J641" s="509">
        <v>0.06</v>
      </c>
      <c r="K641" s="509">
        <f t="shared" si="164"/>
        <v>2943.94</v>
      </c>
      <c r="L641" s="507"/>
      <c r="M641" s="509"/>
    </row>
    <row r="642" spans="1:13" x14ac:dyDescent="0.25">
      <c r="A642" s="507"/>
      <c r="B642" s="556">
        <v>42625</v>
      </c>
      <c r="C642" s="507">
        <v>500</v>
      </c>
      <c r="D642" s="508">
        <v>15.22</v>
      </c>
      <c r="E642" s="509">
        <v>0</v>
      </c>
      <c r="F642" s="509">
        <f t="shared" si="163"/>
        <v>7610</v>
      </c>
      <c r="G642" s="506">
        <v>42641</v>
      </c>
      <c r="H642" s="524">
        <v>300</v>
      </c>
      <c r="I642" s="508">
        <v>15.28</v>
      </c>
      <c r="J642" s="509">
        <v>0.1</v>
      </c>
      <c r="K642" s="509">
        <f t="shared" si="164"/>
        <v>4583.8999999999996</v>
      </c>
      <c r="L642" s="507"/>
      <c r="M642" s="509"/>
    </row>
    <row r="643" spans="1:13" ht="30" x14ac:dyDescent="0.25">
      <c r="A643" s="610" t="s">
        <v>280</v>
      </c>
      <c r="B643" s="556">
        <v>42626</v>
      </c>
      <c r="C643" s="507">
        <v>600</v>
      </c>
      <c r="D643" s="508">
        <v>14.91</v>
      </c>
      <c r="E643" s="509">
        <v>-3</v>
      </c>
      <c r="F643" s="509">
        <f t="shared" si="163"/>
        <v>8943</v>
      </c>
      <c r="G643" s="506">
        <v>42641</v>
      </c>
      <c r="H643" s="524">
        <v>400</v>
      </c>
      <c r="I643" s="508">
        <v>15.06</v>
      </c>
      <c r="J643" s="509">
        <v>0.13</v>
      </c>
      <c r="K643" s="509">
        <f t="shared" si="164"/>
        <v>6023.87</v>
      </c>
      <c r="L643" s="507"/>
      <c r="M643" s="509"/>
    </row>
    <row r="644" spans="1:13" x14ac:dyDescent="0.25">
      <c r="A644" s="610"/>
      <c r="B644" s="556">
        <v>42626</v>
      </c>
      <c r="C644" s="507">
        <v>400</v>
      </c>
      <c r="D644" s="508">
        <v>14.75</v>
      </c>
      <c r="E644" s="509">
        <v>0</v>
      </c>
      <c r="F644" s="509">
        <f t="shared" si="163"/>
        <v>5900</v>
      </c>
      <c r="G644" s="506">
        <v>42641</v>
      </c>
      <c r="H644" s="524">
        <v>322</v>
      </c>
      <c r="I644" s="508">
        <v>14.39</v>
      </c>
      <c r="J644" s="509">
        <v>0.1</v>
      </c>
      <c r="K644" s="509">
        <f t="shared" si="164"/>
        <v>4633.4799999999996</v>
      </c>
      <c r="L644" s="507"/>
      <c r="M644" s="509"/>
    </row>
    <row r="645" spans="1:13" x14ac:dyDescent="0.25">
      <c r="A645" s="610"/>
      <c r="B645" s="556">
        <v>42626</v>
      </c>
      <c r="C645" s="507">
        <v>300</v>
      </c>
      <c r="D645" s="508">
        <v>14.48</v>
      </c>
      <c r="E645" s="509">
        <v>0</v>
      </c>
      <c r="F645" s="509">
        <f t="shared" si="163"/>
        <v>4344</v>
      </c>
      <c r="G645" s="506">
        <v>42641</v>
      </c>
      <c r="H645" s="524">
        <v>500</v>
      </c>
      <c r="I645" s="508">
        <v>14.26</v>
      </c>
      <c r="J645" s="509">
        <v>0.16</v>
      </c>
      <c r="K645" s="509">
        <f t="shared" si="164"/>
        <v>7129.84</v>
      </c>
      <c r="L645" s="507"/>
      <c r="M645" s="509"/>
    </row>
    <row r="646" spans="1:13" x14ac:dyDescent="0.25">
      <c r="A646" s="610"/>
      <c r="B646" s="556">
        <v>42626</v>
      </c>
      <c r="C646" s="507">
        <v>300</v>
      </c>
      <c r="D646" s="508">
        <v>14.25</v>
      </c>
      <c r="E646" s="509">
        <v>0</v>
      </c>
      <c r="F646" s="509">
        <f t="shared" si="163"/>
        <v>4275</v>
      </c>
      <c r="G646" s="506">
        <v>42642</v>
      </c>
      <c r="H646" s="524">
        <v>300</v>
      </c>
      <c r="I646" s="508">
        <v>15.28</v>
      </c>
      <c r="J646" s="509">
        <v>0.1</v>
      </c>
      <c r="K646" s="509">
        <f t="shared" si="164"/>
        <v>4583.8999999999996</v>
      </c>
      <c r="L646" s="507"/>
      <c r="M646" s="509"/>
    </row>
    <row r="647" spans="1:13" x14ac:dyDescent="0.25">
      <c r="A647" s="610"/>
      <c r="B647" s="556">
        <v>42627</v>
      </c>
      <c r="C647" s="507">
        <v>200</v>
      </c>
      <c r="D647" s="508">
        <v>14.02</v>
      </c>
      <c r="E647" s="509">
        <v>-1</v>
      </c>
      <c r="F647" s="509">
        <f t="shared" si="163"/>
        <v>2803</v>
      </c>
      <c r="G647" s="506">
        <v>42642</v>
      </c>
      <c r="H647" s="524">
        <v>700</v>
      </c>
      <c r="I647" s="508">
        <v>15.78</v>
      </c>
      <c r="J647" s="509">
        <v>0.24</v>
      </c>
      <c r="K647" s="509">
        <f t="shared" si="164"/>
        <v>11045.76</v>
      </c>
      <c r="L647" s="507"/>
      <c r="M647" s="509"/>
    </row>
    <row r="648" spans="1:13" x14ac:dyDescent="0.25">
      <c r="A648" s="507"/>
      <c r="B648" s="556">
        <v>42628</v>
      </c>
      <c r="C648" s="507">
        <v>300</v>
      </c>
      <c r="D648" s="508">
        <v>14.3</v>
      </c>
      <c r="E648" s="509">
        <v>0</v>
      </c>
      <c r="F648" s="509">
        <f t="shared" si="163"/>
        <v>4290</v>
      </c>
      <c r="G648" s="506">
        <v>42642</v>
      </c>
      <c r="H648" s="524">
        <v>214</v>
      </c>
      <c r="I648" s="508">
        <v>15.98</v>
      </c>
      <c r="J648" s="509">
        <v>7.0000000000000007E-2</v>
      </c>
      <c r="K648" s="509">
        <f t="shared" si="164"/>
        <v>3419.65</v>
      </c>
      <c r="L648" s="507"/>
      <c r="M648" s="509"/>
    </row>
    <row r="649" spans="1:13" x14ac:dyDescent="0.25">
      <c r="A649" s="507"/>
      <c r="B649" s="556">
        <v>42632</v>
      </c>
      <c r="C649" s="507">
        <v>200</v>
      </c>
      <c r="D649" s="508">
        <v>14.06</v>
      </c>
      <c r="E649" s="509">
        <v>0</v>
      </c>
      <c r="F649" s="509">
        <f t="shared" si="163"/>
        <v>2812</v>
      </c>
      <c r="G649" s="506">
        <v>42648</v>
      </c>
      <c r="H649" s="524">
        <v>1000</v>
      </c>
      <c r="I649" s="508">
        <v>16.079999999999998</v>
      </c>
      <c r="J649" s="509">
        <v>0.35</v>
      </c>
      <c r="K649" s="509">
        <f t="shared" si="164"/>
        <v>16079.649999999998</v>
      </c>
      <c r="L649" s="507"/>
      <c r="M649" s="509"/>
    </row>
    <row r="650" spans="1:13" x14ac:dyDescent="0.25">
      <c r="A650" s="507"/>
      <c r="B650" s="556">
        <v>42633</v>
      </c>
      <c r="C650" s="507">
        <v>200</v>
      </c>
      <c r="D650" s="508">
        <v>14.11</v>
      </c>
      <c r="E650" s="509">
        <v>0</v>
      </c>
      <c r="F650" s="509">
        <f t="shared" si="163"/>
        <v>2822</v>
      </c>
      <c r="G650" s="506">
        <v>42648</v>
      </c>
      <c r="H650" s="524">
        <v>500</v>
      </c>
      <c r="I650" s="508">
        <v>16.38</v>
      </c>
      <c r="J650" s="509">
        <v>0.18</v>
      </c>
      <c r="K650" s="509">
        <f t="shared" si="164"/>
        <v>8189.8199999999988</v>
      </c>
      <c r="L650" s="507"/>
      <c r="M650" s="509"/>
    </row>
    <row r="651" spans="1:13" x14ac:dyDescent="0.25">
      <c r="A651" s="507"/>
      <c r="B651" s="556">
        <v>42633</v>
      </c>
      <c r="C651" s="507">
        <v>122</v>
      </c>
      <c r="D651" s="508">
        <v>14.1</v>
      </c>
      <c r="E651" s="509">
        <v>0</v>
      </c>
      <c r="F651" s="509">
        <f t="shared" si="163"/>
        <v>1720.2</v>
      </c>
      <c r="G651" s="506">
        <v>42649</v>
      </c>
      <c r="H651" s="524">
        <v>500</v>
      </c>
      <c r="I651" s="508">
        <v>16.16</v>
      </c>
      <c r="J651" s="509">
        <v>0.18</v>
      </c>
      <c r="K651" s="509">
        <f t="shared" si="164"/>
        <v>8079.82</v>
      </c>
      <c r="L651" s="507"/>
      <c r="M651" s="509"/>
    </row>
    <row r="652" spans="1:13" x14ac:dyDescent="0.25">
      <c r="A652" s="507"/>
      <c r="B652" s="556">
        <v>42636</v>
      </c>
      <c r="C652" s="507">
        <v>200</v>
      </c>
      <c r="D652" s="508">
        <v>14.38</v>
      </c>
      <c r="E652" s="509">
        <v>0</v>
      </c>
      <c r="F652" s="509">
        <f t="shared" si="163"/>
        <v>2876</v>
      </c>
      <c r="G652" s="506">
        <v>42671</v>
      </c>
      <c r="H652" s="524">
        <v>1000</v>
      </c>
      <c r="I652" s="508">
        <v>14.22</v>
      </c>
      <c r="J652" s="509">
        <v>0.31</v>
      </c>
      <c r="K652" s="509">
        <f t="shared" si="164"/>
        <v>14219.69</v>
      </c>
      <c r="L652" s="507"/>
      <c r="M652" s="509"/>
    </row>
    <row r="653" spans="1:13" x14ac:dyDescent="0.25">
      <c r="A653" s="507"/>
      <c r="B653" s="556">
        <v>42639</v>
      </c>
      <c r="C653" s="507">
        <v>200</v>
      </c>
      <c r="D653" s="508">
        <v>14.5</v>
      </c>
      <c r="E653" s="509">
        <v>0</v>
      </c>
      <c r="F653" s="509">
        <f t="shared" ref="F653:F667" si="165">C653*D653+E653</f>
        <v>2900</v>
      </c>
      <c r="G653" s="506">
        <v>42674</v>
      </c>
      <c r="H653" s="524">
        <v>300</v>
      </c>
      <c r="I653" s="508">
        <v>13.42</v>
      </c>
      <c r="J653" s="509">
        <v>0.09</v>
      </c>
      <c r="K653" s="509">
        <f t="shared" si="164"/>
        <v>4025.91</v>
      </c>
      <c r="L653" s="507"/>
      <c r="M653" s="509"/>
    </row>
    <row r="654" spans="1:13" x14ac:dyDescent="0.25">
      <c r="A654" s="507"/>
      <c r="B654" s="556">
        <v>42639</v>
      </c>
      <c r="C654" s="507">
        <v>200</v>
      </c>
      <c r="D654" s="508">
        <v>14.38</v>
      </c>
      <c r="E654" s="509">
        <v>0</v>
      </c>
      <c r="F654" s="509">
        <f t="shared" si="165"/>
        <v>2876</v>
      </c>
      <c r="G654" s="506">
        <v>42674</v>
      </c>
      <c r="H654" s="524">
        <v>200</v>
      </c>
      <c r="I654" s="508">
        <v>13.25</v>
      </c>
      <c r="J654" s="509">
        <v>-0.74</v>
      </c>
      <c r="K654" s="509">
        <f t="shared" si="164"/>
        <v>2650.74</v>
      </c>
      <c r="L654" s="507"/>
      <c r="M654" s="509"/>
    </row>
    <row r="655" spans="1:13" x14ac:dyDescent="0.25">
      <c r="A655" s="507"/>
      <c r="B655" s="556">
        <v>42640</v>
      </c>
      <c r="C655" s="507">
        <v>322</v>
      </c>
      <c r="D655" s="508">
        <v>13.97</v>
      </c>
      <c r="E655" s="509">
        <v>0</v>
      </c>
      <c r="F655" s="509">
        <f t="shared" si="165"/>
        <v>4498.34</v>
      </c>
      <c r="G655" s="506">
        <v>42676</v>
      </c>
      <c r="H655" s="524">
        <v>200</v>
      </c>
      <c r="I655" s="508">
        <v>13.05</v>
      </c>
      <c r="J655" s="509">
        <v>0.06</v>
      </c>
      <c r="K655" s="509">
        <f t="shared" si="164"/>
        <v>2609.94</v>
      </c>
      <c r="L655" s="507"/>
      <c r="M655" s="509"/>
    </row>
    <row r="656" spans="1:13" x14ac:dyDescent="0.25">
      <c r="A656" s="507"/>
      <c r="B656" s="556">
        <v>42641</v>
      </c>
      <c r="C656" s="507">
        <v>300</v>
      </c>
      <c r="D656" s="508">
        <v>14.02</v>
      </c>
      <c r="E656" s="509">
        <v>-1.26</v>
      </c>
      <c r="F656" s="509">
        <f t="shared" si="165"/>
        <v>4204.74</v>
      </c>
      <c r="G656" s="506">
        <v>42677</v>
      </c>
      <c r="H656" s="524">
        <v>500</v>
      </c>
      <c r="I656" s="508">
        <v>13.96</v>
      </c>
      <c r="J656" s="509">
        <v>0.15</v>
      </c>
      <c r="K656" s="509">
        <f t="shared" si="164"/>
        <v>6979.85</v>
      </c>
      <c r="L656" s="507"/>
      <c r="M656" s="509"/>
    </row>
    <row r="657" spans="1:13" x14ac:dyDescent="0.25">
      <c r="A657" s="507"/>
      <c r="B657" s="556">
        <v>42641</v>
      </c>
      <c r="C657" s="507">
        <v>200</v>
      </c>
      <c r="D657" s="508">
        <v>14.17</v>
      </c>
      <c r="E657" s="509">
        <v>0</v>
      </c>
      <c r="F657" s="509">
        <f t="shared" si="165"/>
        <v>2834</v>
      </c>
      <c r="G657" s="506">
        <v>42677</v>
      </c>
      <c r="H657" s="524">
        <v>2000</v>
      </c>
      <c r="I657" s="508">
        <v>14.5</v>
      </c>
      <c r="J657" s="509">
        <v>0.63</v>
      </c>
      <c r="K657" s="509">
        <f t="shared" si="164"/>
        <v>28999.37</v>
      </c>
      <c r="L657" s="507"/>
      <c r="M657" s="509"/>
    </row>
    <row r="658" spans="1:13" x14ac:dyDescent="0.25">
      <c r="A658" s="507"/>
      <c r="B658" s="556">
        <v>42642</v>
      </c>
      <c r="C658" s="507">
        <v>414</v>
      </c>
      <c r="D658" s="508">
        <v>15.66</v>
      </c>
      <c r="E658" s="509">
        <v>0</v>
      </c>
      <c r="F658" s="509">
        <f t="shared" si="165"/>
        <v>6483.24</v>
      </c>
      <c r="G658" s="506">
        <v>42682</v>
      </c>
      <c r="H658" s="524">
        <v>1000</v>
      </c>
      <c r="I658" s="508">
        <v>14.28</v>
      </c>
      <c r="J658" s="509">
        <v>0.31</v>
      </c>
      <c r="K658" s="509">
        <f t="shared" si="164"/>
        <v>14279.69</v>
      </c>
      <c r="L658" s="507"/>
      <c r="M658" s="509"/>
    </row>
    <row r="659" spans="1:13" ht="30" x14ac:dyDescent="0.25">
      <c r="A659" s="610" t="s">
        <v>295</v>
      </c>
      <c r="B659" s="556">
        <v>42647</v>
      </c>
      <c r="C659" s="507">
        <v>500</v>
      </c>
      <c r="D659" s="508">
        <v>15.86</v>
      </c>
      <c r="E659" s="509">
        <v>0</v>
      </c>
      <c r="F659" s="509">
        <f t="shared" si="165"/>
        <v>7930</v>
      </c>
      <c r="G659" s="506">
        <v>42685</v>
      </c>
      <c r="H659" s="524">
        <v>500</v>
      </c>
      <c r="I659" s="508">
        <v>15.88</v>
      </c>
      <c r="J659" s="509">
        <v>0.17</v>
      </c>
      <c r="K659" s="509">
        <f t="shared" si="164"/>
        <v>7939.83</v>
      </c>
      <c r="L659" s="507"/>
      <c r="M659" s="509"/>
    </row>
    <row r="660" spans="1:13" x14ac:dyDescent="0.25">
      <c r="A660" s="610"/>
      <c r="B660" s="556">
        <v>42647</v>
      </c>
      <c r="C660" s="507">
        <v>500</v>
      </c>
      <c r="D660" s="508">
        <v>15.62</v>
      </c>
      <c r="E660" s="509">
        <v>0</v>
      </c>
      <c r="F660" s="509">
        <f t="shared" si="165"/>
        <v>7810</v>
      </c>
      <c r="G660" s="506">
        <v>42695</v>
      </c>
      <c r="H660" s="524">
        <v>2272</v>
      </c>
      <c r="I660" s="508">
        <v>16.28</v>
      </c>
      <c r="J660" s="509">
        <v>0.81</v>
      </c>
      <c r="K660" s="509">
        <f t="shared" si="164"/>
        <v>36987.350000000006</v>
      </c>
      <c r="L660" s="507"/>
      <c r="M660" s="509"/>
    </row>
    <row r="661" spans="1:13" x14ac:dyDescent="0.25">
      <c r="A661" s="610"/>
      <c r="B661" s="556">
        <v>42649</v>
      </c>
      <c r="C661" s="507">
        <v>500</v>
      </c>
      <c r="D661" s="508">
        <v>15.97</v>
      </c>
      <c r="E661" s="509">
        <v>0</v>
      </c>
      <c r="F661" s="509">
        <f t="shared" si="165"/>
        <v>7985</v>
      </c>
      <c r="G661" s="506">
        <v>42695</v>
      </c>
      <c r="H661" s="524">
        <v>500</v>
      </c>
      <c r="I661" s="508">
        <v>16.45</v>
      </c>
      <c r="J661" s="509">
        <v>0.18</v>
      </c>
      <c r="K661" s="509">
        <f t="shared" si="164"/>
        <v>8224.82</v>
      </c>
      <c r="L661" s="507"/>
      <c r="M661" s="509"/>
    </row>
    <row r="662" spans="1:13" x14ac:dyDescent="0.25">
      <c r="A662" s="610"/>
      <c r="B662" s="556">
        <v>42649</v>
      </c>
      <c r="C662" s="507">
        <v>500</v>
      </c>
      <c r="D662" s="508">
        <v>15.84</v>
      </c>
      <c r="E662" s="509">
        <v>0</v>
      </c>
      <c r="F662" s="509">
        <f t="shared" si="165"/>
        <v>7920</v>
      </c>
      <c r="G662" s="506">
        <v>42696</v>
      </c>
      <c r="H662" s="524">
        <v>500</v>
      </c>
      <c r="I662" s="508">
        <v>16.54</v>
      </c>
      <c r="J662" s="509">
        <v>0.18</v>
      </c>
      <c r="K662" s="509">
        <f t="shared" si="164"/>
        <v>8269.82</v>
      </c>
      <c r="L662" s="507"/>
      <c r="M662" s="509"/>
    </row>
    <row r="663" spans="1:13" x14ac:dyDescent="0.25">
      <c r="A663" s="507"/>
      <c r="B663" s="556">
        <v>42649</v>
      </c>
      <c r="C663" s="507">
        <v>500</v>
      </c>
      <c r="D663" s="508">
        <v>16.079999999999998</v>
      </c>
      <c r="E663" s="509">
        <v>0</v>
      </c>
      <c r="F663" s="509">
        <f t="shared" si="165"/>
        <v>8039.9999999999991</v>
      </c>
      <c r="G663" s="506">
        <v>42697</v>
      </c>
      <c r="H663" s="524">
        <v>200</v>
      </c>
      <c r="I663" s="508">
        <v>16.79</v>
      </c>
      <c r="J663" s="509">
        <v>7.0000000000000007E-2</v>
      </c>
      <c r="K663" s="509">
        <f t="shared" si="164"/>
        <v>3357.93</v>
      </c>
      <c r="L663" s="507"/>
      <c r="M663" s="509"/>
    </row>
    <row r="664" spans="1:13" x14ac:dyDescent="0.25">
      <c r="A664" s="507"/>
      <c r="B664" s="556">
        <v>42650</v>
      </c>
      <c r="C664" s="507">
        <v>300</v>
      </c>
      <c r="D664" s="508">
        <v>15.75</v>
      </c>
      <c r="E664" s="509">
        <v>0</v>
      </c>
      <c r="F664" s="509">
        <f t="shared" si="165"/>
        <v>4725</v>
      </c>
      <c r="G664" s="506">
        <v>42697</v>
      </c>
      <c r="H664" s="524">
        <v>500</v>
      </c>
      <c r="I664" s="508">
        <v>16.59</v>
      </c>
      <c r="J664" s="509">
        <v>0.18</v>
      </c>
      <c r="K664" s="509">
        <f t="shared" si="164"/>
        <v>8294.82</v>
      </c>
      <c r="L664" s="507"/>
      <c r="M664" s="509"/>
    </row>
    <row r="665" spans="1:13" x14ac:dyDescent="0.25">
      <c r="A665" s="507"/>
      <c r="B665" s="556">
        <v>42650</v>
      </c>
      <c r="C665" s="507">
        <v>300</v>
      </c>
      <c r="D665" s="508">
        <v>15.58</v>
      </c>
      <c r="E665" s="509">
        <v>0</v>
      </c>
      <c r="F665" s="509">
        <f t="shared" si="165"/>
        <v>4674</v>
      </c>
      <c r="G665" s="506">
        <v>42704</v>
      </c>
      <c r="H665" s="524">
        <v>1000</v>
      </c>
      <c r="I665" s="508">
        <v>16.420000000000002</v>
      </c>
      <c r="J665" s="509">
        <v>0.36</v>
      </c>
      <c r="K665" s="509">
        <f t="shared" si="164"/>
        <v>16419.64</v>
      </c>
      <c r="L665" s="507"/>
      <c r="M665" s="509"/>
    </row>
    <row r="666" spans="1:13" x14ac:dyDescent="0.25">
      <c r="A666" s="507"/>
      <c r="B666" s="556">
        <v>42653</v>
      </c>
      <c r="C666" s="507">
        <v>394</v>
      </c>
      <c r="D666" s="508">
        <v>15.72</v>
      </c>
      <c r="E666" s="509">
        <v>0</v>
      </c>
      <c r="F666" s="509">
        <f t="shared" si="165"/>
        <v>6193.68</v>
      </c>
      <c r="G666" s="506">
        <v>42704</v>
      </c>
      <c r="H666" s="524">
        <v>300</v>
      </c>
      <c r="I666" s="508">
        <v>16.78</v>
      </c>
      <c r="J666" s="509">
        <v>1.61</v>
      </c>
      <c r="K666" s="509">
        <f t="shared" si="164"/>
        <v>5032.3900000000003</v>
      </c>
      <c r="L666" s="507"/>
      <c r="M666" s="509"/>
    </row>
    <row r="667" spans="1:13" x14ac:dyDescent="0.25">
      <c r="A667" s="507"/>
      <c r="B667" s="556">
        <v>42653</v>
      </c>
      <c r="C667" s="507">
        <v>6</v>
      </c>
      <c r="D667" s="508">
        <v>15.72</v>
      </c>
      <c r="E667" s="509">
        <v>0</v>
      </c>
      <c r="F667" s="509">
        <f t="shared" si="165"/>
        <v>94.320000000000007</v>
      </c>
      <c r="G667" s="506">
        <v>42704</v>
      </c>
      <c r="H667" s="524">
        <v>1000</v>
      </c>
      <c r="I667" s="508">
        <v>17.079999999999998</v>
      </c>
      <c r="J667" s="509">
        <v>0.37</v>
      </c>
      <c r="K667" s="509">
        <f t="shared" si="164"/>
        <v>17079.63</v>
      </c>
      <c r="L667" s="507"/>
      <c r="M667" s="509"/>
    </row>
    <row r="668" spans="1:13" x14ac:dyDescent="0.25">
      <c r="A668" s="507"/>
      <c r="B668" s="556">
        <v>42655</v>
      </c>
      <c r="C668" s="507">
        <v>22</v>
      </c>
      <c r="D668" s="508">
        <v>15.48</v>
      </c>
      <c r="E668" s="509">
        <v>0</v>
      </c>
      <c r="F668" s="509">
        <f>C668*D668+E668</f>
        <v>340.56</v>
      </c>
      <c r="G668" s="506">
        <v>42704</v>
      </c>
      <c r="H668" s="524">
        <v>1000</v>
      </c>
      <c r="I668" s="508">
        <v>17.32</v>
      </c>
      <c r="J668" s="509">
        <v>0.38</v>
      </c>
      <c r="K668" s="509">
        <f t="shared" si="164"/>
        <v>17319.62</v>
      </c>
      <c r="L668" s="507"/>
      <c r="M668" s="509"/>
    </row>
    <row r="669" spans="1:13" x14ac:dyDescent="0.25">
      <c r="A669" s="507"/>
      <c r="B669" s="556">
        <v>42655</v>
      </c>
      <c r="C669" s="507">
        <v>300</v>
      </c>
      <c r="D669" s="508">
        <v>15.48</v>
      </c>
      <c r="E669" s="509">
        <v>0</v>
      </c>
      <c r="F669" s="509">
        <f>C669*D669+E669</f>
        <v>4644</v>
      </c>
      <c r="G669" s="506">
        <v>42704</v>
      </c>
      <c r="H669" s="524">
        <v>500</v>
      </c>
      <c r="I669" s="508">
        <v>17.64</v>
      </c>
      <c r="J669" s="509">
        <v>0.19</v>
      </c>
      <c r="K669" s="509">
        <f t="shared" si="164"/>
        <v>8819.81</v>
      </c>
      <c r="L669" s="507"/>
      <c r="M669" s="509"/>
    </row>
    <row r="670" spans="1:13" x14ac:dyDescent="0.25">
      <c r="A670" s="611"/>
      <c r="B670" s="556">
        <v>42668</v>
      </c>
      <c r="C670" s="507">
        <v>500</v>
      </c>
      <c r="D670" s="508">
        <v>14.26</v>
      </c>
      <c r="E670" s="509">
        <v>-2.5</v>
      </c>
      <c r="F670" s="509">
        <f t="shared" ref="F670:F679" si="166">C670*D670+E670</f>
        <v>7127.5</v>
      </c>
      <c r="G670" s="506">
        <v>42705</v>
      </c>
      <c r="H670" s="524">
        <v>528</v>
      </c>
      <c r="I670" s="508">
        <v>18.7</v>
      </c>
      <c r="J670" s="509">
        <v>0.22</v>
      </c>
      <c r="K670" s="509">
        <f t="shared" si="164"/>
        <v>9873.380000000001</v>
      </c>
      <c r="L670" s="507"/>
      <c r="M670" s="509"/>
    </row>
    <row r="671" spans="1:13" x14ac:dyDescent="0.25">
      <c r="A671" s="611"/>
      <c r="B671" s="556">
        <v>42668</v>
      </c>
      <c r="C671" s="507">
        <v>500</v>
      </c>
      <c r="D671" s="508">
        <v>14.16</v>
      </c>
      <c r="E671" s="509">
        <v>0</v>
      </c>
      <c r="F671" s="509">
        <f t="shared" si="166"/>
        <v>7080</v>
      </c>
      <c r="G671" s="506">
        <v>42711</v>
      </c>
      <c r="H671" s="524">
        <v>500</v>
      </c>
      <c r="I671" s="508">
        <v>18.329999999999998</v>
      </c>
      <c r="J671" s="509">
        <v>0.2</v>
      </c>
      <c r="K671" s="509">
        <f t="shared" si="164"/>
        <v>9164.7999999999993</v>
      </c>
      <c r="L671" s="507"/>
      <c r="M671" s="509"/>
    </row>
    <row r="672" spans="1:13" x14ac:dyDescent="0.25">
      <c r="A672" s="611"/>
      <c r="B672" s="556">
        <v>42670</v>
      </c>
      <c r="C672" s="507">
        <v>500</v>
      </c>
      <c r="D672" s="508">
        <v>14.18</v>
      </c>
      <c r="E672" s="509">
        <v>0</v>
      </c>
      <c r="F672" s="509">
        <f t="shared" si="166"/>
        <v>7090</v>
      </c>
      <c r="G672" s="506">
        <v>42713</v>
      </c>
      <c r="H672" s="524">
        <v>500</v>
      </c>
      <c r="I672" s="508">
        <v>18.28</v>
      </c>
      <c r="J672" s="509">
        <v>0.2</v>
      </c>
      <c r="K672" s="509">
        <f t="shared" si="164"/>
        <v>9139.7999999999993</v>
      </c>
      <c r="L672" s="507"/>
      <c r="M672" s="509"/>
    </row>
    <row r="673" spans="1:13" x14ac:dyDescent="0.25">
      <c r="A673" s="611"/>
      <c r="B673" s="556">
        <v>42670</v>
      </c>
      <c r="C673" s="507">
        <v>500</v>
      </c>
      <c r="D673" s="508">
        <v>14.05</v>
      </c>
      <c r="E673" s="509">
        <v>0</v>
      </c>
      <c r="F673" s="509">
        <f t="shared" si="166"/>
        <v>7025</v>
      </c>
      <c r="G673" s="506">
        <v>42718</v>
      </c>
      <c r="H673" s="524">
        <v>200</v>
      </c>
      <c r="I673" s="508">
        <v>18.78</v>
      </c>
      <c r="J673" s="509">
        <v>0.08</v>
      </c>
      <c r="K673" s="509">
        <f t="shared" si="164"/>
        <v>3755.92</v>
      </c>
      <c r="L673" s="507"/>
      <c r="M673" s="509"/>
    </row>
    <row r="674" spans="1:13" x14ac:dyDescent="0.25">
      <c r="A674" s="611"/>
      <c r="B674" s="556">
        <v>42670</v>
      </c>
      <c r="C674" s="507">
        <v>500</v>
      </c>
      <c r="D674" s="508">
        <v>13.88</v>
      </c>
      <c r="E674" s="509">
        <v>0</v>
      </c>
      <c r="F674" s="509">
        <f t="shared" si="166"/>
        <v>6940</v>
      </c>
      <c r="G674" s="506">
        <v>42734</v>
      </c>
      <c r="H674" s="524">
        <v>1000</v>
      </c>
      <c r="I674" s="508">
        <v>17.72</v>
      </c>
      <c r="J674" s="509">
        <v>0.39</v>
      </c>
      <c r="K674" s="509">
        <f t="shared" si="164"/>
        <v>17719.61</v>
      </c>
      <c r="L674" s="507"/>
      <c r="M674" s="509"/>
    </row>
    <row r="675" spans="1:13" x14ac:dyDescent="0.25">
      <c r="A675" s="507"/>
      <c r="B675" s="556">
        <v>42671</v>
      </c>
      <c r="C675" s="507">
        <v>1000</v>
      </c>
      <c r="D675" s="508">
        <v>14.15</v>
      </c>
      <c r="E675" s="509">
        <v>0</v>
      </c>
      <c r="F675" s="509">
        <f t="shared" si="166"/>
        <v>14150</v>
      </c>
      <c r="G675" s="506">
        <v>42739</v>
      </c>
      <c r="H675" s="524">
        <v>500</v>
      </c>
      <c r="I675" s="508">
        <v>18.079999999999998</v>
      </c>
      <c r="J675" s="509">
        <v>0.2</v>
      </c>
      <c r="K675" s="509">
        <f t="shared" si="164"/>
        <v>9039.7999999999993</v>
      </c>
      <c r="L675" s="507"/>
      <c r="M675" s="509"/>
    </row>
    <row r="676" spans="1:13" x14ac:dyDescent="0.25">
      <c r="A676" s="507"/>
      <c r="B676" s="556">
        <v>42674</v>
      </c>
      <c r="C676" s="507">
        <v>300</v>
      </c>
      <c r="D676" s="508">
        <v>13.28</v>
      </c>
      <c r="E676" s="509">
        <v>-1.5</v>
      </c>
      <c r="F676" s="509">
        <f t="shared" si="166"/>
        <v>3982.5</v>
      </c>
      <c r="G676" s="506">
        <v>42748</v>
      </c>
      <c r="H676" s="524">
        <v>500</v>
      </c>
      <c r="I676" s="508">
        <v>17.48</v>
      </c>
      <c r="J676" s="509">
        <v>0.19</v>
      </c>
      <c r="K676" s="509">
        <f t="shared" si="164"/>
        <v>8739.81</v>
      </c>
      <c r="L676" s="507"/>
      <c r="M676" s="509"/>
    </row>
    <row r="677" spans="1:13" x14ac:dyDescent="0.25">
      <c r="A677" s="507"/>
      <c r="B677" s="556">
        <v>42674</v>
      </c>
      <c r="C677" s="507">
        <v>200</v>
      </c>
      <c r="D677" s="508">
        <v>13.15</v>
      </c>
      <c r="E677" s="509">
        <v>0.02</v>
      </c>
      <c r="F677" s="509">
        <f t="shared" si="166"/>
        <v>2630.02</v>
      </c>
      <c r="G677" s="506">
        <v>42761</v>
      </c>
      <c r="H677" s="524">
        <v>1000</v>
      </c>
      <c r="I677" s="508">
        <v>17.899999999999999</v>
      </c>
      <c r="J677" s="509">
        <v>0.39</v>
      </c>
      <c r="K677" s="509">
        <f t="shared" si="164"/>
        <v>17899.61</v>
      </c>
      <c r="L677" s="507"/>
      <c r="M677" s="509"/>
    </row>
    <row r="678" spans="1:13" x14ac:dyDescent="0.25">
      <c r="A678" s="507"/>
      <c r="B678" s="556">
        <v>42676</v>
      </c>
      <c r="C678" s="507">
        <v>200</v>
      </c>
      <c r="D678" s="508">
        <v>12.89</v>
      </c>
      <c r="E678" s="509">
        <v>0</v>
      </c>
      <c r="F678" s="509">
        <f t="shared" si="166"/>
        <v>2578</v>
      </c>
      <c r="G678" s="506">
        <v>42766</v>
      </c>
      <c r="H678" s="524">
        <v>300</v>
      </c>
      <c r="I678" s="508">
        <v>16.649999999999999</v>
      </c>
      <c r="J678" s="509">
        <v>0.11</v>
      </c>
      <c r="K678" s="509">
        <f t="shared" si="164"/>
        <v>4994.8900000000003</v>
      </c>
      <c r="L678" s="507"/>
      <c r="M678" s="509"/>
    </row>
    <row r="679" spans="1:13" x14ac:dyDescent="0.25">
      <c r="A679" s="507"/>
      <c r="B679" s="556">
        <v>42678</v>
      </c>
      <c r="C679" s="507">
        <v>500</v>
      </c>
      <c r="D679" s="508">
        <v>13.69</v>
      </c>
      <c r="E679" s="509">
        <v>0</v>
      </c>
      <c r="F679" s="509">
        <f t="shared" si="166"/>
        <v>6845</v>
      </c>
      <c r="G679" s="506">
        <v>42767</v>
      </c>
      <c r="H679" s="524">
        <v>612</v>
      </c>
      <c r="I679" s="508">
        <v>17.03</v>
      </c>
      <c r="J679" s="509">
        <v>0.23</v>
      </c>
      <c r="K679" s="509">
        <f t="shared" si="164"/>
        <v>10422.130000000001</v>
      </c>
      <c r="L679" s="507"/>
      <c r="M679" s="509"/>
    </row>
    <row r="680" spans="1:13" x14ac:dyDescent="0.25">
      <c r="A680" s="507"/>
      <c r="B680" s="556">
        <v>42678</v>
      </c>
      <c r="C680" s="507">
        <v>500</v>
      </c>
      <c r="D680" s="508">
        <v>13.69</v>
      </c>
      <c r="E680" s="509">
        <v>0</v>
      </c>
      <c r="F680" s="509">
        <f>C680*D680+E680</f>
        <v>6845</v>
      </c>
      <c r="G680" s="506">
        <v>42767</v>
      </c>
      <c r="H680" s="524">
        <v>288</v>
      </c>
      <c r="I680" s="508">
        <v>17.12</v>
      </c>
      <c r="J680" s="509">
        <v>0.11</v>
      </c>
      <c r="K680" s="509">
        <f t="shared" si="164"/>
        <v>4930.4500000000007</v>
      </c>
      <c r="L680" s="507"/>
      <c r="M680" s="509"/>
    </row>
    <row r="681" spans="1:13" x14ac:dyDescent="0.25">
      <c r="A681" s="507"/>
      <c r="B681" s="556">
        <v>42691</v>
      </c>
      <c r="C681" s="507">
        <v>150</v>
      </c>
      <c r="D681" s="508">
        <v>15.48</v>
      </c>
      <c r="E681" s="509">
        <v>0</v>
      </c>
      <c r="F681" s="509">
        <f t="shared" ref="F681:F697" si="167">C681*D681+E681</f>
        <v>2322</v>
      </c>
      <c r="G681" s="506">
        <v>42767</v>
      </c>
      <c r="H681" s="524">
        <v>700</v>
      </c>
      <c r="I681" s="508">
        <v>16.57</v>
      </c>
      <c r="J681" s="509">
        <v>0.25</v>
      </c>
      <c r="K681" s="509">
        <f t="shared" si="164"/>
        <v>11598.75</v>
      </c>
      <c r="L681" s="507"/>
      <c r="M681" s="509"/>
    </row>
    <row r="682" spans="1:13" x14ac:dyDescent="0.25">
      <c r="A682" s="507"/>
      <c r="B682" s="556">
        <v>42691</v>
      </c>
      <c r="C682" s="507">
        <v>300</v>
      </c>
      <c r="D682" s="508">
        <v>15.48</v>
      </c>
      <c r="E682" s="509">
        <v>0</v>
      </c>
      <c r="F682" s="509">
        <f t="shared" si="167"/>
        <v>4644</v>
      </c>
      <c r="G682" s="506">
        <v>42768</v>
      </c>
      <c r="H682" s="524">
        <v>200</v>
      </c>
      <c r="I682" s="508">
        <v>16.7</v>
      </c>
      <c r="J682" s="509">
        <v>7.0000000000000007E-2</v>
      </c>
      <c r="K682" s="509">
        <f t="shared" si="164"/>
        <v>3339.93</v>
      </c>
      <c r="L682" s="507"/>
      <c r="M682" s="509"/>
    </row>
    <row r="683" spans="1:13" x14ac:dyDescent="0.25">
      <c r="A683" s="507"/>
      <c r="B683" s="556">
        <v>42696</v>
      </c>
      <c r="C683" s="507">
        <v>1000</v>
      </c>
      <c r="D683" s="508">
        <v>16.12</v>
      </c>
      <c r="E683" s="509">
        <v>0</v>
      </c>
      <c r="F683" s="509">
        <f t="shared" si="167"/>
        <v>16120.000000000002</v>
      </c>
      <c r="G683" s="506">
        <v>42768</v>
      </c>
      <c r="H683" s="524">
        <v>500</v>
      </c>
      <c r="I683" s="508">
        <v>16.600000000000001</v>
      </c>
      <c r="J683" s="509">
        <v>-1.82</v>
      </c>
      <c r="K683" s="509">
        <f t="shared" si="164"/>
        <v>8301.82</v>
      </c>
      <c r="L683" s="507"/>
      <c r="M683" s="509"/>
    </row>
    <row r="684" spans="1:13" x14ac:dyDescent="0.25">
      <c r="A684" s="507"/>
      <c r="B684" s="556">
        <v>42699</v>
      </c>
      <c r="C684" s="507">
        <v>200</v>
      </c>
      <c r="D684" s="508">
        <v>16.28</v>
      </c>
      <c r="E684" s="509">
        <v>0</v>
      </c>
      <c r="F684" s="509">
        <f t="shared" si="167"/>
        <v>3256</v>
      </c>
      <c r="G684" s="506">
        <v>42768</v>
      </c>
      <c r="H684" s="524">
        <v>500</v>
      </c>
      <c r="I684" s="508">
        <v>16.75</v>
      </c>
      <c r="J684" s="509">
        <v>0.18</v>
      </c>
      <c r="K684" s="509">
        <f t="shared" si="164"/>
        <v>8374.82</v>
      </c>
      <c r="L684" s="507"/>
      <c r="M684" s="509"/>
    </row>
    <row r="685" spans="1:13" x14ac:dyDescent="0.25">
      <c r="A685" s="611"/>
      <c r="B685" s="556">
        <v>42699</v>
      </c>
      <c r="C685" s="507">
        <v>500</v>
      </c>
      <c r="D685" s="508">
        <v>16.16</v>
      </c>
      <c r="E685" s="509">
        <v>0</v>
      </c>
      <c r="F685" s="509">
        <f t="shared" si="167"/>
        <v>8080</v>
      </c>
      <c r="G685" s="506">
        <v>42769</v>
      </c>
      <c r="H685" s="612">
        <v>400</v>
      </c>
      <c r="I685" s="613">
        <v>16.95</v>
      </c>
      <c r="J685" s="614">
        <v>0.15</v>
      </c>
      <c r="K685" s="614">
        <f t="shared" si="164"/>
        <v>6779.85</v>
      </c>
      <c r="L685" s="507"/>
      <c r="M685" s="509"/>
    </row>
    <row r="686" spans="1:13" x14ac:dyDescent="0.25">
      <c r="A686" s="611"/>
      <c r="B686" s="556">
        <v>42702</v>
      </c>
      <c r="C686" s="507">
        <v>500</v>
      </c>
      <c r="D686" s="508">
        <v>16.059999999999999</v>
      </c>
      <c r="E686" s="509">
        <v>0</v>
      </c>
      <c r="F686" s="509">
        <f t="shared" si="167"/>
        <v>8029.9999999999991</v>
      </c>
      <c r="G686" s="506">
        <v>42769</v>
      </c>
      <c r="H686" s="612">
        <v>300</v>
      </c>
      <c r="I686" s="613">
        <v>17.32</v>
      </c>
      <c r="J686" s="614">
        <v>0.11</v>
      </c>
      <c r="K686" s="614">
        <f t="shared" si="164"/>
        <v>5195.8900000000003</v>
      </c>
      <c r="L686" s="507"/>
      <c r="M686" s="509"/>
    </row>
    <row r="687" spans="1:13" x14ac:dyDescent="0.25">
      <c r="A687" s="611"/>
      <c r="B687" s="556">
        <v>42702</v>
      </c>
      <c r="C687" s="507">
        <v>200</v>
      </c>
      <c r="D687" s="508">
        <v>15.8</v>
      </c>
      <c r="E687" s="509">
        <v>0</v>
      </c>
      <c r="F687" s="509">
        <f t="shared" si="167"/>
        <v>3160</v>
      </c>
      <c r="G687" s="506">
        <v>42781</v>
      </c>
      <c r="H687" s="524">
        <v>600</v>
      </c>
      <c r="I687" s="508">
        <v>16.52</v>
      </c>
      <c r="J687" s="509">
        <v>0.22</v>
      </c>
      <c r="K687" s="509">
        <f t="shared" si="164"/>
        <v>9911.7800000000007</v>
      </c>
      <c r="L687" s="507"/>
      <c r="M687" s="509"/>
    </row>
    <row r="688" spans="1:13" x14ac:dyDescent="0.25">
      <c r="A688" s="611"/>
      <c r="B688" s="556">
        <v>42702</v>
      </c>
      <c r="C688" s="507">
        <v>300</v>
      </c>
      <c r="D688" s="508">
        <v>15.65</v>
      </c>
      <c r="E688" s="509">
        <v>0</v>
      </c>
      <c r="F688" s="509">
        <f t="shared" si="167"/>
        <v>4695</v>
      </c>
      <c r="G688" s="506">
        <v>42781</v>
      </c>
      <c r="H688" s="524">
        <v>300</v>
      </c>
      <c r="I688" s="508">
        <v>16.440000000000001</v>
      </c>
      <c r="J688" s="509">
        <v>0.11</v>
      </c>
      <c r="K688" s="509">
        <f t="shared" si="164"/>
        <v>4931.8900000000003</v>
      </c>
      <c r="L688" s="507"/>
      <c r="M688" s="509"/>
    </row>
    <row r="689" spans="1:13" x14ac:dyDescent="0.25">
      <c r="A689" s="507"/>
      <c r="B689" s="556">
        <v>42703</v>
      </c>
      <c r="C689" s="507">
        <v>300</v>
      </c>
      <c r="D689" s="508">
        <v>14.78</v>
      </c>
      <c r="E689" s="509">
        <v>0</v>
      </c>
      <c r="F689" s="509">
        <f t="shared" si="167"/>
        <v>4434</v>
      </c>
      <c r="G689" s="506">
        <v>42782</v>
      </c>
      <c r="H689" s="524">
        <v>300</v>
      </c>
      <c r="I689" s="508">
        <v>17</v>
      </c>
      <c r="J689" s="509">
        <v>0.11</v>
      </c>
      <c r="K689" s="509">
        <f t="shared" si="164"/>
        <v>5099.8900000000003</v>
      </c>
      <c r="L689" s="507"/>
      <c r="M689" s="509"/>
    </row>
    <row r="690" spans="1:13" x14ac:dyDescent="0.25">
      <c r="A690" s="507"/>
      <c r="B690" s="556">
        <v>42705</v>
      </c>
      <c r="C690" s="507">
        <v>350</v>
      </c>
      <c r="D690" s="508">
        <v>17.600000000000001</v>
      </c>
      <c r="E690" s="509">
        <v>0</v>
      </c>
      <c r="F690" s="509">
        <f t="shared" si="167"/>
        <v>6160.0000000000009</v>
      </c>
      <c r="G690" s="507"/>
      <c r="H690" s="524"/>
      <c r="I690" s="508"/>
      <c r="J690" s="509"/>
      <c r="K690" s="509"/>
      <c r="L690" s="507"/>
      <c r="M690" s="509"/>
    </row>
    <row r="691" spans="1:13" x14ac:dyDescent="0.25">
      <c r="A691" s="507"/>
      <c r="B691" s="556">
        <v>42711</v>
      </c>
      <c r="C691" s="507">
        <v>500</v>
      </c>
      <c r="D691" s="508">
        <v>18.12</v>
      </c>
      <c r="E691" s="509">
        <v>0</v>
      </c>
      <c r="F691" s="509">
        <f t="shared" si="167"/>
        <v>9060</v>
      </c>
      <c r="G691" s="507"/>
      <c r="H691" s="524"/>
      <c r="I691" s="508"/>
      <c r="J691" s="509"/>
      <c r="K691" s="509"/>
      <c r="L691" s="507"/>
      <c r="M691" s="509"/>
    </row>
    <row r="692" spans="1:13" x14ac:dyDescent="0.25">
      <c r="A692" s="507"/>
      <c r="B692" s="556">
        <v>42713</v>
      </c>
      <c r="C692" s="507">
        <v>500</v>
      </c>
      <c r="D692" s="508">
        <v>18.12</v>
      </c>
      <c r="E692" s="509">
        <v>0</v>
      </c>
      <c r="F692" s="509">
        <f t="shared" si="167"/>
        <v>9060</v>
      </c>
      <c r="G692" s="507"/>
      <c r="H692" s="524"/>
      <c r="I692" s="508"/>
      <c r="J692" s="509"/>
      <c r="K692" s="509"/>
      <c r="L692" s="507"/>
      <c r="M692" s="509"/>
    </row>
    <row r="693" spans="1:13" x14ac:dyDescent="0.25">
      <c r="A693" s="507"/>
      <c r="B693" s="556">
        <v>42718</v>
      </c>
      <c r="C693" s="507">
        <v>200</v>
      </c>
      <c r="D693" s="508">
        <v>18.73</v>
      </c>
      <c r="E693" s="509">
        <v>-1</v>
      </c>
      <c r="F693" s="509">
        <f t="shared" si="167"/>
        <v>3745</v>
      </c>
      <c r="G693" s="507"/>
      <c r="H693" s="524"/>
      <c r="I693" s="508"/>
      <c r="J693" s="509"/>
      <c r="K693" s="509"/>
      <c r="L693" s="507"/>
      <c r="M693" s="509"/>
    </row>
    <row r="694" spans="1:13" x14ac:dyDescent="0.25">
      <c r="A694" s="507"/>
      <c r="B694" s="556">
        <v>42733</v>
      </c>
      <c r="C694" s="507">
        <v>1000</v>
      </c>
      <c r="D694" s="508">
        <v>17.64</v>
      </c>
      <c r="E694" s="509">
        <v>-1.5</v>
      </c>
      <c r="F694" s="509">
        <f t="shared" si="167"/>
        <v>17638.5</v>
      </c>
      <c r="G694" s="507"/>
      <c r="H694" s="524"/>
      <c r="I694" s="508"/>
      <c r="J694" s="509"/>
      <c r="K694" s="509"/>
      <c r="L694" s="507"/>
      <c r="M694" s="509"/>
    </row>
    <row r="695" spans="1:13" x14ac:dyDescent="0.25">
      <c r="A695" s="507"/>
      <c r="B695" s="556">
        <v>42734</v>
      </c>
      <c r="C695" s="507">
        <v>1000</v>
      </c>
      <c r="D695" s="508">
        <v>17.329999999999998</v>
      </c>
      <c r="E695" s="509">
        <v>0</v>
      </c>
      <c r="F695" s="509">
        <f t="shared" si="167"/>
        <v>17330</v>
      </c>
      <c r="G695" s="507"/>
      <c r="H695" s="524"/>
      <c r="I695" s="508"/>
      <c r="J695" s="509"/>
      <c r="K695" s="509"/>
      <c r="L695" s="507"/>
      <c r="M695" s="509"/>
    </row>
    <row r="696" spans="1:13" x14ac:dyDescent="0.25">
      <c r="A696" s="507"/>
      <c r="B696" s="556">
        <v>42741</v>
      </c>
      <c r="C696" s="507">
        <v>500</v>
      </c>
      <c r="D696" s="508">
        <v>17.88</v>
      </c>
      <c r="E696" s="509">
        <v>0</v>
      </c>
      <c r="F696" s="509">
        <f t="shared" si="167"/>
        <v>8940</v>
      </c>
      <c r="G696" s="507"/>
      <c r="H696" s="524"/>
      <c r="I696" s="508"/>
      <c r="J696" s="509"/>
      <c r="K696" s="509"/>
      <c r="L696" s="507"/>
      <c r="M696" s="509"/>
    </row>
    <row r="697" spans="1:13" x14ac:dyDescent="0.25">
      <c r="A697" s="507"/>
      <c r="B697" s="556">
        <v>42748</v>
      </c>
      <c r="C697" s="507">
        <v>500</v>
      </c>
      <c r="D697" s="508">
        <v>17.260000000000002</v>
      </c>
      <c r="E697" s="509">
        <v>0</v>
      </c>
      <c r="F697" s="509">
        <f t="shared" si="167"/>
        <v>8630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/>
      <c r="C698" s="507"/>
      <c r="D698" s="508"/>
      <c r="E698" s="509"/>
      <c r="F698" s="509"/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/>
      <c r="C699" s="507"/>
      <c r="D699" s="508"/>
      <c r="E699" s="509"/>
      <c r="F699" s="509"/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610"/>
      <c r="B700" s="556"/>
      <c r="C700" s="507"/>
      <c r="D700" s="508"/>
      <c r="E700" s="509"/>
      <c r="F700" s="509"/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610"/>
      <c r="B701" s="556"/>
      <c r="C701" s="507"/>
      <c r="D701" s="508"/>
      <c r="E701" s="509"/>
      <c r="F701" s="509"/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610"/>
      <c r="B702" s="556"/>
      <c r="C702" s="507"/>
      <c r="D702" s="508"/>
      <c r="E702" s="509"/>
      <c r="F702" s="509"/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610"/>
      <c r="B703" s="556"/>
      <c r="C703" s="507"/>
      <c r="D703" s="508"/>
      <c r="E703" s="509"/>
      <c r="F703" s="509"/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/>
      <c r="C704" s="507"/>
      <c r="D704" s="508"/>
      <c r="E704" s="509"/>
      <c r="F704" s="509"/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507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507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507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507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26" t="s">
        <v>81</v>
      </c>
      <c r="B721" s="615"/>
      <c r="C721" s="549">
        <f>SUM(C460:C720)</f>
        <v>133812</v>
      </c>
      <c r="D721" s="528"/>
      <c r="E721" s="528"/>
      <c r="F721" s="528">
        <f>SUM(F460:F720)</f>
        <v>1899450.8389999999</v>
      </c>
      <c r="G721" s="527"/>
      <c r="H721" s="549">
        <f>SUM(H460:H720)</f>
        <v>133812</v>
      </c>
      <c r="I721" s="616"/>
      <c r="J721" s="528"/>
      <c r="K721" s="528">
        <f>SUM(K460:K720)</f>
        <v>1911314.2100000016</v>
      </c>
      <c r="L721" s="527"/>
      <c r="M721" s="528">
        <f>SUM(M460:M470)</f>
        <v>2752.2000000000003</v>
      </c>
    </row>
    <row r="722" spans="1:13" ht="15.75" thickBot="1" x14ac:dyDescent="0.3">
      <c r="A722" s="529" t="s">
        <v>194</v>
      </c>
      <c r="B722" s="617"/>
      <c r="C722" s="531">
        <f>SumByColor($A$75, C460:C720)</f>
        <v>0</v>
      </c>
      <c r="D722" s="531"/>
      <c r="E722" s="531"/>
      <c r="F722" s="532">
        <f>SumByColor($A$75, F460:F720)</f>
        <v>0</v>
      </c>
      <c r="G722" s="531"/>
      <c r="H722" s="531">
        <f>SumByColor($A$75, H460:H720)</f>
        <v>0</v>
      </c>
      <c r="I722" s="531"/>
      <c r="J722" s="532"/>
      <c r="K722" s="532">
        <f>SumByColor($A$75, K460:K720)</f>
        <v>0</v>
      </c>
      <c r="L722" s="531"/>
      <c r="M722" s="532">
        <f>SumByColor($A$75, M460:M720)</f>
        <v>0</v>
      </c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</sheetData>
  <mergeCells count="3">
    <mergeCell ref="O41:P41"/>
    <mergeCell ref="Z2:AB2"/>
    <mergeCell ref="Z3:AB3"/>
  </mergeCells>
  <conditionalFormatting sqref="F206:F224 H206:H224 H359 F359 H430:H454 F430:F454 K194:K196 H194:H196 F194:F196 K87:K185 F97:F186 H97:H186">
    <cfRule type="expression" dxfId="1981" priority="115">
      <formula>F87&gt;0</formula>
    </cfRule>
    <cfRule type="expression" dxfId="1980" priority="116">
      <formula>F87&lt;0</formula>
    </cfRule>
  </conditionalFormatting>
  <conditionalFormatting sqref="O42:O7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0">
      <iconSet iconSet="3Arrows">
        <cfvo type="percent" val="0"/>
        <cfvo type="num" val="0"/>
        <cfvo type="num" val="0"/>
      </iconSet>
    </cfRule>
  </conditionalFormatting>
  <conditionalFormatting sqref="F199:F205">
    <cfRule type="expression" dxfId="1979" priority="108">
      <formula>F199&gt;0</formula>
    </cfRule>
    <cfRule type="expression" dxfId="1978" priority="109">
      <formula>F199&lt;0</formula>
    </cfRule>
  </conditionalFormatting>
  <conditionalFormatting sqref="H199:H205">
    <cfRule type="expression" dxfId="1977" priority="104">
      <formula>H199&gt;0</formula>
    </cfRule>
    <cfRule type="expression" dxfId="1976" priority="105">
      <formula>H199&lt;0</formula>
    </cfRule>
  </conditionalFormatting>
  <conditionalFormatting sqref="Q8">
    <cfRule type="expression" dxfId="1975" priority="90">
      <formula>Q8&gt;0</formula>
    </cfRule>
    <cfRule type="expression" dxfId="1974" priority="91">
      <formula>Q8&lt;0</formula>
    </cfRule>
  </conditionalFormatting>
  <conditionalFormatting sqref="Q7">
    <cfRule type="expression" dxfId="1973" priority="92">
      <formula>Q7&gt;0</formula>
    </cfRule>
    <cfRule type="expression" dxfId="1972" priority="93">
      <formula>Q7&lt;0</formula>
    </cfRule>
  </conditionalFormatting>
  <conditionalFormatting sqref="F307:F313">
    <cfRule type="expression" dxfId="1971" priority="64">
      <formula>F307&gt;0</formula>
    </cfRule>
    <cfRule type="expression" dxfId="1970" priority="65">
      <formula>F307&lt;0</formula>
    </cfRule>
  </conditionalFormatting>
  <conditionalFormatting sqref="F232:F250 H232:H250">
    <cfRule type="expression" dxfId="1969" priority="86">
      <formula>F232&gt;0</formula>
    </cfRule>
    <cfRule type="expression" dxfId="1968" priority="87">
      <formula>F232&lt;0</formula>
    </cfRule>
  </conditionalFormatting>
  <conditionalFormatting sqref="F225:F231">
    <cfRule type="expression" dxfId="1967" priority="84">
      <formula>F225&gt;0</formula>
    </cfRule>
    <cfRule type="expression" dxfId="1966" priority="85">
      <formula>F225&lt;0</formula>
    </cfRule>
  </conditionalFormatting>
  <conditionalFormatting sqref="H225:H231">
    <cfRule type="expression" dxfId="1965" priority="82">
      <formula>H225&gt;0</formula>
    </cfRule>
    <cfRule type="expression" dxfId="1964" priority="83">
      <formula>H225&lt;0</formula>
    </cfRule>
  </conditionalFormatting>
  <conditionalFormatting sqref="F258:F276 H258:H276">
    <cfRule type="expression" dxfId="1963" priority="80">
      <formula>F258&gt;0</formula>
    </cfRule>
    <cfRule type="expression" dxfId="1962" priority="81">
      <formula>F258&lt;0</formula>
    </cfRule>
  </conditionalFormatting>
  <conditionalFormatting sqref="F251:F257">
    <cfRule type="expression" dxfId="1961" priority="78">
      <formula>F251&gt;0</formula>
    </cfRule>
    <cfRule type="expression" dxfId="1960" priority="79">
      <formula>F251&lt;0</formula>
    </cfRule>
  </conditionalFormatting>
  <conditionalFormatting sqref="H251:H257">
    <cfRule type="expression" dxfId="1959" priority="76">
      <formula>H251&gt;0</formula>
    </cfRule>
    <cfRule type="expression" dxfId="1958" priority="77">
      <formula>H251&lt;0</formula>
    </cfRule>
  </conditionalFormatting>
  <conditionalFormatting sqref="F284:F301 H284:H301">
    <cfRule type="expression" dxfId="1957" priority="74">
      <formula>F284&gt;0</formula>
    </cfRule>
    <cfRule type="expression" dxfId="1956" priority="75">
      <formula>F284&lt;0</formula>
    </cfRule>
  </conditionalFormatting>
  <conditionalFormatting sqref="F277:F283">
    <cfRule type="expression" dxfId="1955" priority="72">
      <formula>F277&gt;0</formula>
    </cfRule>
    <cfRule type="expression" dxfId="1954" priority="73">
      <formula>F277&lt;0</formula>
    </cfRule>
  </conditionalFormatting>
  <conditionalFormatting sqref="H277:H283">
    <cfRule type="expression" dxfId="1953" priority="70">
      <formula>H277&gt;0</formula>
    </cfRule>
    <cfRule type="expression" dxfId="1952" priority="71">
      <formula>H277&lt;0</formula>
    </cfRule>
  </conditionalFormatting>
  <conditionalFormatting sqref="F302:F306 H302:H306">
    <cfRule type="expression" dxfId="1951" priority="68">
      <formula>F302&gt;0</formula>
    </cfRule>
    <cfRule type="expression" dxfId="1950" priority="69">
      <formula>F302&lt;0</formula>
    </cfRule>
  </conditionalFormatting>
  <conditionalFormatting sqref="F314:F329 H314:H329">
    <cfRule type="expression" dxfId="1949" priority="66">
      <formula>F314&gt;0</formula>
    </cfRule>
    <cfRule type="expression" dxfId="1948" priority="67">
      <formula>F314&lt;0</formula>
    </cfRule>
  </conditionalFormatting>
  <conditionalFormatting sqref="H307:H313">
    <cfRule type="expression" dxfId="1947" priority="62">
      <formula>H307&gt;0</formula>
    </cfRule>
    <cfRule type="expression" dxfId="1946" priority="63">
      <formula>H307&lt;0</formula>
    </cfRule>
  </conditionalFormatting>
  <conditionalFormatting sqref="F330 H330">
    <cfRule type="expression" dxfId="1945" priority="60">
      <formula>F330&gt;0</formula>
    </cfRule>
    <cfRule type="expression" dxfId="1944" priority="61">
      <formula>F330&lt;0</formula>
    </cfRule>
  </conditionalFormatting>
  <conditionalFormatting sqref="F331:F335 H331:H335">
    <cfRule type="expression" dxfId="1943" priority="58">
      <formula>F331&gt;0</formula>
    </cfRule>
    <cfRule type="expression" dxfId="1942" priority="59">
      <formula>F331&lt;0</formula>
    </cfRule>
  </conditionalFormatting>
  <conditionalFormatting sqref="F343:F358 H343:H358">
    <cfRule type="expression" dxfId="1941" priority="56">
      <formula>F343&gt;0</formula>
    </cfRule>
    <cfRule type="expression" dxfId="1940" priority="57">
      <formula>F343&lt;0</formula>
    </cfRule>
  </conditionalFormatting>
  <conditionalFormatting sqref="F336:F342">
    <cfRule type="expression" dxfId="1939" priority="54">
      <formula>F336&gt;0</formula>
    </cfRule>
    <cfRule type="expression" dxfId="1938" priority="55">
      <formula>F336&lt;0</formula>
    </cfRule>
  </conditionalFormatting>
  <conditionalFormatting sqref="H336:H342">
    <cfRule type="expression" dxfId="1937" priority="52">
      <formula>H336&gt;0</formula>
    </cfRule>
    <cfRule type="expression" dxfId="1936" priority="53">
      <formula>H336&lt;0</formula>
    </cfRule>
  </conditionalFormatting>
  <conditionalFormatting sqref="F360:F365 H360:H365">
    <cfRule type="expression" dxfId="1935" priority="50">
      <formula>F360&gt;0</formula>
    </cfRule>
    <cfRule type="expression" dxfId="1934" priority="51">
      <formula>F360&lt;0</formula>
    </cfRule>
  </conditionalFormatting>
  <conditionalFormatting sqref="F366 H366">
    <cfRule type="expression" dxfId="1933" priority="48">
      <formula>F366&gt;0</formula>
    </cfRule>
    <cfRule type="expression" dxfId="1932" priority="49">
      <formula>F366&lt;0</formula>
    </cfRule>
  </conditionalFormatting>
  <conditionalFormatting sqref="F367:F371 H367:H371">
    <cfRule type="expression" dxfId="1931" priority="46">
      <formula>F367&gt;0</formula>
    </cfRule>
    <cfRule type="expression" dxfId="1930" priority="47">
      <formula>F367&lt;0</formula>
    </cfRule>
  </conditionalFormatting>
  <conditionalFormatting sqref="F379:F394 H379:H394">
    <cfRule type="expression" dxfId="1929" priority="44">
      <formula>F379&gt;0</formula>
    </cfRule>
    <cfRule type="expression" dxfId="1928" priority="45">
      <formula>F379&lt;0</formula>
    </cfRule>
  </conditionalFormatting>
  <conditionalFormatting sqref="F372:F378">
    <cfRule type="expression" dxfId="1927" priority="42">
      <formula>F372&gt;0</formula>
    </cfRule>
    <cfRule type="expression" dxfId="1926" priority="43">
      <formula>F372&lt;0</formula>
    </cfRule>
  </conditionalFormatting>
  <conditionalFormatting sqref="H372:H378">
    <cfRule type="expression" dxfId="1925" priority="40">
      <formula>H372&gt;0</formula>
    </cfRule>
    <cfRule type="expression" dxfId="1924" priority="41">
      <formula>H372&lt;0</formula>
    </cfRule>
  </conditionalFormatting>
  <conditionalFormatting sqref="F395:F400 H395:H400">
    <cfRule type="expression" dxfId="1923" priority="38">
      <formula>F395&gt;0</formula>
    </cfRule>
    <cfRule type="expression" dxfId="1922" priority="39">
      <formula>F395&lt;0</formula>
    </cfRule>
  </conditionalFormatting>
  <conditionalFormatting sqref="F401 H401">
    <cfRule type="expression" dxfId="1921" priority="36">
      <formula>F401&gt;0</formula>
    </cfRule>
    <cfRule type="expression" dxfId="1920" priority="37">
      <formula>F401&lt;0</formula>
    </cfRule>
  </conditionalFormatting>
  <conditionalFormatting sqref="F402:F406 H402:H406">
    <cfRule type="expression" dxfId="1919" priority="34">
      <formula>F402&gt;0</formula>
    </cfRule>
    <cfRule type="expression" dxfId="1918" priority="35">
      <formula>F402&lt;0</formula>
    </cfRule>
  </conditionalFormatting>
  <conditionalFormatting sqref="F414:F429 H414:H429">
    <cfRule type="expression" dxfId="1917" priority="32">
      <formula>F414&gt;0</formula>
    </cfRule>
    <cfRule type="expression" dxfId="1916" priority="33">
      <formula>F414&lt;0</formula>
    </cfRule>
  </conditionalFormatting>
  <conditionalFormatting sqref="F407:F413">
    <cfRule type="expression" dxfId="1915" priority="30">
      <formula>F407&gt;0</formula>
    </cfRule>
    <cfRule type="expression" dxfId="1914" priority="31">
      <formula>F407&lt;0</formula>
    </cfRule>
  </conditionalFormatting>
  <conditionalFormatting sqref="H407:H413">
    <cfRule type="expression" dxfId="1913" priority="28">
      <formula>H407&gt;0</formula>
    </cfRule>
    <cfRule type="expression" dxfId="1912" priority="29">
      <formula>H407&lt;0</formula>
    </cfRule>
  </conditionalFormatting>
  <conditionalFormatting sqref="M458">
    <cfRule type="expression" dxfId="1911" priority="26">
      <formula>M458&gt;0</formula>
    </cfRule>
    <cfRule type="expression" dxfId="1910" priority="27">
      <formula>M458&lt;0</formula>
    </cfRule>
  </conditionalFormatting>
  <conditionalFormatting sqref="F85:F96">
    <cfRule type="expression" dxfId="1909" priority="22">
      <formula>F85&gt;0</formula>
    </cfRule>
    <cfRule type="expression" dxfId="1908" priority="23">
      <formula>F85&lt;0</formula>
    </cfRule>
  </conditionalFormatting>
  <conditionalFormatting sqref="H85:H96">
    <cfRule type="expression" dxfId="1907" priority="20">
      <formula>H85&gt;0</formula>
    </cfRule>
    <cfRule type="expression" dxfId="1906" priority="21">
      <formula>H85&lt;0</formula>
    </cfRule>
  </conditionalFormatting>
  <conditionalFormatting sqref="F79:F84 H79:H84">
    <cfRule type="expression" dxfId="1905" priority="18">
      <formula>F79&gt;0</formula>
    </cfRule>
    <cfRule type="expression" dxfId="1904" priority="19">
      <formula>F79&lt;0</formula>
    </cfRule>
  </conditionalFormatting>
  <conditionalFormatting sqref="J81:K81">
    <cfRule type="expression" dxfId="1903" priority="16">
      <formula>J81&gt;0</formula>
    </cfRule>
    <cfRule type="expression" dxfId="1902" priority="17">
      <formula>J81&lt;0</formula>
    </cfRule>
  </conditionalFormatting>
  <conditionalFormatting sqref="J82:K88">
    <cfRule type="expression" dxfId="1901" priority="14">
      <formula>J82&gt;0</formula>
    </cfRule>
    <cfRule type="expression" dxfId="1900" priority="15">
      <formula>J82&lt;0</formula>
    </cfRule>
  </conditionalFormatting>
  <conditionalFormatting sqref="L81:L163 L170 L172">
    <cfRule type="expression" dxfId="1899" priority="10">
      <formula>L81&gt;0</formula>
    </cfRule>
    <cfRule type="expression" dxfId="1898" priority="11">
      <formula>L81&lt;0</formula>
    </cfRule>
  </conditionalFormatting>
  <conditionalFormatting sqref="Q10">
    <cfRule type="expression" dxfId="1897" priority="8">
      <formula>Q10&gt;0</formula>
    </cfRule>
    <cfRule type="expression" dxfId="1896" priority="9">
      <formula>Q10&lt;0</formula>
    </cfRule>
  </conditionalFormatting>
  <conditionalFormatting sqref="W14:W25">
    <cfRule type="iconSet" priority="7">
      <iconSet iconSet="3Arrows">
        <cfvo type="percent" val="0"/>
        <cfvo type="num" val="0"/>
        <cfvo type="num" val="0"/>
      </iconSet>
    </cfRule>
  </conditionalFormatting>
  <conditionalFormatting sqref="K191:K193 H191:H193 F191:F193">
    <cfRule type="expression" dxfId="1895" priority="5">
      <formula>F191&gt;0</formula>
    </cfRule>
    <cfRule type="expression" dxfId="1894" priority="6">
      <formula>F191&lt;0</formula>
    </cfRule>
  </conditionalFormatting>
  <conditionalFormatting sqref="K188:K190 H188:H190 F188:F190">
    <cfRule type="expression" dxfId="1893" priority="3">
      <formula>F188&gt;0</formula>
    </cfRule>
    <cfRule type="expression" dxfId="1892" priority="4">
      <formula>F188&lt;0</formula>
    </cfRule>
  </conditionalFormatting>
  <conditionalFormatting sqref="K186:K187 H187 F187">
    <cfRule type="expression" dxfId="1891" priority="1">
      <formula>F186&gt;0</formula>
    </cfRule>
    <cfRule type="expression" dxfId="1890" priority="2">
      <formula>F186&lt;0</formula>
    </cfRule>
  </conditionalFormatting>
  <hyperlinks>
    <hyperlink ref="A3" location="ACTIVE!A1" display="Back"/>
    <hyperlink ref="A46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13.48</v>
      </c>
      <c r="R4" s="505">
        <v>-1.46E-2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5392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-904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-904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-0.14358322744599747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3.5608308605341241E-2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14.828000000000001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14.693200000000001</v>
      </c>
      <c r="W16" s="134"/>
    </row>
    <row r="17" spans="1:23" x14ac:dyDescent="0.25">
      <c r="O17" s="81">
        <v>1.08</v>
      </c>
      <c r="P17" s="81">
        <f t="shared" si="0"/>
        <v>14.558400000000001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14.4236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14.288800000000002</v>
      </c>
      <c r="W19" s="134"/>
    </row>
    <row r="20" spans="1:23" x14ac:dyDescent="0.25">
      <c r="O20" s="81">
        <v>1.05</v>
      </c>
      <c r="P20" s="81">
        <f t="shared" si="0"/>
        <v>14.154000000000002</v>
      </c>
      <c r="W20" s="134"/>
    </row>
    <row r="21" spans="1:23" x14ac:dyDescent="0.25">
      <c r="O21" s="81">
        <v>1.04</v>
      </c>
      <c r="P21" s="81">
        <f t="shared" si="0"/>
        <v>14.019200000000001</v>
      </c>
      <c r="W21" s="134"/>
    </row>
    <row r="22" spans="1:23" x14ac:dyDescent="0.25">
      <c r="O22" s="81">
        <v>1.03</v>
      </c>
      <c r="P22" s="81">
        <f t="shared" si="0"/>
        <v>13.884400000000001</v>
      </c>
      <c r="W22" s="134"/>
    </row>
    <row r="23" spans="1:23" x14ac:dyDescent="0.25">
      <c r="O23" s="81">
        <v>1.02</v>
      </c>
      <c r="P23" s="81">
        <f t="shared" si="0"/>
        <v>13.749600000000001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13.614800000000001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13.48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13.3452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13.2104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13.0756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12.940799999999999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12.805999999999999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12.671199999999999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12.5364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12.4016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12.2668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12.132000000000001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8" priority="25">
      <formula>F47&gt;0</formula>
    </cfRule>
    <cfRule type="expression" dxfId="1877" priority="26">
      <formula>F47&lt;0</formula>
    </cfRule>
  </conditionalFormatting>
  <conditionalFormatting sqref="Q7">
    <cfRule type="expression" dxfId="1876" priority="23">
      <formula>Q7&gt;0</formula>
    </cfRule>
    <cfRule type="expression" dxfId="1875" priority="24">
      <formula>Q7&lt;0</formula>
    </cfRule>
  </conditionalFormatting>
  <conditionalFormatting sqref="Q8">
    <cfRule type="expression" dxfId="1874" priority="21">
      <formula>Q8&gt;0</formula>
    </cfRule>
    <cfRule type="expression" dxfId="1873" priority="22">
      <formula>Q8&lt;0</formula>
    </cfRule>
  </conditionalFormatting>
  <conditionalFormatting sqref="F25:F30 F34:F46">
    <cfRule type="expression" dxfId="1872" priority="19">
      <formula>F25&gt;0</formula>
    </cfRule>
    <cfRule type="expression" dxfId="1871" priority="20">
      <formula>F25&lt;0</formula>
    </cfRule>
  </conditionalFormatting>
  <conditionalFormatting sqref="H25:H30 H34:H46">
    <cfRule type="expression" dxfId="1870" priority="17">
      <formula>H25&gt;0</formula>
    </cfRule>
    <cfRule type="expression" dxfId="1869" priority="18">
      <formula>H25&lt;0</formula>
    </cfRule>
  </conditionalFormatting>
  <conditionalFormatting sqref="F89:F110">
    <cfRule type="expression" dxfId="1868" priority="15">
      <formula>F89&gt;0</formula>
    </cfRule>
    <cfRule type="expression" dxfId="1867" priority="16">
      <formula>F89&lt;0</formula>
    </cfRule>
  </conditionalFormatting>
  <conditionalFormatting sqref="H89:H110">
    <cfRule type="expression" dxfId="1866" priority="13">
      <formula>H89&gt;0</formula>
    </cfRule>
    <cfRule type="expression" dxfId="1865" priority="14">
      <formula>H89&lt;0</formula>
    </cfRule>
  </conditionalFormatting>
  <conditionalFormatting sqref="Q10">
    <cfRule type="expression" dxfId="1864" priority="11">
      <formula>Q10&gt;0</formula>
    </cfRule>
    <cfRule type="expression" dxfId="1863" priority="12">
      <formula>Q10&lt;0</formula>
    </cfRule>
  </conditionalFormatting>
  <conditionalFormatting sqref="J25:J38">
    <cfRule type="expression" dxfId="1862" priority="9">
      <formula>J25&gt;0</formula>
    </cfRule>
    <cfRule type="expression" dxfId="1861" priority="10">
      <formula>J25&lt;0</formula>
    </cfRule>
  </conditionalFormatting>
  <conditionalFormatting sqref="K25:K38">
    <cfRule type="expression" dxfId="1860" priority="7">
      <formula>K25&gt;0</formula>
    </cfRule>
    <cfRule type="expression" dxfId="1859" priority="8">
      <formula>K25&lt;0</formula>
    </cfRule>
  </conditionalFormatting>
  <conditionalFormatting sqref="L25:L38">
    <cfRule type="expression" dxfId="1858" priority="5">
      <formula>L25&gt;0</formula>
    </cfRule>
    <cfRule type="expression" dxfId="185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6" priority="3">
      <formula>F31&gt;0</formula>
    </cfRule>
    <cfRule type="expression" dxfId="1855" priority="4">
      <formula>F31&lt;0</formula>
    </cfRule>
  </conditionalFormatting>
  <conditionalFormatting sqref="H31:H33">
    <cfRule type="expression" dxfId="1854" priority="1">
      <formula>H31&gt;0</formula>
    </cfRule>
    <cfRule type="expression" dxfId="185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50.31</v>
      </c>
      <c r="R4" s="505">
        <v>7.1999999999999998E-3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5031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-249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-4.7159090909090907E-2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55.341000000000008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54.837900000000005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54.334800000000008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53.831700000000005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53.328600000000002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52.825500000000005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52.322400000000002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51.819300000000005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51.316200000000002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50.813100000000006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50.31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49.806899999999999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49.303800000000003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48.800699999999999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48.297600000000003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47.794499999999999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47.291400000000003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46.788300000000007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46.285200000000003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45.782100000000007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45.279000000000003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2" priority="31">
      <formula>F47&gt;0</formula>
    </cfRule>
    <cfRule type="expression" dxfId="1851" priority="32">
      <formula>F47&lt;0</formula>
    </cfRule>
  </conditionalFormatting>
  <conditionalFormatting sqref="Q7">
    <cfRule type="expression" dxfId="1850" priority="29">
      <formula>Q7&gt;0</formula>
    </cfRule>
    <cfRule type="expression" dxfId="1849" priority="30">
      <formula>Q7&lt;0</formula>
    </cfRule>
  </conditionalFormatting>
  <conditionalFormatting sqref="Q8">
    <cfRule type="expression" dxfId="1848" priority="27">
      <formula>Q8&gt;0</formula>
    </cfRule>
    <cfRule type="expression" dxfId="1847" priority="28">
      <formula>Q8&lt;0</formula>
    </cfRule>
  </conditionalFormatting>
  <conditionalFormatting sqref="F30:F46">
    <cfRule type="expression" dxfId="1846" priority="25">
      <formula>F30&gt;0</formula>
    </cfRule>
    <cfRule type="expression" dxfId="1845" priority="26">
      <formula>F30&lt;0</formula>
    </cfRule>
  </conditionalFormatting>
  <conditionalFormatting sqref="H30:H46">
    <cfRule type="expression" dxfId="1844" priority="23">
      <formula>H30&gt;0</formula>
    </cfRule>
    <cfRule type="expression" dxfId="1843" priority="24">
      <formula>H30&lt;0</formula>
    </cfRule>
  </conditionalFormatting>
  <conditionalFormatting sqref="Q10">
    <cfRule type="expression" dxfId="1842" priority="21">
      <formula>Q10&gt;0</formula>
    </cfRule>
    <cfRule type="expression" dxfId="1841" priority="22">
      <formula>Q10&lt;0</formula>
    </cfRule>
  </conditionalFormatting>
  <conditionalFormatting sqref="J25:J38">
    <cfRule type="expression" dxfId="1840" priority="19">
      <formula>J25&gt;0</formula>
    </cfRule>
    <cfRule type="expression" dxfId="1839" priority="20">
      <formula>J25&lt;0</formula>
    </cfRule>
  </conditionalFormatting>
  <conditionalFormatting sqref="K25:K38">
    <cfRule type="expression" dxfId="1838" priority="17">
      <formula>K25&gt;0</formula>
    </cfRule>
    <cfRule type="expression" dxfId="1837" priority="18">
      <formula>K25&lt;0</formula>
    </cfRule>
  </conditionalFormatting>
  <conditionalFormatting sqref="L25:L38">
    <cfRule type="expression" dxfId="1836" priority="15">
      <formula>L25&gt;0</formula>
    </cfRule>
    <cfRule type="expression" dxfId="1835" priority="16">
      <formula>L25&lt;0</formula>
    </cfRule>
  </conditionalFormatting>
  <conditionalFormatting sqref="F89:F110">
    <cfRule type="expression" dxfId="1834" priority="13">
      <formula>F89&gt;0</formula>
    </cfRule>
    <cfRule type="expression" dxfId="1833" priority="14">
      <formula>F89&lt;0</formula>
    </cfRule>
  </conditionalFormatting>
  <conditionalFormatting sqref="H89:H110">
    <cfRule type="expression" dxfId="1832" priority="11">
      <formula>H89&gt;0</formula>
    </cfRule>
    <cfRule type="expression" dxfId="1831" priority="12">
      <formula>H89&lt;0</formula>
    </cfRule>
  </conditionalFormatting>
  <conditionalFormatting sqref="J89:J102">
    <cfRule type="expression" dxfId="1830" priority="9">
      <formula>J89&gt;0</formula>
    </cfRule>
    <cfRule type="expression" dxfId="1829" priority="10">
      <formula>J89&lt;0</formula>
    </cfRule>
  </conditionalFormatting>
  <conditionalFormatting sqref="K89:K102">
    <cfRule type="expression" dxfId="1828" priority="7">
      <formula>K89&gt;0</formula>
    </cfRule>
    <cfRule type="expression" dxfId="1827" priority="8">
      <formula>K89&lt;0</formula>
    </cfRule>
  </conditionalFormatting>
  <conditionalFormatting sqref="L89:L102">
    <cfRule type="expression" dxfId="1826" priority="5">
      <formula>L89&gt;0</formula>
    </cfRule>
    <cfRule type="expression" dxfId="1825" priority="6">
      <formula>L89&lt;0</formula>
    </cfRule>
  </conditionalFormatting>
  <conditionalFormatting sqref="F25:F29">
    <cfRule type="expression" dxfId="1824" priority="3">
      <formula>F25&gt;0</formula>
    </cfRule>
    <cfRule type="expression" dxfId="1823" priority="4">
      <formula>F25&lt;0</formula>
    </cfRule>
  </conditionalFormatting>
  <conditionalFormatting sqref="H25:H29">
    <cfRule type="expression" dxfId="1822" priority="1">
      <formula>H25&gt;0</formula>
    </cfRule>
    <cfRule type="expression" dxfId="18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2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2800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27.385157142857132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23.94</v>
      </c>
      <c r="R4" s="226">
        <v>1.3599999999999999E-2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67032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76678.439999999973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-7898.4699999999793</v>
      </c>
      <c r="R7">
        <v>600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-9646.4399999999732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-0.12580381134514443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2.0885547201336674E-2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2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180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9" t="s">
        <v>78</v>
      </c>
      <c r="P22" s="839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26.334000000000003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26.094600000000003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25.855200000000004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25.615800000000004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25.376400000000004</v>
      </c>
      <c r="Q27" s="2"/>
      <c r="T27" s="91"/>
      <c r="U27" s="86"/>
      <c r="W27" s="134"/>
    </row>
    <row r="28" spans="2:26" x14ac:dyDescent="0.25">
      <c r="B28" s="44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25.137000000000004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24.897600000000001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24.658200000000001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24.418800000000001</v>
      </c>
      <c r="Q31" s="2"/>
      <c r="T31" s="91"/>
      <c r="U31" s="86"/>
      <c r="W31" s="134"/>
    </row>
    <row r="32" spans="2:26" x14ac:dyDescent="0.25">
      <c r="B32" s="48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24.179400000000001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23.94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23.700600000000001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23.461200000000002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23.221800000000002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22.982400000000002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22.742999999999999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22.503599999999999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22.264200000000002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5000</v>
      </c>
      <c r="I41" s="18"/>
      <c r="J41" s="18"/>
      <c r="K41" s="18">
        <f>SUM(K2:K40)</f>
        <v>128329.23000000001</v>
      </c>
      <c r="L41" s="14"/>
      <c r="M41" s="18">
        <f>SUM(M2:M40)</f>
        <v>968.4</v>
      </c>
      <c r="O41" s="81">
        <v>0.92</v>
      </c>
      <c r="P41" s="81">
        <f t="shared" si="2"/>
        <v>22.024800000000003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5000</v>
      </c>
      <c r="D42" s="347"/>
      <c r="E42" s="347"/>
      <c r="F42" s="348">
        <f>SumByColor($A$42,F2:F40)</f>
        <v>126078</v>
      </c>
      <c r="G42" s="348"/>
      <c r="H42" s="760">
        <f>SumByColor($A$42,H2:H40)</f>
        <v>5000</v>
      </c>
      <c r="I42" s="347"/>
      <c r="J42" s="347"/>
      <c r="K42" s="348">
        <f>SumByColor($A$42,K2:K40)</f>
        <v>128331</v>
      </c>
      <c r="L42" s="347"/>
      <c r="M42" s="348">
        <f>SumByColor($A$42,M2:M40)</f>
        <v>969</v>
      </c>
      <c r="O42" s="81">
        <v>0.91</v>
      </c>
      <c r="P42" s="81">
        <f t="shared" si="2"/>
        <v>21.785400000000003</v>
      </c>
      <c r="W42" s="134"/>
    </row>
    <row r="43" spans="1:23" x14ac:dyDescent="0.25">
      <c r="O43" s="81">
        <v>0.9</v>
      </c>
      <c r="P43" s="81">
        <f t="shared" si="2"/>
        <v>21.546000000000003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8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6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1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4">C120*(E120-D120)</f>
        <v>-33.800000000000097</v>
      </c>
      <c r="G120" s="369">
        <f t="shared" ref="G120:G133" si="175">D120*C120</f>
        <v>3591.7999999999997</v>
      </c>
      <c r="H120" s="370">
        <f t="shared" ref="H120:H133" si="176">(E120-D120)/D120</f>
        <v>-9.410323514672336E-3</v>
      </c>
      <c r="I120" s="369"/>
    </row>
    <row r="121" spans="1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4"/>
        <v>85.200000000000387</v>
      </c>
      <c r="G121" s="369">
        <f t="shared" si="175"/>
        <v>3591.7999999999997</v>
      </c>
      <c r="H121" s="370">
        <f t="shared" si="176"/>
        <v>2.3720697143493622E-2</v>
      </c>
      <c r="I121" s="369"/>
    </row>
    <row r="122" spans="1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4"/>
        <v>-136.80000000000021</v>
      </c>
      <c r="G122" s="369">
        <f t="shared" si="175"/>
        <v>3591.7999999999997</v>
      </c>
      <c r="H122" s="370">
        <f t="shared" si="176"/>
        <v>-3.8086753159975562E-2</v>
      </c>
      <c r="I122" s="369"/>
    </row>
    <row r="123" spans="1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4"/>
        <v>-147.56000000000029</v>
      </c>
      <c r="G123" s="369">
        <f t="shared" si="175"/>
        <v>4959.3599999999997</v>
      </c>
      <c r="H123" s="370">
        <f t="shared" si="176"/>
        <v>-2.9753839205058776E-2</v>
      </c>
      <c r="I123" s="369"/>
    </row>
    <row r="124" spans="1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4"/>
        <v>-49.199999999999591</v>
      </c>
      <c r="G124" s="369">
        <f t="shared" si="175"/>
        <v>8408.4</v>
      </c>
      <c r="H124" s="370">
        <f t="shared" si="176"/>
        <v>-5.8512915655772315E-3</v>
      </c>
      <c r="I124" s="369"/>
    </row>
    <row r="125" spans="1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4"/>
        <v>109.60000000000036</v>
      </c>
      <c r="G125" s="369">
        <f t="shared" si="175"/>
        <v>6994.4000000000005</v>
      </c>
      <c r="H125" s="370">
        <f t="shared" si="176"/>
        <v>1.5669678600022927E-2</v>
      </c>
      <c r="I125" s="369"/>
    </row>
    <row r="126" spans="1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4"/>
        <v>-6.4000000000007162</v>
      </c>
      <c r="G126" s="369">
        <f t="shared" si="175"/>
        <v>6994.4000000000005</v>
      </c>
      <c r="H126" s="370">
        <f t="shared" si="176"/>
        <v>-9.150177284685914E-4</v>
      </c>
      <c r="I126" s="369"/>
    </row>
    <row r="127" spans="1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4"/>
        <v>166.71999999999912</v>
      </c>
      <c r="G127" s="369">
        <f t="shared" si="175"/>
        <v>5554.880000000001</v>
      </c>
      <c r="H127" s="370">
        <f t="shared" si="176"/>
        <v>3.0013249611152554E-2</v>
      </c>
      <c r="I127" s="369"/>
    </row>
    <row r="128" spans="1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4"/>
        <v>218.88000000000034</v>
      </c>
      <c r="G128" s="369">
        <f t="shared" si="175"/>
        <v>5544.32</v>
      </c>
      <c r="H128" s="370">
        <f t="shared" si="176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4"/>
        <v>298.88000000000034</v>
      </c>
      <c r="G129" s="369">
        <f t="shared" si="175"/>
        <v>5544.32</v>
      </c>
      <c r="H129" s="370">
        <f t="shared" si="176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4"/>
        <v>363.18000000000006</v>
      </c>
      <c r="G130" s="369">
        <f t="shared" si="175"/>
        <v>1845.42</v>
      </c>
      <c r="H130" s="370">
        <f t="shared" si="176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4"/>
        <v>329.12000000000035</v>
      </c>
      <c r="G131" s="369">
        <f t="shared" si="175"/>
        <v>5384.48</v>
      </c>
      <c r="H131" s="370">
        <f t="shared" si="176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4"/>
        <v>169.60000000000036</v>
      </c>
      <c r="G132" s="369">
        <f t="shared" si="175"/>
        <v>5384</v>
      </c>
      <c r="H132" s="370">
        <f t="shared" si="176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4"/>
        <v>474.7199999999998</v>
      </c>
      <c r="G133" s="369">
        <f t="shared" si="175"/>
        <v>5384.48</v>
      </c>
      <c r="H133" s="370">
        <f t="shared" si="176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7">C134*(E134-D134)</f>
        <v>588.31999999999994</v>
      </c>
      <c r="G134" s="369">
        <f t="shared" ref="G134:G147" si="178">D134*C134</f>
        <v>5384.48</v>
      </c>
      <c r="H134" s="370">
        <f t="shared" ref="H134:H176" si="179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7"/>
        <v>673.12000000000012</v>
      </c>
      <c r="G135" s="369">
        <f t="shared" si="178"/>
        <v>5384.48</v>
      </c>
      <c r="H135" s="370">
        <f t="shared" si="179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7"/>
        <v>597.9200000000003</v>
      </c>
      <c r="G136" s="369">
        <f t="shared" si="178"/>
        <v>5384.48</v>
      </c>
      <c r="H136" s="370">
        <f t="shared" si="179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7"/>
        <v>489.12000000000035</v>
      </c>
      <c r="G137" s="369">
        <f t="shared" si="178"/>
        <v>5384.48</v>
      </c>
      <c r="H137" s="370">
        <f t="shared" si="179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7"/>
        <v>409.12000000000035</v>
      </c>
      <c r="G138" s="369">
        <f t="shared" si="178"/>
        <v>5384.48</v>
      </c>
      <c r="H138" s="370">
        <f t="shared" si="179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7"/>
        <v>439.52</v>
      </c>
      <c r="G139" s="369">
        <f t="shared" si="178"/>
        <v>5384.48</v>
      </c>
      <c r="H139" s="370">
        <f t="shared" si="179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7"/>
        <v>369.12000000000035</v>
      </c>
      <c r="G140" s="369">
        <f t="shared" si="178"/>
        <v>5384.48</v>
      </c>
      <c r="H140" s="370">
        <f t="shared" si="179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7"/>
        <v>341.92000000000007</v>
      </c>
      <c r="G141" s="369">
        <f t="shared" si="178"/>
        <v>5384.48</v>
      </c>
      <c r="H141" s="370">
        <f t="shared" si="179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7"/>
        <v>442.72000000000048</v>
      </c>
      <c r="G142" s="369">
        <f t="shared" si="178"/>
        <v>5384.48</v>
      </c>
      <c r="H142" s="370">
        <f t="shared" si="179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7"/>
        <v>90.619999999999621</v>
      </c>
      <c r="G143" s="369">
        <f t="shared" si="178"/>
        <v>7821.38</v>
      </c>
      <c r="H143" s="370">
        <f t="shared" si="179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7"/>
        <v>51.480000000000103</v>
      </c>
      <c r="G144" s="369">
        <f t="shared" si="178"/>
        <v>8837.92</v>
      </c>
      <c r="H144" s="370">
        <f t="shared" si="179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7"/>
        <v>-376.80000000000007</v>
      </c>
      <c r="G145" s="369">
        <f t="shared" si="178"/>
        <v>10159.799999999999</v>
      </c>
      <c r="H145" s="370">
        <f t="shared" si="179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7"/>
        <v>-388.00000000000239</v>
      </c>
      <c r="G146" s="369">
        <f t="shared" si="178"/>
        <v>13408.000000000002</v>
      </c>
      <c r="H146" s="370">
        <f t="shared" si="179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7"/>
        <v>-262.9400000000004</v>
      </c>
      <c r="G147" s="369">
        <f t="shared" si="178"/>
        <v>13354.939999999999</v>
      </c>
      <c r="H147" s="370">
        <f t="shared" si="179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7"/>
        <v>-514.93999999999858</v>
      </c>
      <c r="G148" s="369">
        <f t="shared" ref="G148:G153" si="180">D148*C148</f>
        <v>13354.939999999999</v>
      </c>
      <c r="H148" s="370">
        <f t="shared" si="179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7"/>
        <v>-582.93999999999892</v>
      </c>
      <c r="G149" s="369">
        <f t="shared" si="180"/>
        <v>16522.939999999999</v>
      </c>
      <c r="H149" s="370">
        <f t="shared" si="179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7"/>
        <v>-292.93999999999801</v>
      </c>
      <c r="G150" s="369">
        <f t="shared" si="180"/>
        <v>16522.939999999999</v>
      </c>
      <c r="H150" s="370">
        <f t="shared" si="179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7"/>
        <v>-217.93999999999869</v>
      </c>
      <c r="G151" s="369">
        <f t="shared" si="180"/>
        <v>16522.939999999999</v>
      </c>
      <c r="H151" s="370">
        <f t="shared" si="179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7"/>
        <v>-92.93999999999869</v>
      </c>
      <c r="G152" s="369">
        <f t="shared" si="180"/>
        <v>16522.939999999999</v>
      </c>
      <c r="H152" s="370">
        <f t="shared" si="179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7"/>
        <v>-397.93999999999841</v>
      </c>
      <c r="G153" s="369">
        <f t="shared" si="180"/>
        <v>16522.939999999999</v>
      </c>
      <c r="H153" s="370">
        <f t="shared" si="179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7"/>
        <v>-27.939999999997411</v>
      </c>
      <c r="G154" s="369">
        <f t="shared" ref="G154:G176" si="181">D154*C154</f>
        <v>16522.939999999999</v>
      </c>
      <c r="H154" s="370">
        <f t="shared" si="179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7"/>
        <v>-142.9399999999994</v>
      </c>
      <c r="G155" s="369">
        <f t="shared" si="181"/>
        <v>16522.939999999999</v>
      </c>
      <c r="H155" s="370">
        <f t="shared" si="179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7"/>
        <v>-357.93999999999926</v>
      </c>
      <c r="G156" s="369">
        <f t="shared" si="181"/>
        <v>16522.939999999999</v>
      </c>
      <c r="H156" s="370">
        <f t="shared" si="179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7"/>
        <v>-442.94000000000011</v>
      </c>
      <c r="G157" s="369">
        <f t="shared" si="181"/>
        <v>16522.939999999999</v>
      </c>
      <c r="H157" s="370">
        <f t="shared" si="179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7"/>
        <v>-542.93999999999801</v>
      </c>
      <c r="G158" s="369">
        <f t="shared" si="181"/>
        <v>16522.939999999999</v>
      </c>
      <c r="H158" s="370">
        <f t="shared" si="179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7"/>
        <v>-224.94000000000014</v>
      </c>
      <c r="G159" s="369">
        <f t="shared" si="181"/>
        <v>16474.939999999999</v>
      </c>
      <c r="H159" s="370">
        <f t="shared" si="179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7"/>
        <v>-139.93999999999929</v>
      </c>
      <c r="G160" s="369">
        <f t="shared" si="181"/>
        <v>16474.939999999999</v>
      </c>
      <c r="H160" s="370">
        <f t="shared" si="179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7"/>
        <v>-847.93799999999919</v>
      </c>
      <c r="G161" s="369">
        <f t="shared" si="181"/>
        <v>19639.937999999998</v>
      </c>
      <c r="H161" s="370">
        <f t="shared" si="179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7"/>
        <v>-833.93799999999771</v>
      </c>
      <c r="G162" s="369">
        <f t="shared" si="181"/>
        <v>22757.937999999998</v>
      </c>
      <c r="H162" s="370">
        <f t="shared" si="179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7"/>
        <v>-840.93799999999885</v>
      </c>
      <c r="G163" s="369">
        <f t="shared" si="181"/>
        <v>22757.937999999998</v>
      </c>
      <c r="H163" s="370">
        <f t="shared" si="179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7"/>
        <v>-700.9379999999968</v>
      </c>
      <c r="G164" s="369">
        <f t="shared" si="181"/>
        <v>22757.937999999998</v>
      </c>
      <c r="H164" s="370">
        <f t="shared" si="179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7"/>
        <v>-1125.9439999999984</v>
      </c>
      <c r="G165" s="369">
        <f t="shared" si="181"/>
        <v>25837.944</v>
      </c>
      <c r="H165" s="370">
        <f t="shared" si="179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7"/>
        <v>-1205.9439999999995</v>
      </c>
      <c r="G166" s="369">
        <f t="shared" si="181"/>
        <v>25837.944</v>
      </c>
      <c r="H166" s="370">
        <f t="shared" si="179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7"/>
        <v>-965.94399999999894</v>
      </c>
      <c r="G167" s="369">
        <f t="shared" si="181"/>
        <v>25837.944</v>
      </c>
      <c r="H167" s="370">
        <f t="shared" si="179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7"/>
        <v>-1477.9439999999995</v>
      </c>
      <c r="G168" s="369">
        <f t="shared" si="181"/>
        <v>25837.944</v>
      </c>
      <c r="H168" s="370">
        <f t="shared" si="179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7"/>
        <v>-1773.936000000002</v>
      </c>
      <c r="G169" s="369">
        <f t="shared" si="181"/>
        <v>28845.936000000002</v>
      </c>
      <c r="H169" s="370">
        <f t="shared" si="179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7"/>
        <v>-1935.9360000000017</v>
      </c>
      <c r="G170" s="369">
        <f t="shared" si="181"/>
        <v>28845.936000000002</v>
      </c>
      <c r="H170" s="370">
        <f t="shared" si="179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7"/>
        <v>-1989.9360000000006</v>
      </c>
      <c r="G171" s="369">
        <f t="shared" si="181"/>
        <v>28845.936000000002</v>
      </c>
      <c r="H171" s="370">
        <f t="shared" si="179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7"/>
        <v>-2133.9360000000006</v>
      </c>
      <c r="G172" s="369">
        <f t="shared" si="181"/>
        <v>28845.936000000002</v>
      </c>
      <c r="H172" s="370">
        <f t="shared" si="179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7"/>
        <v>-2505.9399999999991</v>
      </c>
      <c r="G173" s="369">
        <f t="shared" si="181"/>
        <v>31785.94</v>
      </c>
      <c r="H173" s="370">
        <f t="shared" si="179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7"/>
        <v>-2945.94</v>
      </c>
      <c r="G174" s="369">
        <f t="shared" si="181"/>
        <v>31785.94</v>
      </c>
      <c r="H174" s="370">
        <f t="shared" si="179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7"/>
        <v>-2415.9399999999991</v>
      </c>
      <c r="G175" s="369">
        <f t="shared" si="181"/>
        <v>31785.94</v>
      </c>
      <c r="H175" s="370">
        <f t="shared" si="179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7"/>
        <v>-2785.94</v>
      </c>
      <c r="G176" s="369">
        <f t="shared" si="181"/>
        <v>31785.94</v>
      </c>
      <c r="H176" s="370">
        <f t="shared" si="179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82">C177*(E177-D177)</f>
        <v>-1145.9399999999996</v>
      </c>
      <c r="G177" s="369">
        <f t="shared" ref="G177:G182" si="183">D177*C177</f>
        <v>31785.94</v>
      </c>
      <c r="H177" s="370">
        <f t="shared" ref="H177:H182" si="184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82"/>
        <v>-520.01099999999701</v>
      </c>
      <c r="G178" s="369">
        <f t="shared" si="183"/>
        <v>28654.010999999999</v>
      </c>
      <c r="H178" s="370">
        <f t="shared" si="184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82"/>
        <v>-783.99999999999886</v>
      </c>
      <c r="G179" s="369">
        <f t="shared" si="183"/>
        <v>31764</v>
      </c>
      <c r="H179" s="370">
        <f t="shared" si="184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82"/>
        <v>350.64000000000027</v>
      </c>
      <c r="G180" s="369">
        <f t="shared" si="183"/>
        <v>15759.359999999999</v>
      </c>
      <c r="H180" s="370">
        <f t="shared" si="184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82"/>
        <v>-398.86400000000037</v>
      </c>
      <c r="G181" s="369">
        <f t="shared" si="183"/>
        <v>25214.864000000001</v>
      </c>
      <c r="H181" s="370">
        <f t="shared" si="184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82"/>
        <v>1280.8600000000013</v>
      </c>
      <c r="G182" s="369">
        <f t="shared" si="183"/>
        <v>12271.14</v>
      </c>
      <c r="H182" s="370">
        <f t="shared" si="184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5">C183*(E183-D183)</f>
        <v>648.8599999999991</v>
      </c>
      <c r="G183" s="369">
        <f t="shared" ref="G183:G189" si="186">D183*C183</f>
        <v>12271.14</v>
      </c>
      <c r="H183" s="370">
        <f t="shared" ref="H183:H189" si="187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5"/>
        <v>1108.8599999999985</v>
      </c>
      <c r="G184" s="369">
        <f t="shared" si="186"/>
        <v>12211.14</v>
      </c>
      <c r="H184" s="370">
        <f t="shared" si="187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5"/>
        <v>1467.7889999999991</v>
      </c>
      <c r="G185" s="369">
        <f t="shared" si="186"/>
        <v>8789.2109999999993</v>
      </c>
      <c r="H185" s="370">
        <f t="shared" si="187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5"/>
        <v>1645.7100000000005</v>
      </c>
      <c r="G186" s="369">
        <f t="shared" si="186"/>
        <v>5310.29</v>
      </c>
      <c r="H186" s="370">
        <f t="shared" si="187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5"/>
        <v>1537.7099999999996</v>
      </c>
      <c r="G187" s="369">
        <f t="shared" si="186"/>
        <v>8728.2900000000009</v>
      </c>
      <c r="H187" s="370">
        <f t="shared" si="187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5"/>
        <v>1754.0499999999997</v>
      </c>
      <c r="G188" s="369">
        <f t="shared" si="186"/>
        <v>1717.95</v>
      </c>
      <c r="H188" s="370">
        <f t="shared" si="187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5"/>
        <v>1742.0399999999997</v>
      </c>
      <c r="G189" s="369">
        <f t="shared" si="186"/>
        <v>8673.9599999999991</v>
      </c>
      <c r="H189" s="370">
        <f t="shared" si="187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8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8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8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9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8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9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8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9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8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9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8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9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8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9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8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9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8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9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8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9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8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9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8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9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8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9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8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9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8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9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8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9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8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9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8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8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8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20" priority="71">
      <formula>F78&gt;0</formula>
    </cfRule>
    <cfRule type="expression" dxfId="1819" priority="72">
      <formula>F78&lt;0</formula>
    </cfRule>
  </conditionalFormatting>
  <conditionalFormatting sqref="F129:F142 F145:F189 F192:F193">
    <cfRule type="expression" dxfId="1818" priority="67">
      <formula>F129&gt;0</formula>
    </cfRule>
    <cfRule type="expression" dxfId="1817" priority="68">
      <formula>F129&lt;0</formula>
    </cfRule>
  </conditionalFormatting>
  <conditionalFormatting sqref="F129:F142 F145:F189 F192:F193">
    <cfRule type="expression" dxfId="1816" priority="69">
      <formula>F129&gt;0</formula>
    </cfRule>
    <cfRule type="expression" dxfId="1815" priority="70">
      <formula>F129&lt;0</formula>
    </cfRule>
  </conditionalFormatting>
  <conditionalFormatting sqref="H124:H142 H145:H189 H192:H193">
    <cfRule type="expression" dxfId="1814" priority="65">
      <formula>H124&gt;0</formula>
    </cfRule>
    <cfRule type="expression" dxfId="1813" priority="66">
      <formula>H124&lt;0</formula>
    </cfRule>
  </conditionalFormatting>
  <conditionalFormatting sqref="F120:F123">
    <cfRule type="expression" dxfId="1812" priority="59">
      <formula>F120&gt;0</formula>
    </cfRule>
    <cfRule type="expression" dxfId="1811" priority="60">
      <formula>F120&lt;0</formula>
    </cfRule>
  </conditionalFormatting>
  <conditionalFormatting sqref="H120:H123">
    <cfRule type="expression" dxfId="1810" priority="57">
      <formula>H120&gt;0</formula>
    </cfRule>
    <cfRule type="expression" dxfId="1809" priority="58">
      <formula>H120&lt;0</formula>
    </cfRule>
  </conditionalFormatting>
  <conditionalFormatting sqref="Q8">
    <cfRule type="expression" dxfId="1808" priority="53">
      <formula>Q8&gt;0</formula>
    </cfRule>
    <cfRule type="expression" dxfId="1807" priority="54">
      <formula>Q8&lt;0</formula>
    </cfRule>
  </conditionalFormatting>
  <conditionalFormatting sqref="Q7">
    <cfRule type="expression" dxfId="1806" priority="55">
      <formula>Q7&gt;0</formula>
    </cfRule>
    <cfRule type="expression" dxfId="1805" priority="56">
      <formula>Q7&lt;0</formula>
    </cfRule>
  </conditionalFormatting>
  <conditionalFormatting sqref="F143">
    <cfRule type="expression" dxfId="1804" priority="49">
      <formula>F143&gt;0</formula>
    </cfRule>
    <cfRule type="expression" dxfId="1803" priority="50">
      <formula>F143&lt;0</formula>
    </cfRule>
  </conditionalFormatting>
  <conditionalFormatting sqref="F143">
    <cfRule type="expression" dxfId="1802" priority="51">
      <formula>F143&gt;0</formula>
    </cfRule>
    <cfRule type="expression" dxfId="1801" priority="52">
      <formula>F143&lt;0</formula>
    </cfRule>
  </conditionalFormatting>
  <conditionalFormatting sqref="H143">
    <cfRule type="expression" dxfId="1800" priority="47">
      <formula>H143&gt;0</formula>
    </cfRule>
    <cfRule type="expression" dxfId="1799" priority="48">
      <formula>H143&lt;0</formula>
    </cfRule>
  </conditionalFormatting>
  <conditionalFormatting sqref="F144">
    <cfRule type="expression" dxfId="1798" priority="43">
      <formula>F144&gt;0</formula>
    </cfRule>
    <cfRule type="expression" dxfId="1797" priority="44">
      <formula>F144&lt;0</formula>
    </cfRule>
  </conditionalFormatting>
  <conditionalFormatting sqref="F144">
    <cfRule type="expression" dxfId="1796" priority="45">
      <formula>F144&gt;0</formula>
    </cfRule>
    <cfRule type="expression" dxfId="1795" priority="46">
      <formula>F144&lt;0</formula>
    </cfRule>
  </conditionalFormatting>
  <conditionalFormatting sqref="H144">
    <cfRule type="expression" dxfId="1794" priority="41">
      <formula>H144&gt;0</formula>
    </cfRule>
    <cfRule type="expression" dxfId="1793" priority="42">
      <formula>H144&lt;0</formula>
    </cfRule>
  </conditionalFormatting>
  <conditionalFormatting sqref="F190:F191">
    <cfRule type="expression" dxfId="1792" priority="37">
      <formula>F190&gt;0</formula>
    </cfRule>
    <cfRule type="expression" dxfId="1791" priority="38">
      <formula>F190&lt;0</formula>
    </cfRule>
  </conditionalFormatting>
  <conditionalFormatting sqref="F190:F191">
    <cfRule type="expression" dxfId="1790" priority="39">
      <formula>F190&gt;0</formula>
    </cfRule>
    <cfRule type="expression" dxfId="1789" priority="40">
      <formula>F190&lt;0</formula>
    </cfRule>
  </conditionalFormatting>
  <conditionalFormatting sqref="H190:H191">
    <cfRule type="expression" dxfId="1788" priority="35">
      <formula>H190&gt;0</formula>
    </cfRule>
    <cfRule type="expression" dxfId="1787" priority="36">
      <formula>H190&lt;0</formula>
    </cfRule>
  </conditionalFormatting>
  <conditionalFormatting sqref="F48:F63">
    <cfRule type="expression" dxfId="1786" priority="33">
      <formula>F48&gt;0</formula>
    </cfRule>
    <cfRule type="expression" dxfId="1785" priority="34">
      <formula>F48&lt;0</formula>
    </cfRule>
  </conditionalFormatting>
  <conditionalFormatting sqref="H48:H63">
    <cfRule type="expression" dxfId="1784" priority="31">
      <formula>H48&gt;0</formula>
    </cfRule>
    <cfRule type="expression" dxfId="1783" priority="32">
      <formula>H48&lt;0</formula>
    </cfRule>
  </conditionalFormatting>
  <conditionalFormatting sqref="Q10">
    <cfRule type="expression" dxfId="1782" priority="29">
      <formula>Q10&gt;0</formula>
    </cfRule>
    <cfRule type="expression" dxfId="1781" priority="30">
      <formula>Q10&lt;0</formula>
    </cfRule>
  </conditionalFormatting>
  <conditionalFormatting sqref="J58:K58">
    <cfRule type="expression" dxfId="1780" priority="27">
      <formula>J58&gt;0</formula>
    </cfRule>
    <cfRule type="expression" dxfId="1779" priority="28">
      <formula>J58&lt;0</formula>
    </cfRule>
  </conditionalFormatting>
  <conditionalFormatting sqref="K59">
    <cfRule type="expression" dxfId="1778" priority="25">
      <formula>K59&gt;0</formula>
    </cfRule>
    <cfRule type="expression" dxfId="1777" priority="26">
      <formula>K59&lt;0</formula>
    </cfRule>
  </conditionalFormatting>
  <conditionalFormatting sqref="K60:K73">
    <cfRule type="expression" dxfId="1776" priority="23">
      <formula>K60&gt;0</formula>
    </cfRule>
    <cfRule type="expression" dxfId="1775" priority="24">
      <formula>K60&lt;0</formula>
    </cfRule>
  </conditionalFormatting>
  <conditionalFormatting sqref="F65:F73">
    <cfRule type="expression" dxfId="1774" priority="21">
      <formula>F65&gt;0</formula>
    </cfRule>
    <cfRule type="expression" dxfId="1773" priority="22">
      <formula>F65&lt;0</formula>
    </cfRule>
  </conditionalFormatting>
  <conditionalFormatting sqref="H65:H73">
    <cfRule type="expression" dxfId="1772" priority="19">
      <formula>H65&gt;0</formula>
    </cfRule>
    <cfRule type="expression" dxfId="1771" priority="20">
      <formula>H65&lt;0</formula>
    </cfRule>
  </conditionalFormatting>
  <conditionalFormatting sqref="R4">
    <cfRule type="expression" dxfId="1770" priority="17">
      <formula>R4&gt;0</formula>
    </cfRule>
    <cfRule type="expression" dxfId="1769" priority="18">
      <formula>R4&lt;0</formula>
    </cfRule>
  </conditionalFormatting>
  <conditionalFormatting sqref="Q9">
    <cfRule type="expression" dxfId="1768" priority="15">
      <formula>Q9&gt;0</formula>
    </cfRule>
    <cfRule type="expression" dxfId="1767" priority="16">
      <formula>Q9&lt;0</formula>
    </cfRule>
  </conditionalFormatting>
  <conditionalFormatting sqref="K74:K77">
    <cfRule type="expression" dxfId="1766" priority="13">
      <formula>K74&gt;0</formula>
    </cfRule>
    <cfRule type="expression" dxfId="1765" priority="14">
      <formula>K74&lt;0</formula>
    </cfRule>
  </conditionalFormatting>
  <conditionalFormatting sqref="F74:F97">
    <cfRule type="expression" dxfId="1764" priority="11">
      <formula>F74&gt;0</formula>
    </cfRule>
    <cfRule type="expression" dxfId="1763" priority="12">
      <formula>F74&lt;0</formula>
    </cfRule>
  </conditionalFormatting>
  <conditionalFormatting sqref="H74:H97">
    <cfRule type="expression" dxfId="1762" priority="9">
      <formula>H74&gt;0</formula>
    </cfRule>
    <cfRule type="expression" dxfId="1761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3">
    <cfRule type="expression" dxfId="1760" priority="5">
      <formula>F98&gt;0</formula>
    </cfRule>
    <cfRule type="expression" dxfId="1759" priority="6">
      <formula>F98&lt;0</formula>
    </cfRule>
  </conditionalFormatting>
  <conditionalFormatting sqref="H98:H113">
    <cfRule type="expression" dxfId="1758" priority="3">
      <formula>H98&gt;0</formula>
    </cfRule>
    <cfRule type="expression" dxfId="1757" priority="4">
      <formula>H98&lt;0</formula>
    </cfRule>
  </conditionalFormatting>
  <conditionalFormatting sqref="K113:K115">
    <cfRule type="expression" dxfId="1756" priority="1">
      <formula>K113&gt;0</formula>
    </cfRule>
    <cfRule type="expression" dxfId="1755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4" priority="31">
      <formula>Q7&gt;0</formula>
    </cfRule>
    <cfRule type="expression" dxfId="1753" priority="32">
      <formula>Q7&lt;0</formula>
    </cfRule>
  </conditionalFormatting>
  <conditionalFormatting sqref="Q8">
    <cfRule type="expression" dxfId="1752" priority="29">
      <formula>Q8&gt;0</formula>
    </cfRule>
    <cfRule type="expression" dxfId="1751" priority="30">
      <formula>Q8&lt;0</formula>
    </cfRule>
  </conditionalFormatting>
  <conditionalFormatting sqref="F62:F65">
    <cfRule type="expression" dxfId="1750" priority="21">
      <formula>F62&gt;0</formula>
    </cfRule>
    <cfRule type="expression" dxfId="1749" priority="22">
      <formula>F62&lt;0</formula>
    </cfRule>
  </conditionalFormatting>
  <conditionalFormatting sqref="F66:F74 F78:F98 F102:F106">
    <cfRule type="expression" dxfId="1748" priority="17">
      <formula>F66&gt;0</formula>
    </cfRule>
    <cfRule type="expression" dxfId="1747" priority="18">
      <formula>F66&lt;0</formula>
    </cfRule>
  </conditionalFormatting>
  <conditionalFormatting sqref="F66:F74 F78:F98 F102:F106">
    <cfRule type="expression" dxfId="1746" priority="19">
      <formula>F66&gt;0</formula>
    </cfRule>
    <cfRule type="expression" dxfId="1745" priority="20">
      <formula>F66&lt;0</formula>
    </cfRule>
  </conditionalFormatting>
  <conditionalFormatting sqref="H62:H74 H78:H98 H102:H106">
    <cfRule type="expression" dxfId="1744" priority="15">
      <formula>H62&gt;0</formula>
    </cfRule>
    <cfRule type="expression" dxfId="1743" priority="16">
      <formula>H62&lt;0</formula>
    </cfRule>
  </conditionalFormatting>
  <conditionalFormatting sqref="F57:F61">
    <cfRule type="expression" dxfId="1742" priority="13">
      <formula>F57&gt;0</formula>
    </cfRule>
    <cfRule type="expression" dxfId="1741" priority="14">
      <formula>F57&lt;0</formula>
    </cfRule>
  </conditionalFormatting>
  <conditionalFormatting sqref="H57:H61">
    <cfRule type="expression" dxfId="1740" priority="11">
      <formula>H57&gt;0</formula>
    </cfRule>
    <cfRule type="expression" dxfId="1739" priority="12">
      <formula>H57&lt;0</formula>
    </cfRule>
  </conditionalFormatting>
  <conditionalFormatting sqref="F75:F77">
    <cfRule type="expression" dxfId="1738" priority="7">
      <formula>F75&gt;0</formula>
    </cfRule>
    <cfRule type="expression" dxfId="1737" priority="8">
      <formula>F75&lt;0</formula>
    </cfRule>
  </conditionalFormatting>
  <conditionalFormatting sqref="F75:F77">
    <cfRule type="expression" dxfId="1736" priority="9">
      <formula>F75&gt;0</formula>
    </cfRule>
    <cfRule type="expression" dxfId="1735" priority="10">
      <formula>F75&lt;0</formula>
    </cfRule>
  </conditionalFormatting>
  <conditionalFormatting sqref="H75:H77">
    <cfRule type="expression" dxfId="1734" priority="5">
      <formula>H75&gt;0</formula>
    </cfRule>
    <cfRule type="expression" dxfId="1733" priority="6">
      <formula>H75&lt;0</formula>
    </cfRule>
  </conditionalFormatting>
  <conditionalFormatting sqref="F22:F30">
    <cfRule type="expression" dxfId="1732" priority="3">
      <formula>F22&gt;0</formula>
    </cfRule>
    <cfRule type="expression" dxfId="1731" priority="4">
      <formula>F22&lt;0</formula>
    </cfRule>
  </conditionalFormatting>
  <conditionalFormatting sqref="F99:F101">
    <cfRule type="expression" dxfId="1730" priority="1">
      <formula>F99&gt;0</formula>
    </cfRule>
    <cfRule type="expression" dxfId="172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8" priority="19">
      <formula>F25&gt;0</formula>
    </cfRule>
    <cfRule type="expression" dxfId="1727" priority="20">
      <formula>F25&lt;0</formula>
    </cfRule>
  </conditionalFormatting>
  <conditionalFormatting sqref="Q7">
    <cfRule type="expression" dxfId="1726" priority="17">
      <formula>Q7&gt;0</formula>
    </cfRule>
    <cfRule type="expression" dxfId="1725" priority="18">
      <formula>Q7&lt;0</formula>
    </cfRule>
  </conditionalFormatting>
  <conditionalFormatting sqref="Q8">
    <cfRule type="expression" dxfId="1724" priority="15">
      <formula>Q8&gt;0</formula>
    </cfRule>
    <cfRule type="expression" dxfId="1723" priority="16">
      <formula>Q8&lt;0</formula>
    </cfRule>
  </conditionalFormatting>
  <conditionalFormatting sqref="M74">
    <cfRule type="expression" dxfId="1722" priority="9">
      <formula>M74&gt;0</formula>
    </cfRule>
    <cfRule type="expression" dxfId="1721" priority="10">
      <formula>M74&lt;0</formula>
    </cfRule>
  </conditionalFormatting>
  <conditionalFormatting sqref="F113:F149 H113:H149">
    <cfRule type="expression" dxfId="1720" priority="7">
      <formula>F113&gt;0</formula>
    </cfRule>
    <cfRule type="expression" dxfId="1719" priority="8">
      <formula>F113&lt;0</formula>
    </cfRule>
  </conditionalFormatting>
  <conditionalFormatting sqref="F105:F112">
    <cfRule type="expression" dxfId="1718" priority="5">
      <formula>F105&gt;0</formula>
    </cfRule>
    <cfRule type="expression" dxfId="1717" priority="6">
      <formula>F105&lt;0</formula>
    </cfRule>
  </conditionalFormatting>
  <conditionalFormatting sqref="H105:H112">
    <cfRule type="expression" dxfId="1716" priority="3">
      <formula>H105&gt;0</formula>
    </cfRule>
    <cfRule type="expression" dxfId="1715" priority="4">
      <formula>H105&lt;0</formula>
    </cfRule>
  </conditionalFormatting>
  <conditionalFormatting sqref="Q10">
    <cfRule type="expression" dxfId="1714" priority="1">
      <formula>Q10&gt;0</formula>
    </cfRule>
    <cfRule type="expression" dxfId="171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204.27</v>
      </c>
      <c r="R4" s="505">
        <v>-4.1000000000000003E-3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20427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1101.9800000000068</v>
      </c>
      <c r="R7">
        <v>30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877.2100000000064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4.4870558711884202E-2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7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9" t="s">
        <v>78</v>
      </c>
      <c r="P16" s="839"/>
    </row>
    <row r="17" spans="1:16" ht="15.75" thickTop="1" x14ac:dyDescent="0.25">
      <c r="C17" s="4"/>
      <c r="O17" s="81">
        <v>1.1000000000000001</v>
      </c>
      <c r="P17" s="81">
        <f>O17*$Q$4</f>
        <v>224.69700000000003</v>
      </c>
    </row>
    <row r="18" spans="1:16" x14ac:dyDescent="0.25">
      <c r="O18" s="81">
        <v>1.0900000000000001</v>
      </c>
      <c r="P18" s="81">
        <f t="shared" ref="P18:P37" si="4">O18*$Q$4</f>
        <v>222.65430000000003</v>
      </c>
    </row>
    <row r="19" spans="1:16" x14ac:dyDescent="0.25">
      <c r="O19" s="81">
        <v>1.08</v>
      </c>
      <c r="P19" s="81">
        <f t="shared" si="4"/>
        <v>220.61160000000004</v>
      </c>
    </row>
    <row r="20" spans="1:16" x14ac:dyDescent="0.25">
      <c r="O20" s="81">
        <v>1.07</v>
      </c>
      <c r="P20" s="81">
        <f t="shared" si="4"/>
        <v>218.56890000000001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SUM(H2:H8)</f>
        <v>180</v>
      </c>
      <c r="I21" s="18"/>
      <c r="J21" s="18"/>
      <c r="K21" s="18">
        <f>SUM(K2:K8)</f>
        <v>39237.21</v>
      </c>
      <c r="L21" s="14"/>
      <c r="M21" s="18">
        <f>SUM(M2:M10)</f>
        <v>0</v>
      </c>
      <c r="O21" s="81">
        <v>1.06</v>
      </c>
      <c r="P21" s="81">
        <f t="shared" si="4"/>
        <v>216.52620000000002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214.48350000000002</v>
      </c>
    </row>
    <row r="23" spans="1:16" x14ac:dyDescent="0.25">
      <c r="O23" s="81">
        <v>1.04</v>
      </c>
      <c r="P23" s="81">
        <f t="shared" si="4"/>
        <v>212.44080000000002</v>
      </c>
    </row>
    <row r="24" spans="1:16" x14ac:dyDescent="0.25">
      <c r="O24" s="81">
        <v>1.03</v>
      </c>
      <c r="P24" s="81">
        <f t="shared" si="4"/>
        <v>210.39810000000003</v>
      </c>
    </row>
    <row r="25" spans="1:16" x14ac:dyDescent="0.25">
      <c r="O25" s="81">
        <v>1.02</v>
      </c>
      <c r="P25" s="81">
        <f t="shared" si="4"/>
        <v>208.3554</v>
      </c>
    </row>
    <row r="26" spans="1:16" x14ac:dyDescent="0.25">
      <c r="O26" s="81">
        <v>1.01</v>
      </c>
      <c r="P26" s="81">
        <f t="shared" si="4"/>
        <v>206.31270000000001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204.27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202.22730000000001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200.18460000000002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198.14189999999999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196.0992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194.0565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192.0138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189.97110000000001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187.92840000000001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185.88570000000001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183.84300000000002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712" priority="41">
      <formula>F64&gt;0</formula>
    </cfRule>
    <cfRule type="expression" dxfId="1711" priority="42">
      <formula>F64&lt;0</formula>
    </cfRule>
  </conditionalFormatting>
  <conditionalFormatting sqref="Q7">
    <cfRule type="expression" dxfId="1710" priority="39">
      <formula>Q7&gt;0</formula>
    </cfRule>
    <cfRule type="expression" dxfId="1709" priority="40">
      <formula>Q7&lt;0</formula>
    </cfRule>
  </conditionalFormatting>
  <conditionalFormatting sqref="Q8">
    <cfRule type="expression" dxfId="1708" priority="37">
      <formula>Q8&gt;0</formula>
    </cfRule>
    <cfRule type="expression" dxfId="1707" priority="38">
      <formula>Q8&lt;0</formula>
    </cfRule>
  </conditionalFormatting>
  <conditionalFormatting sqref="F33:F52 F55:F63">
    <cfRule type="expression" dxfId="1706" priority="35">
      <formula>F33&gt;0</formula>
    </cfRule>
    <cfRule type="expression" dxfId="1705" priority="36">
      <formula>F33&lt;0</formula>
    </cfRule>
  </conditionalFormatting>
  <conditionalFormatting sqref="H33:H52 H55:H63">
    <cfRule type="expression" dxfId="1704" priority="33">
      <formula>H33&gt;0</formula>
    </cfRule>
    <cfRule type="expression" dxfId="1703" priority="34">
      <formula>H33&lt;0</formula>
    </cfRule>
  </conditionalFormatting>
  <conditionalFormatting sqref="Q10">
    <cfRule type="expression" dxfId="1702" priority="27">
      <formula>Q10&gt;0</formula>
    </cfRule>
    <cfRule type="expression" dxfId="1701" priority="28">
      <formula>Q10&lt;0</formula>
    </cfRule>
  </conditionalFormatting>
  <conditionalFormatting sqref="J28:J52 J55:J63">
    <cfRule type="expression" dxfId="1700" priority="25">
      <formula>J28&gt;0</formula>
    </cfRule>
    <cfRule type="expression" dxfId="1699" priority="26">
      <formula>J28&lt;0</formula>
    </cfRule>
  </conditionalFormatting>
  <conditionalFormatting sqref="K28:K41">
    <cfRule type="expression" dxfId="1698" priority="23">
      <formula>K28&gt;0</formula>
    </cfRule>
    <cfRule type="expression" dxfId="1697" priority="24">
      <formula>K28&lt;0</formula>
    </cfRule>
  </conditionalFormatting>
  <conditionalFormatting sqref="L28:L41">
    <cfRule type="expression" dxfId="1696" priority="21">
      <formula>L28&gt;0</formula>
    </cfRule>
    <cfRule type="expression" dxfId="1695" priority="22">
      <formula>L28&lt;0</formula>
    </cfRule>
  </conditionalFormatting>
  <conditionalFormatting sqref="F92:F113">
    <cfRule type="expression" dxfId="1694" priority="19">
      <formula>F92&gt;0</formula>
    </cfRule>
    <cfRule type="expression" dxfId="1693" priority="20">
      <formula>F92&lt;0</formula>
    </cfRule>
  </conditionalFormatting>
  <conditionalFormatting sqref="H92:H113">
    <cfRule type="expression" dxfId="1692" priority="17">
      <formula>H92&gt;0</formula>
    </cfRule>
    <cfRule type="expression" dxfId="1691" priority="18">
      <formula>H92&lt;0</formula>
    </cfRule>
  </conditionalFormatting>
  <conditionalFormatting sqref="J92:J105">
    <cfRule type="expression" dxfId="1690" priority="15">
      <formula>J92&gt;0</formula>
    </cfRule>
    <cfRule type="expression" dxfId="1689" priority="16">
      <formula>J92&lt;0</formula>
    </cfRule>
  </conditionalFormatting>
  <conditionalFormatting sqref="K92:K105">
    <cfRule type="expression" dxfId="1688" priority="13">
      <formula>K92&gt;0</formula>
    </cfRule>
    <cfRule type="expression" dxfId="1687" priority="14">
      <formula>K92&lt;0</formula>
    </cfRule>
  </conditionalFormatting>
  <conditionalFormatting sqref="L92:L105">
    <cfRule type="expression" dxfId="1686" priority="11">
      <formula>L92&gt;0</formula>
    </cfRule>
    <cfRule type="expression" dxfId="1685" priority="12">
      <formula>L92&lt;0</formula>
    </cfRule>
  </conditionalFormatting>
  <conditionalFormatting sqref="F28:F32">
    <cfRule type="expression" dxfId="1684" priority="9">
      <formula>F28&gt;0</formula>
    </cfRule>
    <cfRule type="expression" dxfId="1683" priority="10">
      <formula>F28&lt;0</formula>
    </cfRule>
  </conditionalFormatting>
  <conditionalFormatting sqref="H28:H32">
    <cfRule type="expression" dxfId="1682" priority="7">
      <formula>H28&gt;0</formula>
    </cfRule>
    <cfRule type="expression" dxfId="1681" priority="8">
      <formula>H28&lt;0</formula>
    </cfRule>
  </conditionalFormatting>
  <conditionalFormatting sqref="F53:F54">
    <cfRule type="expression" dxfId="1680" priority="5">
      <formula>F53&gt;0</formula>
    </cfRule>
    <cfRule type="expression" dxfId="1679" priority="6">
      <formula>F53&lt;0</formula>
    </cfRule>
  </conditionalFormatting>
  <conditionalFormatting sqref="H53:H54">
    <cfRule type="expression" dxfId="1678" priority="3">
      <formula>H53&gt;0</formula>
    </cfRule>
    <cfRule type="expression" dxfId="1677" priority="4">
      <formula>H53&lt;0</formula>
    </cfRule>
  </conditionalFormatting>
  <conditionalFormatting sqref="J53:J54">
    <cfRule type="expression" dxfId="1676" priority="1">
      <formula>J53&gt;0</formula>
    </cfRule>
    <cfRule type="expression" dxfId="1675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92.61</v>
      </c>
      <c r="R4" s="505">
        <v>1.2E-2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2778.3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401.8700000000008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401.8700000000008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0.16910660107808809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7.3426195875175475E-3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9" t="s">
        <v>78</v>
      </c>
      <c r="P15" s="839"/>
      <c r="W15" s="134"/>
    </row>
    <row r="16" spans="1:23" ht="15.75" thickTop="1" x14ac:dyDescent="0.25">
      <c r="H16" s="70"/>
      <c r="O16" s="81">
        <v>1.1000000000000001</v>
      </c>
      <c r="P16" s="81">
        <f>O16*$Q$4</f>
        <v>101.87100000000001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100.9449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100.01880000000001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99.092700000000008</v>
      </c>
      <c r="W19" s="134"/>
    </row>
    <row r="20" spans="1:23" x14ac:dyDescent="0.25">
      <c r="O20" s="81">
        <v>1.06</v>
      </c>
      <c r="P20" s="81">
        <f t="shared" si="0"/>
        <v>98.166600000000003</v>
      </c>
      <c r="W20" s="134"/>
    </row>
    <row r="21" spans="1:23" x14ac:dyDescent="0.25">
      <c r="O21" s="81">
        <v>1.05</v>
      </c>
      <c r="P21" s="81">
        <f t="shared" si="0"/>
        <v>97.240499999999997</v>
      </c>
      <c r="W21" s="134"/>
    </row>
    <row r="22" spans="1:23" x14ac:dyDescent="0.25">
      <c r="O22" s="81">
        <v>1.04</v>
      </c>
      <c r="P22" s="81">
        <f t="shared" si="0"/>
        <v>96.314400000000006</v>
      </c>
      <c r="W22" s="134"/>
    </row>
    <row r="23" spans="1:23" x14ac:dyDescent="0.25">
      <c r="O23" s="81">
        <v>1.03</v>
      </c>
      <c r="P23" s="81">
        <f t="shared" si="0"/>
        <v>95.388300000000001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94.462199999999996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93.536100000000005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92.61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91.683899999999994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90.757800000000003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89.831699999999998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88.905599999999993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87.979500000000002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87.053399999999996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86.127300000000005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85.2012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84.275100000000009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83.349000000000004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4" priority="21">
      <formula>F47&gt;0</formula>
    </cfRule>
    <cfRule type="expression" dxfId="1673" priority="22">
      <formula>F47&lt;0</formula>
    </cfRule>
  </conditionalFormatting>
  <conditionalFormatting sqref="Q7">
    <cfRule type="expression" dxfId="1672" priority="19">
      <formula>Q7&gt;0</formula>
    </cfRule>
    <cfRule type="expression" dxfId="1671" priority="20">
      <formula>Q7&lt;0</formula>
    </cfRule>
  </conditionalFormatting>
  <conditionalFormatting sqref="Q8">
    <cfRule type="expression" dxfId="1670" priority="17">
      <formula>Q8&gt;0</formula>
    </cfRule>
    <cfRule type="expression" dxfId="1669" priority="18">
      <formula>Q8&lt;0</formula>
    </cfRule>
  </conditionalFormatting>
  <conditionalFormatting sqref="F25:F46">
    <cfRule type="expression" dxfId="1668" priority="15">
      <formula>F25&gt;0</formula>
    </cfRule>
    <cfRule type="expression" dxfId="1667" priority="16">
      <formula>F25&lt;0</formula>
    </cfRule>
  </conditionalFormatting>
  <conditionalFormatting sqref="H25:H46">
    <cfRule type="expression" dxfId="1666" priority="13">
      <formula>H25&gt;0</formula>
    </cfRule>
    <cfRule type="expression" dxfId="1665" priority="14">
      <formula>H25&lt;0</formula>
    </cfRule>
  </conditionalFormatting>
  <conditionalFormatting sqref="F89:F110">
    <cfRule type="expression" dxfId="1664" priority="11">
      <formula>F89&gt;0</formula>
    </cfRule>
    <cfRule type="expression" dxfId="1663" priority="12">
      <formula>F89&lt;0</formula>
    </cfRule>
  </conditionalFormatting>
  <conditionalFormatting sqref="H89:H110">
    <cfRule type="expression" dxfId="1662" priority="9">
      <formula>H89&gt;0</formula>
    </cfRule>
    <cfRule type="expression" dxfId="1661" priority="10">
      <formula>H89&lt;0</formula>
    </cfRule>
  </conditionalFormatting>
  <conditionalFormatting sqref="Q10">
    <cfRule type="expression" dxfId="1660" priority="7">
      <formula>Q10&gt;0</formula>
    </cfRule>
    <cfRule type="expression" dxfId="1659" priority="8">
      <formula>Q10&lt;0</formula>
    </cfRule>
  </conditionalFormatting>
  <conditionalFormatting sqref="J25:J38">
    <cfRule type="expression" dxfId="1658" priority="5">
      <formula>J25&gt;0</formula>
    </cfRule>
    <cfRule type="expression" dxfId="1657" priority="6">
      <formula>J25&lt;0</formula>
    </cfRule>
  </conditionalFormatting>
  <conditionalFormatting sqref="K25:K38">
    <cfRule type="expression" dxfId="1656" priority="3">
      <formula>K25&gt;0</formula>
    </cfRule>
    <cfRule type="expression" dxfId="1655" priority="4">
      <formula>K25&lt;0</formula>
    </cfRule>
  </conditionalFormatting>
  <conditionalFormatting sqref="L25:L38">
    <cfRule type="expression" dxfId="1654" priority="1">
      <formula>L25&gt;0</formula>
    </cfRule>
    <cfRule type="expression" dxfId="16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118.55</v>
      </c>
      <c r="R4" s="505">
        <v>2.2200000000000001E-2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5927.5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2111.2099999999991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2111.2099999999991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0.55321005479143326</v>
      </c>
      <c r="T9" s="1">
        <v>43114</v>
      </c>
      <c r="U9" t="s">
        <v>920</v>
      </c>
    </row>
    <row r="10" spans="1:21" x14ac:dyDescent="0.25">
      <c r="B10" s="44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9" t="s">
        <v>78</v>
      </c>
      <c r="P17" s="839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130.405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129.21950000000001</v>
      </c>
      <c r="Q19" s="2"/>
    </row>
    <row r="20" spans="1:17" x14ac:dyDescent="0.25">
      <c r="O20" s="81">
        <v>1.08</v>
      </c>
      <c r="P20" s="81">
        <f t="shared" si="3"/>
        <v>128.03399999999999</v>
      </c>
      <c r="Q20" s="2"/>
    </row>
    <row r="21" spans="1:17" x14ac:dyDescent="0.25">
      <c r="O21" s="81">
        <v>1.07</v>
      </c>
      <c r="P21" s="81">
        <f t="shared" si="3"/>
        <v>126.8485</v>
      </c>
      <c r="Q21" s="2"/>
    </row>
    <row r="22" spans="1:17" x14ac:dyDescent="0.25">
      <c r="O22" s="81">
        <v>1.06</v>
      </c>
      <c r="P22" s="81">
        <f t="shared" si="3"/>
        <v>125.663</v>
      </c>
      <c r="Q22" s="2"/>
    </row>
    <row r="23" spans="1:17" x14ac:dyDescent="0.25">
      <c r="O23" s="81">
        <v>1.05</v>
      </c>
      <c r="P23" s="81">
        <f t="shared" si="3"/>
        <v>124.47750000000001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123.292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122.1065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120.92099999999999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119.7355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118.55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117.36449999999999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116.179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114.9935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113.80799999999999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112.62249999999999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111.437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110.25150000000001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109.066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107.8805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106.69499999999999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52" priority="23">
      <formula>F61&gt;0</formula>
    </cfRule>
    <cfRule type="expression" dxfId="1651" priority="24">
      <formula>F61&lt;0</formula>
    </cfRule>
  </conditionalFormatting>
  <conditionalFormatting sqref="Q7">
    <cfRule type="expression" dxfId="1650" priority="21">
      <formula>Q7&gt;0</formula>
    </cfRule>
    <cfRule type="expression" dxfId="1649" priority="22">
      <formula>Q7&lt;0</formula>
    </cfRule>
  </conditionalFormatting>
  <conditionalFormatting sqref="Q8">
    <cfRule type="expression" dxfId="1648" priority="19">
      <formula>Q8&gt;0</formula>
    </cfRule>
    <cfRule type="expression" dxfId="1647" priority="20">
      <formula>Q8&lt;0</formula>
    </cfRule>
  </conditionalFormatting>
  <conditionalFormatting sqref="F25:F60">
    <cfRule type="expression" dxfId="1646" priority="17">
      <formula>F25&gt;0</formula>
    </cfRule>
    <cfRule type="expression" dxfId="1645" priority="18">
      <formula>F25&lt;0</formula>
    </cfRule>
  </conditionalFormatting>
  <conditionalFormatting sqref="H25:H60">
    <cfRule type="expression" dxfId="1644" priority="15">
      <formula>H25&gt;0</formula>
    </cfRule>
    <cfRule type="expression" dxfId="1643" priority="16">
      <formula>H25&lt;0</formula>
    </cfRule>
  </conditionalFormatting>
  <conditionalFormatting sqref="F89:F110">
    <cfRule type="expression" dxfId="1642" priority="13">
      <formula>F89&gt;0</formula>
    </cfRule>
    <cfRule type="expression" dxfId="1641" priority="14">
      <formula>F89&lt;0</formula>
    </cfRule>
  </conditionalFormatting>
  <conditionalFormatting sqref="H89:H110">
    <cfRule type="expression" dxfId="1640" priority="11">
      <formula>H89&gt;0</formula>
    </cfRule>
    <cfRule type="expression" dxfId="1639" priority="12">
      <formula>H89&lt;0</formula>
    </cfRule>
  </conditionalFormatting>
  <conditionalFormatting sqref="Q10">
    <cfRule type="expression" dxfId="1638" priority="9">
      <formula>Q10&gt;0</formula>
    </cfRule>
    <cfRule type="expression" dxfId="1637" priority="10">
      <formula>Q10&lt;0</formula>
    </cfRule>
  </conditionalFormatting>
  <conditionalFormatting sqref="J25:J38">
    <cfRule type="expression" dxfId="1636" priority="7">
      <formula>J25&gt;0</formula>
    </cfRule>
    <cfRule type="expression" dxfId="1635" priority="8">
      <formula>J25&lt;0</formula>
    </cfRule>
  </conditionalFormatting>
  <conditionalFormatting sqref="K25:K38">
    <cfRule type="expression" dxfId="1634" priority="5">
      <formula>K25&gt;0</formula>
    </cfRule>
    <cfRule type="expression" dxfId="1633" priority="6">
      <formula>K25&lt;0</formula>
    </cfRule>
  </conditionalFormatting>
  <conditionalFormatting sqref="L25:L34">
    <cfRule type="expression" dxfId="1632" priority="3">
      <formula>L25&gt;0</formula>
    </cfRule>
    <cfRule type="expression" dxfId="1631" priority="4">
      <formula>L25&lt;0</formula>
    </cfRule>
  </conditionalFormatting>
  <conditionalFormatting sqref="J43">
    <cfRule type="expression" dxfId="1630" priority="1">
      <formula>J43&gt;0</formula>
    </cfRule>
    <cfRule type="expression" dxfId="162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34.17</v>
      </c>
      <c r="R4" s="505">
        <v>2.6700000000000002E-2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5125.5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-181.5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-3.4200113058224985E-2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37.587000000000003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37.245300000000007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36.903600000000004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36.561900000000001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36.220200000000006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35.878500000000003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35.536799999999999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35.195100000000004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34.853400000000001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34.511700000000005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34.17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33.828299999999999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33.486600000000003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33.1449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32.803200000000004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32.461500000000001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32.119799999999998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31.778100000000002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31.436400000000003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31.094700000000003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30.753000000000004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8" priority="33">
      <formula>F47&gt;0</formula>
    </cfRule>
    <cfRule type="expression" dxfId="1627" priority="34">
      <formula>F47&lt;0</formula>
    </cfRule>
  </conditionalFormatting>
  <conditionalFormatting sqref="Q7">
    <cfRule type="expression" dxfId="1626" priority="31">
      <formula>Q7&gt;0</formula>
    </cfRule>
    <cfRule type="expression" dxfId="1625" priority="32">
      <formula>Q7&lt;0</formula>
    </cfRule>
  </conditionalFormatting>
  <conditionalFormatting sqref="Q8">
    <cfRule type="expression" dxfId="1624" priority="29">
      <formula>Q8&gt;0</formula>
    </cfRule>
    <cfRule type="expression" dxfId="1623" priority="30">
      <formula>Q8&lt;0</formula>
    </cfRule>
  </conditionalFormatting>
  <conditionalFormatting sqref="F30:F46">
    <cfRule type="expression" dxfId="1622" priority="27">
      <formula>F30&gt;0</formula>
    </cfRule>
    <cfRule type="expression" dxfId="1621" priority="28">
      <formula>F30&lt;0</formula>
    </cfRule>
  </conditionalFormatting>
  <conditionalFormatting sqref="H30:H46">
    <cfRule type="expression" dxfId="1620" priority="25">
      <formula>H30&gt;0</formula>
    </cfRule>
    <cfRule type="expression" dxfId="1619" priority="26">
      <formula>H30&lt;0</formula>
    </cfRule>
  </conditionalFormatting>
  <conditionalFormatting sqref="Q10">
    <cfRule type="expression" dxfId="1618" priority="23">
      <formula>Q10&gt;0</formula>
    </cfRule>
    <cfRule type="expression" dxfId="1617" priority="24">
      <formula>Q10&lt;0</formula>
    </cfRule>
  </conditionalFormatting>
  <conditionalFormatting sqref="J25:J38">
    <cfRule type="expression" dxfId="1616" priority="21">
      <formula>J25&gt;0</formula>
    </cfRule>
    <cfRule type="expression" dxfId="1615" priority="22">
      <formula>J25&lt;0</formula>
    </cfRule>
  </conditionalFormatting>
  <conditionalFormatting sqref="K25:K38">
    <cfRule type="expression" dxfId="1614" priority="19">
      <formula>K25&gt;0</formula>
    </cfRule>
    <cfRule type="expression" dxfId="1613" priority="20">
      <formula>K25&lt;0</formula>
    </cfRule>
  </conditionalFormatting>
  <conditionalFormatting sqref="L25:L38">
    <cfRule type="expression" dxfId="1612" priority="17">
      <formula>L25&gt;0</formula>
    </cfRule>
    <cfRule type="expression" dxfId="1611" priority="18">
      <formula>L25&lt;0</formula>
    </cfRule>
  </conditionalFormatting>
  <conditionalFormatting sqref="F89:F110">
    <cfRule type="expression" dxfId="1610" priority="15">
      <formula>F89&gt;0</formula>
    </cfRule>
    <cfRule type="expression" dxfId="1609" priority="16">
      <formula>F89&lt;0</formula>
    </cfRule>
  </conditionalFormatting>
  <conditionalFormatting sqref="H89:H110">
    <cfRule type="expression" dxfId="1608" priority="13">
      <formula>H89&gt;0</formula>
    </cfRule>
    <cfRule type="expression" dxfId="1607" priority="14">
      <formula>H89&lt;0</formula>
    </cfRule>
  </conditionalFormatting>
  <conditionalFormatting sqref="J89:J102">
    <cfRule type="expression" dxfId="1606" priority="11">
      <formula>J89&gt;0</formula>
    </cfRule>
    <cfRule type="expression" dxfId="1605" priority="12">
      <formula>J89&lt;0</formula>
    </cfRule>
  </conditionalFormatting>
  <conditionalFormatting sqref="K89:K102">
    <cfRule type="expression" dxfId="1604" priority="9">
      <formula>K89&gt;0</formula>
    </cfRule>
    <cfRule type="expression" dxfId="1603" priority="10">
      <formula>K89&lt;0</formula>
    </cfRule>
  </conditionalFormatting>
  <conditionalFormatting sqref="L89:L102">
    <cfRule type="expression" dxfId="1602" priority="7">
      <formula>L89&gt;0</formula>
    </cfRule>
    <cfRule type="expression" dxfId="1601" priority="8">
      <formula>L89&lt;0</formula>
    </cfRule>
  </conditionalFormatting>
  <conditionalFormatting sqref="F25:F29">
    <cfRule type="expression" dxfId="1600" priority="5">
      <formula>F25&gt;0</formula>
    </cfRule>
    <cfRule type="expression" dxfId="1599" priority="6">
      <formula>F25&lt;0</formula>
    </cfRule>
  </conditionalFormatting>
  <conditionalFormatting sqref="H25:H29">
    <cfRule type="expression" dxfId="1598" priority="3">
      <formula>H25&gt;0</formula>
    </cfRule>
    <cfRule type="expression" dxfId="1597" priority="4">
      <formula>H25&lt;0</formula>
    </cfRule>
  </conditionalFormatting>
  <conditionalFormatting sqref="F28:F29">
    <cfRule type="expression" dxfId="1596" priority="1">
      <formula>F28&gt;0</formula>
    </cfRule>
    <cfRule type="expression" dxfId="1595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93.5</v>
      </c>
      <c r="R4" s="505">
        <v>8.0999999999999996E-3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146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3.2236696842570106E-2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102.85000000000001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101.91500000000001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100.98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100.045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99.11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98.174999999999997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97.240000000000009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96.305000000000007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95.37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94.435000000000002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93.5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92.564999999999998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91.63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90.694999999999993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89.759999999999991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88.825000000000003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87.89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86.954999999999998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86.02000000000001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85.085000000000008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84.15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4" priority="31">
      <formula>F47&gt;0</formula>
    </cfRule>
    <cfRule type="expression" dxfId="1593" priority="32">
      <formula>F47&lt;0</formula>
    </cfRule>
  </conditionalFormatting>
  <conditionalFormatting sqref="Q7">
    <cfRule type="expression" dxfId="1592" priority="29">
      <formula>Q7&gt;0</formula>
    </cfRule>
    <cfRule type="expression" dxfId="1591" priority="30">
      <formula>Q7&lt;0</formula>
    </cfRule>
  </conditionalFormatting>
  <conditionalFormatting sqref="Q8">
    <cfRule type="expression" dxfId="1590" priority="27">
      <formula>Q8&gt;0</formula>
    </cfRule>
    <cfRule type="expression" dxfId="1589" priority="28">
      <formula>Q8&lt;0</formula>
    </cfRule>
  </conditionalFormatting>
  <conditionalFormatting sqref="F30:F46">
    <cfRule type="expression" dxfId="1588" priority="25">
      <formula>F30&gt;0</formula>
    </cfRule>
    <cfRule type="expression" dxfId="1587" priority="26">
      <formula>F30&lt;0</formula>
    </cfRule>
  </conditionalFormatting>
  <conditionalFormatting sqref="H30:H46">
    <cfRule type="expression" dxfId="1586" priority="23">
      <formula>H30&gt;0</formula>
    </cfRule>
    <cfRule type="expression" dxfId="1585" priority="24">
      <formula>H30&lt;0</formula>
    </cfRule>
  </conditionalFormatting>
  <conditionalFormatting sqref="Q10">
    <cfRule type="expression" dxfId="1584" priority="21">
      <formula>Q10&gt;0</formula>
    </cfRule>
    <cfRule type="expression" dxfId="1583" priority="22">
      <formula>Q10&lt;0</formula>
    </cfRule>
  </conditionalFormatting>
  <conditionalFormatting sqref="J25:J38">
    <cfRule type="expression" dxfId="1582" priority="19">
      <formula>J25&gt;0</formula>
    </cfRule>
    <cfRule type="expression" dxfId="1581" priority="20">
      <formula>J25&lt;0</formula>
    </cfRule>
  </conditionalFormatting>
  <conditionalFormatting sqref="K25:K38">
    <cfRule type="expression" dxfId="1580" priority="17">
      <formula>K25&gt;0</formula>
    </cfRule>
    <cfRule type="expression" dxfId="1579" priority="18">
      <formula>K25&lt;0</formula>
    </cfRule>
  </conditionalFormatting>
  <conditionalFormatting sqref="L25:L38">
    <cfRule type="expression" dxfId="1578" priority="15">
      <formula>L25&gt;0</formula>
    </cfRule>
    <cfRule type="expression" dxfId="1577" priority="16">
      <formula>L25&lt;0</formula>
    </cfRule>
  </conditionalFormatting>
  <conditionalFormatting sqref="F89:F110">
    <cfRule type="expression" dxfId="1576" priority="13">
      <formula>F89&gt;0</formula>
    </cfRule>
    <cfRule type="expression" dxfId="1575" priority="14">
      <formula>F89&lt;0</formula>
    </cfRule>
  </conditionalFormatting>
  <conditionalFormatting sqref="H89:H110">
    <cfRule type="expression" dxfId="1574" priority="11">
      <formula>H89&gt;0</formula>
    </cfRule>
    <cfRule type="expression" dxfId="1573" priority="12">
      <formula>H89&lt;0</formula>
    </cfRule>
  </conditionalFormatting>
  <conditionalFormatting sqref="J89:J102">
    <cfRule type="expression" dxfId="1572" priority="9">
      <formula>J89&gt;0</formula>
    </cfRule>
    <cfRule type="expression" dxfId="1571" priority="10">
      <formula>J89&lt;0</formula>
    </cfRule>
  </conditionalFormatting>
  <conditionalFormatting sqref="K89:K102">
    <cfRule type="expression" dxfId="1570" priority="7">
      <formula>K89&gt;0</formula>
    </cfRule>
    <cfRule type="expression" dxfId="1569" priority="8">
      <formula>K89&lt;0</formula>
    </cfRule>
  </conditionalFormatting>
  <conditionalFormatting sqref="L89:L102">
    <cfRule type="expression" dxfId="1568" priority="5">
      <formula>L89&gt;0</formula>
    </cfRule>
    <cfRule type="expression" dxfId="1567" priority="6">
      <formula>L89&lt;0</formula>
    </cfRule>
  </conditionalFormatting>
  <conditionalFormatting sqref="F25:F29">
    <cfRule type="expression" dxfId="1566" priority="3">
      <formula>F25&gt;0</formula>
    </cfRule>
    <cfRule type="expression" dxfId="1565" priority="4">
      <formula>F25&lt;0</formula>
    </cfRule>
  </conditionalFormatting>
  <conditionalFormatting sqref="H25:H29">
    <cfRule type="expression" dxfId="1564" priority="1">
      <formula>H25&gt;0</formula>
    </cfRule>
    <cfRule type="expression" dxfId="15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62.32</v>
      </c>
      <c r="R4" s="505">
        <v>-2.0999999999999999E-3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6232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2.8892190853557868E-2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4.23620025673941E-2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68.552000000000007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67.92880000000001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67.305599999999998</v>
      </c>
    </row>
    <row r="20" spans="1:16" x14ac:dyDescent="0.25">
      <c r="O20" s="81">
        <v>1.07</v>
      </c>
      <c r="P20" s="81">
        <f t="shared" si="1"/>
        <v>66.682400000000001</v>
      </c>
    </row>
    <row r="21" spans="1:16" x14ac:dyDescent="0.25">
      <c r="O21" s="81">
        <v>1.06</v>
      </c>
      <c r="P21" s="81">
        <f t="shared" si="1"/>
        <v>66.059200000000004</v>
      </c>
    </row>
    <row r="22" spans="1:16" x14ac:dyDescent="0.25">
      <c r="O22" s="81">
        <v>1.05</v>
      </c>
      <c r="P22" s="81">
        <f t="shared" si="1"/>
        <v>65.436000000000007</v>
      </c>
    </row>
    <row r="23" spans="1:16" x14ac:dyDescent="0.25">
      <c r="O23" s="81">
        <v>1.04</v>
      </c>
      <c r="P23" s="81">
        <f t="shared" si="1"/>
        <v>64.812799999999996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64.189599999999999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63.566400000000002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62.943199999999997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62.32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61.696800000000003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61.073599999999999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60.450400000000002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59.827199999999998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59.204000000000001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58.580799999999996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57.957600000000006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57.334400000000002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56.711200000000005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56.088000000000001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2" priority="35">
      <formula>F47&gt;0</formula>
    </cfRule>
    <cfRule type="expression" dxfId="1561" priority="36">
      <formula>F47&lt;0</formula>
    </cfRule>
  </conditionalFormatting>
  <conditionalFormatting sqref="Q7">
    <cfRule type="expression" dxfId="1560" priority="33">
      <formula>Q7&gt;0</formula>
    </cfRule>
    <cfRule type="expression" dxfId="1559" priority="34">
      <formula>Q7&lt;0</formula>
    </cfRule>
  </conditionalFormatting>
  <conditionalFormatting sqref="Q8">
    <cfRule type="expression" dxfId="1558" priority="31">
      <formula>Q8&gt;0</formula>
    </cfRule>
    <cfRule type="expression" dxfId="1557" priority="32">
      <formula>Q8&lt;0</formula>
    </cfRule>
  </conditionalFormatting>
  <conditionalFormatting sqref="F30:F46">
    <cfRule type="expression" dxfId="1556" priority="29">
      <formula>F30&gt;0</formula>
    </cfRule>
    <cfRule type="expression" dxfId="1555" priority="30">
      <formula>F30&lt;0</formula>
    </cfRule>
  </conditionalFormatting>
  <conditionalFormatting sqref="H30:H46">
    <cfRule type="expression" dxfId="1554" priority="27">
      <formula>H30&gt;0</formula>
    </cfRule>
    <cfRule type="expression" dxfId="1553" priority="28">
      <formula>H30&lt;0</formula>
    </cfRule>
  </conditionalFormatting>
  <conditionalFormatting sqref="Q10">
    <cfRule type="expression" dxfId="1552" priority="25">
      <formula>Q10&gt;0</formula>
    </cfRule>
    <cfRule type="expression" dxfId="1551" priority="26">
      <formula>Q10&lt;0</formula>
    </cfRule>
  </conditionalFormatting>
  <conditionalFormatting sqref="J25:J38">
    <cfRule type="expression" dxfId="1550" priority="23">
      <formula>J25&gt;0</formula>
    </cfRule>
    <cfRule type="expression" dxfId="1549" priority="24">
      <formula>J25&lt;0</formula>
    </cfRule>
  </conditionalFormatting>
  <conditionalFormatting sqref="K25:K38">
    <cfRule type="expression" dxfId="1548" priority="21">
      <formula>K25&gt;0</formula>
    </cfRule>
    <cfRule type="expression" dxfId="1547" priority="22">
      <formula>K25&lt;0</formula>
    </cfRule>
  </conditionalFormatting>
  <conditionalFormatting sqref="L25:L38">
    <cfRule type="expression" dxfId="1546" priority="19">
      <formula>L25&gt;0</formula>
    </cfRule>
    <cfRule type="expression" dxfId="1545" priority="20">
      <formula>L25&lt;0</formula>
    </cfRule>
  </conditionalFormatting>
  <conditionalFormatting sqref="F89:F110">
    <cfRule type="expression" dxfId="1544" priority="17">
      <formula>F89&gt;0</formula>
    </cfRule>
    <cfRule type="expression" dxfId="1543" priority="18">
      <formula>F89&lt;0</formula>
    </cfRule>
  </conditionalFormatting>
  <conditionalFormatting sqref="H89:H110">
    <cfRule type="expression" dxfId="1542" priority="15">
      <formula>H89&gt;0</formula>
    </cfRule>
    <cfRule type="expression" dxfId="1541" priority="16">
      <formula>H89&lt;0</formula>
    </cfRule>
  </conditionalFormatting>
  <conditionalFormatting sqref="J89:J102">
    <cfRule type="expression" dxfId="1540" priority="13">
      <formula>J89&gt;0</formula>
    </cfRule>
    <cfRule type="expression" dxfId="1539" priority="14">
      <formula>J89&lt;0</formula>
    </cfRule>
  </conditionalFormatting>
  <conditionalFormatting sqref="K89:K102">
    <cfRule type="expression" dxfId="1538" priority="11">
      <formula>K89&gt;0</formula>
    </cfRule>
    <cfRule type="expression" dxfId="1537" priority="12">
      <formula>K89&lt;0</formula>
    </cfRule>
  </conditionalFormatting>
  <conditionalFormatting sqref="L89:L102">
    <cfRule type="expression" dxfId="1536" priority="9">
      <formula>L89&gt;0</formula>
    </cfRule>
    <cfRule type="expression" dxfId="1535" priority="10">
      <formula>L89&lt;0</formula>
    </cfRule>
  </conditionalFormatting>
  <conditionalFormatting sqref="F25 F27:F29">
    <cfRule type="expression" dxfId="1534" priority="7">
      <formula>F25&gt;0</formula>
    </cfRule>
    <cfRule type="expression" dxfId="1533" priority="8">
      <formula>F25&lt;0</formula>
    </cfRule>
  </conditionalFormatting>
  <conditionalFormatting sqref="H25 H27:H29">
    <cfRule type="expression" dxfId="1532" priority="5">
      <formula>H25&gt;0</formula>
    </cfRule>
    <cfRule type="expression" dxfId="1531" priority="6">
      <formula>H25&lt;0</formula>
    </cfRule>
  </conditionalFormatting>
  <conditionalFormatting sqref="F26">
    <cfRule type="expression" dxfId="1530" priority="3">
      <formula>F26&gt;0</formula>
    </cfRule>
    <cfRule type="expression" dxfId="1529" priority="4">
      <formula>F26&lt;0</formula>
    </cfRule>
  </conditionalFormatting>
  <conditionalFormatting sqref="H26">
    <cfRule type="expression" dxfId="1528" priority="1">
      <formula>H26&gt;0</formula>
    </cfRule>
    <cfRule type="expression" dxfId="152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35.65</v>
      </c>
      <c r="R4" s="505">
        <v>2.5000000000000001E-3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3565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-2.5423728813559324E-2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39.215000000000003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38.858499999999999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38.502000000000002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38.145499999999998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37.789000000000001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37.432499999999997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37.076000000000001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36.719499999999996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36.363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36.006499999999996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35.65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35.293500000000002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34.936999999999998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34.580500000000001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34.223999999999997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33.8675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33.510999999999996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33.154499999999999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32.798000000000002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32.441499999999998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32.085000000000001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6" priority="31">
      <formula>F47&gt;0</formula>
    </cfRule>
    <cfRule type="expression" dxfId="1525" priority="32">
      <formula>F47&lt;0</formula>
    </cfRule>
  </conditionalFormatting>
  <conditionalFormatting sqref="Q7">
    <cfRule type="expression" dxfId="1524" priority="29">
      <formula>Q7&gt;0</formula>
    </cfRule>
    <cfRule type="expression" dxfId="1523" priority="30">
      <formula>Q7&lt;0</formula>
    </cfRule>
  </conditionalFormatting>
  <conditionalFormatting sqref="Q8">
    <cfRule type="expression" dxfId="1522" priority="27">
      <formula>Q8&gt;0</formula>
    </cfRule>
    <cfRule type="expression" dxfId="1521" priority="28">
      <formula>Q8&lt;0</formula>
    </cfRule>
  </conditionalFormatting>
  <conditionalFormatting sqref="F30:F46">
    <cfRule type="expression" dxfId="1520" priority="25">
      <formula>F30&gt;0</formula>
    </cfRule>
    <cfRule type="expression" dxfId="1519" priority="26">
      <formula>F30&lt;0</formula>
    </cfRule>
  </conditionalFormatting>
  <conditionalFormatting sqref="H30:H46">
    <cfRule type="expression" dxfId="1518" priority="23">
      <formula>H30&gt;0</formula>
    </cfRule>
    <cfRule type="expression" dxfId="1517" priority="24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38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188.43</v>
      </c>
      <c r="R4" s="505">
        <v>2.63E-2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7537.2000000000007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1049.1200000000013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906.09000000000106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0.13664228160896155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2.6535052804755078E-3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207.27300000000002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205.38870000000003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203.50440000000003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201.62010000000001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199.73580000000001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197.85150000000002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195.96720000000002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194.08290000000002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192.1986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190.3143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188.43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186.54570000000001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184.66140000000001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182.77709999999999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180.89279999999999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179.0085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177.1242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175.23990000000001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173.35560000000001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171.47130000000001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169.58700000000002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2">
      <formula>F47&gt;0</formula>
    </cfRule>
    <cfRule type="expression" dxfId="1493" priority="23">
      <formula>F47&lt;0</formula>
    </cfRule>
  </conditionalFormatting>
  <conditionalFormatting sqref="Q7">
    <cfRule type="expression" dxfId="1492" priority="20">
      <formula>Q7&gt;0</formula>
    </cfRule>
    <cfRule type="expression" dxfId="1491" priority="21">
      <formula>Q7&lt;0</formula>
    </cfRule>
  </conditionalFormatting>
  <conditionalFormatting sqref="Q8">
    <cfRule type="expression" dxfId="1490" priority="18">
      <formula>Q8&gt;0</formula>
    </cfRule>
    <cfRule type="expression" dxfId="1489" priority="19">
      <formula>Q8&lt;0</formula>
    </cfRule>
  </conditionalFormatting>
  <conditionalFormatting sqref="F25:F46">
    <cfRule type="expression" dxfId="1488" priority="16">
      <formula>F25&gt;0</formula>
    </cfRule>
    <cfRule type="expression" dxfId="1487" priority="17">
      <formula>F25&lt;0</formula>
    </cfRule>
  </conditionalFormatting>
  <conditionalFormatting sqref="H25:H46">
    <cfRule type="expression" dxfId="1486" priority="14">
      <formula>H25&gt;0</formula>
    </cfRule>
    <cfRule type="expression" dxfId="1485" priority="15">
      <formula>H25&lt;0</formula>
    </cfRule>
  </conditionalFormatting>
  <conditionalFormatting sqref="F89:F110">
    <cfRule type="expression" dxfId="1484" priority="12">
      <formula>F89&gt;0</formula>
    </cfRule>
    <cfRule type="expression" dxfId="1483" priority="13">
      <formula>F89&lt;0</formula>
    </cfRule>
  </conditionalFormatting>
  <conditionalFormatting sqref="H89:H110">
    <cfRule type="expression" dxfId="1482" priority="10">
      <formula>H89&gt;0</formula>
    </cfRule>
    <cfRule type="expression" dxfId="1481" priority="11">
      <formula>H89&lt;0</formula>
    </cfRule>
  </conditionalFormatting>
  <conditionalFormatting sqref="Q10">
    <cfRule type="expression" dxfId="1480" priority="8">
      <formula>Q10&gt;0</formula>
    </cfRule>
    <cfRule type="expression" dxfId="1479" priority="9">
      <formula>Q10&lt;0</formula>
    </cfRule>
  </conditionalFormatting>
  <conditionalFormatting sqref="J25:J39">
    <cfRule type="expression" dxfId="1478" priority="6">
      <formula>J25&gt;0</formula>
    </cfRule>
    <cfRule type="expression" dxfId="1477" priority="7">
      <formula>J25&lt;0</formula>
    </cfRule>
  </conditionalFormatting>
  <conditionalFormatting sqref="K25:K38">
    <cfRule type="expression" dxfId="1476" priority="4">
      <formula>K25&gt;0</formula>
    </cfRule>
    <cfRule type="expression" dxfId="1475" priority="5">
      <formula>K25&lt;0</formula>
    </cfRule>
  </conditionalFormatting>
  <conditionalFormatting sqref="L25:L38">
    <cfRule type="expression" dxfId="1474" priority="2">
      <formula>L25&gt;0</formula>
    </cfRule>
    <cfRule type="expression" dxfId="147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2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2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1" priority="74">
      <formula>F12&gt;0</formula>
    </cfRule>
    <cfRule type="expression" dxfId="14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9" priority="67">
      <formula>F124&gt;0</formula>
    </cfRule>
    <cfRule type="expression" dxfId="1458" priority="68">
      <formula>F124&lt;0</formula>
    </cfRule>
  </conditionalFormatting>
  <conditionalFormatting sqref="H124:H130">
    <cfRule type="expression" dxfId="1457" priority="55">
      <formula>H124&gt;0</formula>
    </cfRule>
    <cfRule type="expression" dxfId="1456" priority="56">
      <formula>H124&lt;0</formula>
    </cfRule>
  </conditionalFormatting>
  <conditionalFormatting sqref="H131">
    <cfRule type="expression" dxfId="1455" priority="53">
      <formula>H131&gt;0</formula>
    </cfRule>
    <cfRule type="expression" dxfId="1454" priority="54">
      <formula>H131&lt;0</formula>
    </cfRule>
  </conditionalFormatting>
  <conditionalFormatting sqref="H132">
    <cfRule type="expression" dxfId="1453" priority="51">
      <formula>H132&gt;0</formula>
    </cfRule>
    <cfRule type="expression" dxfId="1452" priority="52">
      <formula>H132&lt;0</formula>
    </cfRule>
  </conditionalFormatting>
  <conditionalFormatting sqref="H133:H135">
    <cfRule type="expression" dxfId="1451" priority="49">
      <formula>H133&gt;0</formula>
    </cfRule>
    <cfRule type="expression" dxfId="1450" priority="50">
      <formula>H133&lt;0</formula>
    </cfRule>
  </conditionalFormatting>
  <conditionalFormatting sqref="H136">
    <cfRule type="expression" dxfId="1449" priority="45">
      <formula>H136&gt;0</formula>
    </cfRule>
    <cfRule type="expression" dxfId="1448" priority="46">
      <formula>H136&lt;0</formula>
    </cfRule>
  </conditionalFormatting>
  <conditionalFormatting sqref="Q7">
    <cfRule type="expression" dxfId="1447" priority="39">
      <formula>Q7&gt;0</formula>
    </cfRule>
    <cfRule type="expression" dxfId="1446" priority="40">
      <formula>Q7&lt;0</formula>
    </cfRule>
  </conditionalFormatting>
  <conditionalFormatting sqref="Q8">
    <cfRule type="expression" dxfId="1445" priority="37">
      <formula>Q8&gt;0</formula>
    </cfRule>
    <cfRule type="expression" dxfId="1444" priority="38">
      <formula>Q8&lt;0</formula>
    </cfRule>
  </conditionalFormatting>
  <conditionalFormatting sqref="F167:F178 H167:H178">
    <cfRule type="expression" dxfId="1443" priority="35">
      <formula>F167&gt;0</formula>
    </cfRule>
    <cfRule type="expression" dxfId="1442" priority="36">
      <formula>F167&lt;0</formula>
    </cfRule>
  </conditionalFormatting>
  <conditionalFormatting sqref="F183:F197 H183:H197">
    <cfRule type="expression" dxfId="1441" priority="33">
      <formula>F183&gt;0</formula>
    </cfRule>
    <cfRule type="expression" dxfId="1440" priority="34">
      <formula>F183&lt;0</formula>
    </cfRule>
  </conditionalFormatting>
  <conditionalFormatting sqref="F198:F206 H198:H206">
    <cfRule type="expression" dxfId="1439" priority="31">
      <formula>F198&gt;0</formula>
    </cfRule>
    <cfRule type="expression" dxfId="1438" priority="32">
      <formula>F198&lt;0</formula>
    </cfRule>
  </conditionalFormatting>
  <conditionalFormatting sqref="F141:F147 H141:H147">
    <cfRule type="expression" dxfId="1437" priority="29">
      <formula>F141&gt;0</formula>
    </cfRule>
    <cfRule type="expression" dxfId="1436" priority="30">
      <formula>F141&lt;0</formula>
    </cfRule>
  </conditionalFormatting>
  <conditionalFormatting sqref="H149:H152 F149:F152">
    <cfRule type="expression" dxfId="1435" priority="27">
      <formula>F149&gt;0</formula>
    </cfRule>
    <cfRule type="expression" dxfId="1434" priority="28">
      <formula>F149&lt;0</formula>
    </cfRule>
  </conditionalFormatting>
  <conditionalFormatting sqref="F226 H215:H218 H257:H260 F257:F260 H226 H231:H233 F231:F233 F235:F244 H235:H244">
    <cfRule type="expression" dxfId="1433" priority="25">
      <formula>F215&gt;0</formula>
    </cfRule>
    <cfRule type="expression" dxfId="1432" priority="26">
      <formula>F215&lt;0</formula>
    </cfRule>
  </conditionalFormatting>
  <conditionalFormatting sqref="F207:F218">
    <cfRule type="expression" dxfId="1431" priority="23">
      <formula>F207&gt;0</formula>
    </cfRule>
    <cfRule type="expression" dxfId="1430" priority="24">
      <formula>F207&lt;0</formula>
    </cfRule>
  </conditionalFormatting>
  <conditionalFormatting sqref="H207:H208">
    <cfRule type="expression" dxfId="1429" priority="21">
      <formula>H207&gt;0</formula>
    </cfRule>
    <cfRule type="expression" dxfId="1428" priority="22">
      <formula>H207&lt;0</formula>
    </cfRule>
  </conditionalFormatting>
  <conditionalFormatting sqref="H209">
    <cfRule type="expression" dxfId="1427" priority="19">
      <formula>H209&gt;0</formula>
    </cfRule>
    <cfRule type="expression" dxfId="1426" priority="20">
      <formula>H209&lt;0</formula>
    </cfRule>
  </conditionalFormatting>
  <conditionalFormatting sqref="H210">
    <cfRule type="expression" dxfId="1425" priority="17">
      <formula>H210&gt;0</formula>
    </cfRule>
    <cfRule type="expression" dxfId="1424" priority="18">
      <formula>H210&lt;0</formula>
    </cfRule>
  </conditionalFormatting>
  <conditionalFormatting sqref="H211:H213">
    <cfRule type="expression" dxfId="1423" priority="15">
      <formula>H211&gt;0</formula>
    </cfRule>
    <cfRule type="expression" dxfId="1422" priority="16">
      <formula>H211&lt;0</formula>
    </cfRule>
  </conditionalFormatting>
  <conditionalFormatting sqref="H214">
    <cfRule type="expression" dxfId="1421" priority="13">
      <formula>H214&gt;0</formula>
    </cfRule>
    <cfRule type="expression" dxfId="1420" priority="14">
      <formula>H214&lt;0</formula>
    </cfRule>
  </conditionalFormatting>
  <conditionalFormatting sqref="F245:F256 H245:H256">
    <cfRule type="expression" dxfId="1419" priority="11">
      <formula>F245&gt;0</formula>
    </cfRule>
    <cfRule type="expression" dxfId="1418" priority="12">
      <formula>F245&lt;0</formula>
    </cfRule>
  </conditionalFormatting>
  <conditionalFormatting sqref="F261:F275 H261:H275">
    <cfRule type="expression" dxfId="1417" priority="9">
      <formula>F261&gt;0</formula>
    </cfRule>
    <cfRule type="expression" dxfId="1416" priority="10">
      <formula>F261&lt;0</formula>
    </cfRule>
  </conditionalFormatting>
  <conditionalFormatting sqref="F276:F283 H276:H283">
    <cfRule type="expression" dxfId="1415" priority="7">
      <formula>F276&gt;0</formula>
    </cfRule>
    <cfRule type="expression" dxfId="1414" priority="8">
      <formula>F276&lt;0</formula>
    </cfRule>
  </conditionalFormatting>
  <conditionalFormatting sqref="F219:F225 H219:H225">
    <cfRule type="expression" dxfId="1413" priority="5">
      <formula>F219&gt;0</formula>
    </cfRule>
    <cfRule type="expression" dxfId="1412" priority="6">
      <formula>F219&lt;0</formula>
    </cfRule>
  </conditionalFormatting>
  <conditionalFormatting sqref="H227:H230 F227:F230">
    <cfRule type="expression" dxfId="1411" priority="3">
      <formula>F227&gt;0</formula>
    </cfRule>
    <cfRule type="expression" dxfId="1410" priority="4">
      <formula>F227&lt;0</formula>
    </cfRule>
  </conditionalFormatting>
  <conditionalFormatting sqref="H234 F234">
    <cfRule type="expression" dxfId="1409" priority="1">
      <formula>F234&gt;0</formula>
    </cfRule>
    <cfRule type="expression" dxfId="14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9" t="s">
        <v>78</v>
      </c>
      <c r="P40" s="83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7" priority="43">
      <formula>F33&gt;0</formula>
    </cfRule>
    <cfRule type="expression" dxfId="1406" priority="44">
      <formula>F33&lt;0</formula>
    </cfRule>
  </conditionalFormatting>
  <conditionalFormatting sqref="Q7">
    <cfRule type="expression" dxfId="1405" priority="41">
      <formula>Q7&gt;0</formula>
    </cfRule>
    <cfRule type="expression" dxfId="1404" priority="42">
      <formula>Q7&lt;0</formula>
    </cfRule>
  </conditionalFormatting>
  <conditionalFormatting sqref="Q8">
    <cfRule type="expression" dxfId="1403" priority="39">
      <formula>Q8&gt;0</formula>
    </cfRule>
    <cfRule type="expression" dxfId="1402" priority="40">
      <formula>Q8&lt;0</formula>
    </cfRule>
  </conditionalFormatting>
  <conditionalFormatting sqref="F29 F32">
    <cfRule type="expression" dxfId="1401" priority="37">
      <formula>F29&gt;0</formula>
    </cfRule>
    <cfRule type="expression" dxfId="1400" priority="38">
      <formula>F29&lt;0</formula>
    </cfRule>
  </conditionalFormatting>
  <conditionalFormatting sqref="H29 H32">
    <cfRule type="expression" dxfId="1399" priority="35">
      <formula>H29&gt;0</formula>
    </cfRule>
    <cfRule type="expression" dxfId="1398" priority="36">
      <formula>H29&lt;0</formula>
    </cfRule>
  </conditionalFormatting>
  <conditionalFormatting sqref="F30:F31">
    <cfRule type="expression" dxfId="1397" priority="33">
      <formula>F30&gt;0</formula>
    </cfRule>
    <cfRule type="expression" dxfId="1396" priority="34">
      <formula>F30&lt;0</formula>
    </cfRule>
  </conditionalFormatting>
  <conditionalFormatting sqref="H30:H31">
    <cfRule type="expression" dxfId="1395" priority="31">
      <formula>H30&gt;0</formula>
    </cfRule>
    <cfRule type="expression" dxfId="1394" priority="32">
      <formula>H30&lt;0</formula>
    </cfRule>
  </conditionalFormatting>
  <conditionalFormatting sqref="F105:F140 H105:H140">
    <cfRule type="expression" dxfId="1393" priority="29">
      <formula>F105&gt;0</formula>
    </cfRule>
    <cfRule type="expression" dxfId="1392" priority="30">
      <formula>F105&lt;0</formula>
    </cfRule>
  </conditionalFormatting>
  <conditionalFormatting sqref="F96:F99">
    <cfRule type="expression" dxfId="1391" priority="27">
      <formula>F96&gt;0</formula>
    </cfRule>
    <cfRule type="expression" dxfId="1390" priority="28">
      <formula>F96&lt;0</formula>
    </cfRule>
  </conditionalFormatting>
  <conditionalFormatting sqref="H96:H99">
    <cfRule type="expression" dxfId="1389" priority="25">
      <formula>H96&gt;0</formula>
    </cfRule>
    <cfRule type="expression" dxfId="1388" priority="26">
      <formula>H96&lt;0</formula>
    </cfRule>
  </conditionalFormatting>
  <conditionalFormatting sqref="F25:F28">
    <cfRule type="expression" dxfId="1387" priority="19">
      <formula>F25&gt;0</formula>
    </cfRule>
    <cfRule type="expression" dxfId="1386" priority="20">
      <formula>F25&lt;0</formula>
    </cfRule>
  </conditionalFormatting>
  <conditionalFormatting sqref="H25:H28">
    <cfRule type="expression" dxfId="1385" priority="17">
      <formula>H25&gt;0</formula>
    </cfRule>
    <cfRule type="expression" dxfId="1384" priority="18">
      <formula>H25&lt;0</formula>
    </cfRule>
  </conditionalFormatting>
  <conditionalFormatting sqref="J27">
    <cfRule type="expression" dxfId="1383" priority="15">
      <formula>J27&gt;0</formula>
    </cfRule>
    <cfRule type="expression" dxfId="1382" priority="16">
      <formula>J27&lt;0</formula>
    </cfRule>
  </conditionalFormatting>
  <conditionalFormatting sqref="F104">
    <cfRule type="expression" dxfId="1381" priority="13">
      <formula>F104&gt;0</formula>
    </cfRule>
    <cfRule type="expression" dxfId="1380" priority="14">
      <formula>F104&lt;0</formula>
    </cfRule>
  </conditionalFormatting>
  <conditionalFormatting sqref="H104">
    <cfRule type="expression" dxfId="1379" priority="11">
      <formula>H104&gt;0</formula>
    </cfRule>
    <cfRule type="expression" dxfId="1378" priority="12">
      <formula>H104&lt;0</formula>
    </cfRule>
  </conditionalFormatting>
  <conditionalFormatting sqref="F100:F103">
    <cfRule type="expression" dxfId="1377" priority="9">
      <formula>F100&gt;0</formula>
    </cfRule>
    <cfRule type="expression" dxfId="1376" priority="10">
      <formula>F100&lt;0</formula>
    </cfRule>
  </conditionalFormatting>
  <conditionalFormatting sqref="H100:H103">
    <cfRule type="expression" dxfId="1375" priority="7">
      <formula>H100&gt;0</formula>
    </cfRule>
    <cfRule type="expression" dxfId="1374" priority="8">
      <formula>H100&lt;0</formula>
    </cfRule>
  </conditionalFormatting>
  <conditionalFormatting sqref="J102">
    <cfRule type="expression" dxfId="1373" priority="5">
      <formula>J102&gt;0</formula>
    </cfRule>
    <cfRule type="expression" dxfId="1372" priority="6">
      <formula>J102&lt;0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M71">
    <cfRule type="expression" dxfId="1369" priority="1">
      <formula>M71&gt;0</formula>
    </cfRule>
    <cfRule type="expression" dxfId="13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7" priority="33">
      <formula>F34&gt;0</formula>
    </cfRule>
    <cfRule type="expression" dxfId="1366" priority="34">
      <formula>F34&lt;0</formula>
    </cfRule>
  </conditionalFormatting>
  <conditionalFormatting sqref="Q7">
    <cfRule type="expression" dxfId="1365" priority="31">
      <formula>Q7&gt;0</formula>
    </cfRule>
    <cfRule type="expression" dxfId="1364" priority="32">
      <formula>Q7&lt;0</formula>
    </cfRule>
  </conditionalFormatting>
  <conditionalFormatting sqref="Q8">
    <cfRule type="expression" dxfId="1363" priority="29">
      <formula>Q8&gt;0</formula>
    </cfRule>
    <cfRule type="expression" dxfId="1362" priority="30">
      <formula>Q8&lt;0</formula>
    </cfRule>
  </conditionalFormatting>
  <conditionalFormatting sqref="F27:F33">
    <cfRule type="expression" dxfId="1361" priority="27">
      <formula>F27&gt;0</formula>
    </cfRule>
    <cfRule type="expression" dxfId="1360" priority="28">
      <formula>F27&lt;0</formula>
    </cfRule>
  </conditionalFormatting>
  <conditionalFormatting sqref="H27:H33">
    <cfRule type="expression" dxfId="1359" priority="25">
      <formula>H27&gt;0</formula>
    </cfRule>
    <cfRule type="expression" dxfId="1358" priority="26">
      <formula>H27&lt;0</formula>
    </cfRule>
  </conditionalFormatting>
  <conditionalFormatting sqref="M46">
    <cfRule type="expression" dxfId="1357" priority="23">
      <formula>M46&gt;0</formula>
    </cfRule>
    <cfRule type="expression" dxfId="1356" priority="24">
      <formula>M46&lt;0</formula>
    </cfRule>
  </conditionalFormatting>
  <conditionalFormatting sqref="F79:F87 H79:H87">
    <cfRule type="expression" dxfId="1355" priority="21">
      <formula>F79&gt;0</formula>
    </cfRule>
    <cfRule type="expression" dxfId="1354" priority="22">
      <formula>F79&lt;0</formula>
    </cfRule>
  </conditionalFormatting>
  <conditionalFormatting sqref="F73 F77:F78">
    <cfRule type="expression" dxfId="1353" priority="19">
      <formula>F73&gt;0</formula>
    </cfRule>
    <cfRule type="expression" dxfId="1352" priority="20">
      <formula>F73&lt;0</formula>
    </cfRule>
  </conditionalFormatting>
  <conditionalFormatting sqref="H73 H77:H78">
    <cfRule type="expression" dxfId="1351" priority="17">
      <formula>H73&gt;0</formula>
    </cfRule>
    <cfRule type="expression" dxfId="1350" priority="18">
      <formula>H73&lt;0</formula>
    </cfRule>
  </conditionalFormatting>
  <conditionalFormatting sqref="F70:F72">
    <cfRule type="expression" dxfId="1349" priority="15">
      <formula>F70&gt;0</formula>
    </cfRule>
    <cfRule type="expression" dxfId="1348" priority="16">
      <formula>F70&lt;0</formula>
    </cfRule>
  </conditionalFormatting>
  <conditionalFormatting sqref="H70:H72">
    <cfRule type="expression" dxfId="1347" priority="13">
      <formula>H70&gt;0</formula>
    </cfRule>
    <cfRule type="expression" dxfId="1346" priority="14">
      <formula>H70&lt;0</formula>
    </cfRule>
  </conditionalFormatting>
  <conditionalFormatting sqref="F25:F26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6">
    <cfRule type="expression" dxfId="1343" priority="9">
      <formula>H25&gt;0</formula>
    </cfRule>
    <cfRule type="expression" dxfId="1342" priority="10">
      <formula>H25&lt;0</formula>
    </cfRule>
  </conditionalFormatting>
  <conditionalFormatting sqref="F76">
    <cfRule type="expression" dxfId="1341" priority="7">
      <formula>F76&gt;0</formula>
    </cfRule>
    <cfRule type="expression" dxfId="1340" priority="8">
      <formula>F76&lt;0</formula>
    </cfRule>
  </conditionalFormatting>
  <conditionalFormatting sqref="H76">
    <cfRule type="expression" dxfId="1339" priority="5">
      <formula>H76&gt;0</formula>
    </cfRule>
    <cfRule type="expression" dxfId="1338" priority="6">
      <formula>H76&lt;0</formula>
    </cfRule>
  </conditionalFormatting>
  <conditionalFormatting sqref="F74:F75">
    <cfRule type="expression" dxfId="1337" priority="3">
      <formula>F74&gt;0</formula>
    </cfRule>
    <cfRule type="expression" dxfId="1336" priority="4">
      <formula>F74&lt;0</formula>
    </cfRule>
  </conditionalFormatting>
  <conditionalFormatting sqref="H74:H75">
    <cfRule type="expression" dxfId="1335" priority="1">
      <formula>H74&gt;0</formula>
    </cfRule>
    <cfRule type="expression" dxfId="13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160.13</v>
      </c>
      <c r="R4" s="505">
        <v>1.8800000000000001E-2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8006.5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-180.72000000000025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-180.72000000000025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-2.2073426633216188E-2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7.9935052769624683E-3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176.143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174.54170000000002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172.94040000000001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171.3391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169.73779999999999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168.13650000000001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166.5352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164.93389999999999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163.33259999999999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161.7313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160.13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158.52869999999999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156.92740000000001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155.3261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153.72479999999999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152.12349999999998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150.5222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148.92090000000002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147.31960000000001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145.7183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144.11699999999999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7">
      <formula>F47&gt;0</formula>
    </cfRule>
    <cfRule type="expression" dxfId="1332" priority="38">
      <formula>F47&lt;0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F31:F46">
    <cfRule type="expression" dxfId="1327" priority="31">
      <formula>F31&gt;0</formula>
    </cfRule>
    <cfRule type="expression" dxfId="1326" priority="32">
      <formula>F31&lt;0</formula>
    </cfRule>
  </conditionalFormatting>
  <conditionalFormatting sqref="H31:H46">
    <cfRule type="expression" dxfId="1325" priority="29">
      <formula>H31&gt;0</formula>
    </cfRule>
    <cfRule type="expression" dxfId="1324" priority="30">
      <formula>H31&lt;0</formula>
    </cfRule>
  </conditionalFormatting>
  <conditionalFormatting sqref="Q10">
    <cfRule type="expression" dxfId="1323" priority="27">
      <formula>Q10&gt;0</formula>
    </cfRule>
    <cfRule type="expression" dxfId="1322" priority="28">
      <formula>Q10&lt;0</formula>
    </cfRule>
  </conditionalFormatting>
  <conditionalFormatting sqref="J25:J38">
    <cfRule type="expression" dxfId="1321" priority="25">
      <formula>J25&gt;0</formula>
    </cfRule>
    <cfRule type="expression" dxfId="1320" priority="26">
      <formula>J25&lt;0</formula>
    </cfRule>
  </conditionalFormatting>
  <conditionalFormatting sqref="K25:K38">
    <cfRule type="expression" dxfId="1319" priority="23">
      <formula>K25&gt;0</formula>
    </cfRule>
    <cfRule type="expression" dxfId="1318" priority="24">
      <formula>K25&lt;0</formula>
    </cfRule>
  </conditionalFormatting>
  <conditionalFormatting sqref="L25:L38">
    <cfRule type="expression" dxfId="1317" priority="21">
      <formula>L25&gt;0</formula>
    </cfRule>
    <cfRule type="expression" dxfId="1316" priority="22">
      <formula>L25&lt;0</formula>
    </cfRule>
  </conditionalFormatting>
  <conditionalFormatting sqref="F89:F110">
    <cfRule type="expression" dxfId="1315" priority="19">
      <formula>F89&gt;0</formula>
    </cfRule>
    <cfRule type="expression" dxfId="1314" priority="20">
      <formula>F89&lt;0</formula>
    </cfRule>
  </conditionalFormatting>
  <conditionalFormatting sqref="H89:H110">
    <cfRule type="expression" dxfId="1313" priority="17">
      <formula>H89&gt;0</formula>
    </cfRule>
    <cfRule type="expression" dxfId="1312" priority="18">
      <formula>H89&lt;0</formula>
    </cfRule>
  </conditionalFormatting>
  <conditionalFormatting sqref="J89:J102">
    <cfRule type="expression" dxfId="1311" priority="15">
      <formula>J89&gt;0</formula>
    </cfRule>
    <cfRule type="expression" dxfId="1310" priority="16">
      <formula>J89&lt;0</formula>
    </cfRule>
  </conditionalFormatting>
  <conditionalFormatting sqref="K89:K102">
    <cfRule type="expression" dxfId="1309" priority="13">
      <formula>K89&gt;0</formula>
    </cfRule>
    <cfRule type="expression" dxfId="1308" priority="14">
      <formula>K89&lt;0</formula>
    </cfRule>
  </conditionalFormatting>
  <conditionalFormatting sqref="L89:L102">
    <cfRule type="expression" dxfId="1307" priority="11">
      <formula>L89&gt;0</formula>
    </cfRule>
    <cfRule type="expression" dxfId="1306" priority="12">
      <formula>L89&lt;0</formula>
    </cfRule>
  </conditionalFormatting>
  <conditionalFormatting sqref="F25:F28">
    <cfRule type="expression" dxfId="1305" priority="9">
      <formula>F25&gt;0</formula>
    </cfRule>
    <cfRule type="expression" dxfId="1304" priority="10">
      <formula>F25&lt;0</formula>
    </cfRule>
  </conditionalFormatting>
  <conditionalFormatting sqref="H25:H28">
    <cfRule type="expression" dxfId="1303" priority="7">
      <formula>H25&gt;0</formula>
    </cfRule>
    <cfRule type="expression" dxfId="1302" priority="8">
      <formula>H25&lt;0</formula>
    </cfRule>
  </conditionalFormatting>
  <conditionalFormatting sqref="F29:F30">
    <cfRule type="expression" dxfId="1301" priority="3">
      <formula>F29&gt;0</formula>
    </cfRule>
    <cfRule type="expression" dxfId="1300" priority="4">
      <formula>F29&lt;0</formula>
    </cfRule>
  </conditionalFormatting>
  <conditionalFormatting sqref="H29:H30">
    <cfRule type="expression" dxfId="1299" priority="1">
      <formula>H29&gt;0</formula>
    </cfRule>
    <cfRule type="expression" dxfId="12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65.47</v>
      </c>
      <c r="R4" s="505">
        <v>-3.1399999999999997E-2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13094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-707.65000000000146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-707.65000000000146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-5.127285505718529E-2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2.4438674201924547E-2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9" t="s">
        <v>78</v>
      </c>
      <c r="P14" s="839"/>
      <c r="V14" s="134"/>
    </row>
    <row r="15" spans="1:22" ht="15.75" thickTop="1" x14ac:dyDescent="0.25">
      <c r="H15" s="70"/>
      <c r="O15" s="81">
        <v>1.1000000000000001</v>
      </c>
      <c r="P15" s="81">
        <f>O15*$Q$4</f>
        <v>72.01700000000001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71.362300000000005</v>
      </c>
      <c r="V16" s="134"/>
    </row>
    <row r="17" spans="1:22" x14ac:dyDescent="0.25">
      <c r="O17" s="81">
        <v>1.08</v>
      </c>
      <c r="P17" s="81">
        <f t="shared" si="2"/>
        <v>70.707599999999999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4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70.052900000000008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5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69.398200000000003</v>
      </c>
      <c r="V19" s="134"/>
    </row>
    <row r="20" spans="1:22" x14ac:dyDescent="0.25">
      <c r="O20" s="81">
        <v>1.05</v>
      </c>
      <c r="P20" s="81">
        <f t="shared" si="2"/>
        <v>68.743499999999997</v>
      </c>
      <c r="V20" s="134"/>
    </row>
    <row r="21" spans="1:22" x14ac:dyDescent="0.25">
      <c r="O21" s="81">
        <v>1.04</v>
      </c>
      <c r="P21" s="81">
        <f t="shared" si="2"/>
        <v>68.088800000000006</v>
      </c>
      <c r="V21" s="134"/>
    </row>
    <row r="22" spans="1:22" x14ac:dyDescent="0.25">
      <c r="O22" s="81">
        <v>1.03</v>
      </c>
      <c r="P22" s="81">
        <f t="shared" si="2"/>
        <v>67.434100000000001</v>
      </c>
      <c r="V22" s="134"/>
    </row>
    <row r="23" spans="1:22" x14ac:dyDescent="0.25">
      <c r="O23" s="81">
        <v>1.02</v>
      </c>
      <c r="P23" s="81">
        <f t="shared" si="2"/>
        <v>66.779399999999995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66.124700000000004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65.47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64.815299999999993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64.160600000000002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63.505899999999997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62.851199999999999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62.196499999999993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61.541799999999995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60.887100000000004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60.232399999999998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59.5777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58.923000000000002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6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7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7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7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7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7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7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7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7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7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7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7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7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7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7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7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7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19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7" priority="21">
      <formula>F62&gt;0</formula>
    </cfRule>
    <cfRule type="expression" dxfId="1296" priority="22">
      <formula>F62&lt;0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61">
    <cfRule type="expression" dxfId="1291" priority="15">
      <formula>F25&gt;0</formula>
    </cfRule>
    <cfRule type="expression" dxfId="1290" priority="16">
      <formula>F25&lt;0</formula>
    </cfRule>
  </conditionalFormatting>
  <conditionalFormatting sqref="H25:H61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5" priority="21">
      <formula>F47&gt;0</formula>
    </cfRule>
    <cfRule type="expression" dxfId="1274" priority="22">
      <formula>F47&lt;0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46">
    <cfRule type="expression" dxfId="1269" priority="15">
      <formula>F25&gt;0</formula>
    </cfRule>
    <cfRule type="expression" dxfId="1268" priority="16">
      <formula>F25&lt;0</formula>
    </cfRule>
  </conditionalFormatting>
  <conditionalFormatting sqref="H25:H46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45.54</v>
      </c>
      <c r="R4" s="505">
        <v>1.7000000000000001E-2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9108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1352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1352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0.17431665807117069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3.03030303030303E-2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50.094000000000001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49.638600000000004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49.183199999999999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48.727800000000002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48.272400000000005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47.817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47.361600000000003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46.906199999999998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46.450800000000001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45.995399999999997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45.54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45.084600000000002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44.629199999999997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44.1738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43.718399999999995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43.262999999999998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42.807599999999994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42.352200000000003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41.896799999999999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41.441400000000002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40.985999999999997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5">
      <formula>F47&gt;0</formula>
    </cfRule>
    <cfRule type="expression" dxfId="1252" priority="36">
      <formula>F47&lt;0</formula>
    </cfRule>
  </conditionalFormatting>
  <conditionalFormatting sqref="Q7">
    <cfRule type="expression" dxfId="1251" priority="33">
      <formula>Q7&gt;0</formula>
    </cfRule>
    <cfRule type="expression" dxfId="1250" priority="34">
      <formula>Q7&lt;0</formula>
    </cfRule>
  </conditionalFormatting>
  <conditionalFormatting sqref="Q8">
    <cfRule type="expression" dxfId="1249" priority="31">
      <formula>Q8&gt;0</formula>
    </cfRule>
    <cfRule type="expression" dxfId="1248" priority="32">
      <formula>Q8&lt;0</formula>
    </cfRule>
  </conditionalFormatting>
  <conditionalFormatting sqref="F30:F46">
    <cfRule type="expression" dxfId="1247" priority="29">
      <formula>F30&gt;0</formula>
    </cfRule>
    <cfRule type="expression" dxfId="1246" priority="30">
      <formula>F30&lt;0</formula>
    </cfRule>
  </conditionalFormatting>
  <conditionalFormatting sqref="H30:H46">
    <cfRule type="expression" dxfId="1245" priority="27">
      <formula>H30&gt;0</formula>
    </cfRule>
    <cfRule type="expression" dxfId="1244" priority="28">
      <formula>H30&lt;0</formula>
    </cfRule>
  </conditionalFormatting>
  <conditionalFormatting sqref="Q10">
    <cfRule type="expression" dxfId="1243" priority="25">
      <formula>Q10&gt;0</formula>
    </cfRule>
    <cfRule type="expression" dxfId="1242" priority="26">
      <formula>Q10&lt;0</formula>
    </cfRule>
  </conditionalFormatting>
  <conditionalFormatting sqref="J25:J38">
    <cfRule type="expression" dxfId="1241" priority="23">
      <formula>J25&gt;0</formula>
    </cfRule>
    <cfRule type="expression" dxfId="1240" priority="24">
      <formula>J25&lt;0</formula>
    </cfRule>
  </conditionalFormatting>
  <conditionalFormatting sqref="K25:K38">
    <cfRule type="expression" dxfId="1239" priority="21">
      <formula>K25&gt;0</formula>
    </cfRule>
    <cfRule type="expression" dxfId="1238" priority="22">
      <formula>K25&lt;0</formula>
    </cfRule>
  </conditionalFormatting>
  <conditionalFormatting sqref="L25:L38">
    <cfRule type="expression" dxfId="1237" priority="19">
      <formula>L25&gt;0</formula>
    </cfRule>
    <cfRule type="expression" dxfId="1236" priority="20">
      <formula>L25&lt;0</formula>
    </cfRule>
  </conditionalFormatting>
  <conditionalFormatting sqref="F89:F110">
    <cfRule type="expression" dxfId="1235" priority="17">
      <formula>F89&gt;0</formula>
    </cfRule>
    <cfRule type="expression" dxfId="1234" priority="18">
      <formula>F89&lt;0</formula>
    </cfRule>
  </conditionalFormatting>
  <conditionalFormatting sqref="H89:H110">
    <cfRule type="expression" dxfId="1233" priority="15">
      <formula>H89&gt;0</formula>
    </cfRule>
    <cfRule type="expression" dxfId="1232" priority="16">
      <formula>H89&lt;0</formula>
    </cfRule>
  </conditionalFormatting>
  <conditionalFormatting sqref="J89:J102">
    <cfRule type="expression" dxfId="1231" priority="13">
      <formula>J89&gt;0</formula>
    </cfRule>
    <cfRule type="expression" dxfId="1230" priority="14">
      <formula>J89&lt;0</formula>
    </cfRule>
  </conditionalFormatting>
  <conditionalFormatting sqref="K89:K102">
    <cfRule type="expression" dxfId="1229" priority="11">
      <formula>K89&gt;0</formula>
    </cfRule>
    <cfRule type="expression" dxfId="1228" priority="12">
      <formula>K89&lt;0</formula>
    </cfRule>
  </conditionalFormatting>
  <conditionalFormatting sqref="L89:L102">
    <cfRule type="expression" dxfId="1227" priority="9">
      <formula>L89&gt;0</formula>
    </cfRule>
    <cfRule type="expression" dxfId="1226" priority="10">
      <formula>L89&lt;0</formula>
    </cfRule>
  </conditionalFormatting>
  <conditionalFormatting sqref="F29">
    <cfRule type="expression" dxfId="1225" priority="7">
      <formula>F29&gt;0</formula>
    </cfRule>
    <cfRule type="expression" dxfId="1224" priority="8">
      <formula>F29&lt;0</formula>
    </cfRule>
  </conditionalFormatting>
  <conditionalFormatting sqref="H29">
    <cfRule type="expression" dxfId="1223" priority="5">
      <formula>H29&gt;0</formula>
    </cfRule>
    <cfRule type="expression" dxfId="1222" priority="6">
      <formula>H29&lt;0</formula>
    </cfRule>
  </conditionalFormatting>
  <conditionalFormatting sqref="F25:F28">
    <cfRule type="expression" dxfId="1221" priority="3">
      <formula>F25&gt;0</formula>
    </cfRule>
    <cfRule type="expression" dxfId="1220" priority="4">
      <formula>F25&lt;0</formula>
    </cfRule>
  </conditionalFormatting>
  <conditionalFormatting sqref="H25:H28">
    <cfRule type="expression" dxfId="1219" priority="1">
      <formula>H25&gt;0</formula>
    </cfRule>
    <cfRule type="expression" dxfId="12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207.3</v>
      </c>
      <c r="R4" s="505">
        <v>2.7300000000000001E-2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4146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4.6969696969696967E-2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R11/Q4</f>
        <v>8.4901109503135556E-3</v>
      </c>
      <c r="R11">
        <v>1.76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228.03000000000003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225.95700000000002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223.88400000000001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221.81100000000004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219.73800000000003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217.66500000000002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215.59200000000001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213.51900000000001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211.44600000000003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209.37300000000002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207.3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205.227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203.154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201.08100000000002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199.00800000000001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196.935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194.86199999999999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192.78900000000002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190.71600000000001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188.64300000000003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186.57000000000002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7" priority="31">
      <formula>F47&gt;0</formula>
    </cfRule>
    <cfRule type="expression" dxfId="1216" priority="32">
      <formula>F47&lt;0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0:F46">
    <cfRule type="expression" dxfId="1211" priority="25">
      <formula>F30&gt;0</formula>
    </cfRule>
    <cfRule type="expression" dxfId="1210" priority="26">
      <formula>F30&lt;0</formula>
    </cfRule>
  </conditionalFormatting>
  <conditionalFormatting sqref="H30:H46">
    <cfRule type="expression" dxfId="1209" priority="23">
      <formula>H30&gt;0</formula>
    </cfRule>
    <cfRule type="expression" dxfId="1208" priority="24">
      <formula>H30&lt;0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29">
    <cfRule type="expression" dxfId="1189" priority="3">
      <formula>F25&gt;0</formula>
    </cfRule>
    <cfRule type="expression" dxfId="1188" priority="4">
      <formula>F25&lt;0</formula>
    </cfRule>
  </conditionalFormatting>
  <conditionalFormatting sqref="H25:H29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62.29</v>
      </c>
      <c r="R4" s="505">
        <v>1.4800000000000001E-2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6229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-205.75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-205.75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-3.1974824196744238E-2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4.0134853106437628E-2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31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68.519000000000005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67.896100000000004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67.273200000000003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66.650300000000001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66.0274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65.404499999999999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64.781599999999997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64.158699999999996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63.535800000000002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62.9129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62.29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61.667099999999998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61.044199999999996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60.421299999999995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59.798399999999994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59.1755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58.552599999999998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57.929700000000004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57.306800000000003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56.683900000000001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56.061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1">
      <formula>F47&gt;0</formula>
    </cfRule>
    <cfRule type="expression" dxfId="1184" priority="32">
      <formula>F47&lt;0</formula>
    </cfRule>
  </conditionalFormatting>
  <conditionalFormatting sqref="Q7">
    <cfRule type="expression" dxfId="1183" priority="29">
      <formula>Q7&gt;0</formula>
    </cfRule>
    <cfRule type="expression" dxfId="1182" priority="30">
      <formula>Q7&lt;0</formula>
    </cfRule>
  </conditionalFormatting>
  <conditionalFormatting sqref="Q8">
    <cfRule type="expression" dxfId="1181" priority="27">
      <formula>Q8&gt;0</formula>
    </cfRule>
    <cfRule type="expression" dxfId="1180" priority="28">
      <formula>Q8&lt;0</formula>
    </cfRule>
  </conditionalFormatting>
  <conditionalFormatting sqref="F30:F46">
    <cfRule type="expression" dxfId="1179" priority="25">
      <formula>F30&gt;0</formula>
    </cfRule>
    <cfRule type="expression" dxfId="1178" priority="26">
      <formula>F30&lt;0</formula>
    </cfRule>
  </conditionalFormatting>
  <conditionalFormatting sqref="H30:H46">
    <cfRule type="expression" dxfId="1177" priority="23">
      <formula>H30&gt;0</formula>
    </cfRule>
    <cfRule type="expression" dxfId="1176" priority="24">
      <formula>H30&lt;0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25:J38">
    <cfRule type="expression" dxfId="1173" priority="19">
      <formula>J25&gt;0</formula>
    </cfRule>
    <cfRule type="expression" dxfId="1172" priority="20">
      <formula>J25&lt;0</formula>
    </cfRule>
  </conditionalFormatting>
  <conditionalFormatting sqref="K25:K38">
    <cfRule type="expression" dxfId="1171" priority="17">
      <formula>K25&gt;0</formula>
    </cfRule>
    <cfRule type="expression" dxfId="1170" priority="18">
      <formula>K25&lt;0</formula>
    </cfRule>
  </conditionalFormatting>
  <conditionalFormatting sqref="L25:L38">
    <cfRule type="expression" dxfId="1169" priority="15">
      <formula>L25&gt;0</formula>
    </cfRule>
    <cfRule type="expression" dxfId="1168" priority="16">
      <formula>L25&lt;0</formula>
    </cfRule>
  </conditionalFormatting>
  <conditionalFormatting sqref="F89:F110">
    <cfRule type="expression" dxfId="1167" priority="13">
      <formula>F89&gt;0</formula>
    </cfRule>
    <cfRule type="expression" dxfId="1166" priority="14">
      <formula>F89&lt;0</formula>
    </cfRule>
  </conditionalFormatting>
  <conditionalFormatting sqref="H89:H110">
    <cfRule type="expression" dxfId="1165" priority="11">
      <formula>H89&gt;0</formula>
    </cfRule>
    <cfRule type="expression" dxfId="1164" priority="12">
      <formula>H89&lt;0</formula>
    </cfRule>
  </conditionalFormatting>
  <conditionalFormatting sqref="J89:J102">
    <cfRule type="expression" dxfId="1163" priority="9">
      <formula>J89&gt;0</formula>
    </cfRule>
    <cfRule type="expression" dxfId="1162" priority="10">
      <formula>J89&lt;0</formula>
    </cfRule>
  </conditionalFormatting>
  <conditionalFormatting sqref="K89:K102">
    <cfRule type="expression" dxfId="1161" priority="7">
      <formula>K89&gt;0</formula>
    </cfRule>
    <cfRule type="expression" dxfId="1160" priority="8">
      <formula>K89&lt;0</formula>
    </cfRule>
  </conditionalFormatting>
  <conditionalFormatting sqref="L89:L102">
    <cfRule type="expression" dxfId="1159" priority="5">
      <formula>L89&gt;0</formula>
    </cfRule>
    <cfRule type="expression" dxfId="1158" priority="6">
      <formula>L89&lt;0</formula>
    </cfRule>
  </conditionalFormatting>
  <conditionalFormatting sqref="F25:F29">
    <cfRule type="expression" dxfId="1157" priority="3">
      <formula>F25&gt;0</formula>
    </cfRule>
    <cfRule type="expression" dxfId="1156" priority="4">
      <formula>F25&lt;0</formula>
    </cfRule>
  </conditionalFormatting>
  <conditionalFormatting sqref="H25:H29">
    <cfRule type="expression" dxfId="1155" priority="1">
      <formula>H25&gt;0</formula>
    </cfRule>
    <cfRule type="expression" dxfId="11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72">
        <v>43188</v>
      </c>
      <c r="M3" s="7">
        <v>65.92</v>
      </c>
      <c r="O3" s="11" t="s">
        <v>58</v>
      </c>
      <c r="Q3" s="225">
        <f>IF(Q2=0, Q4, (F18-K18-M18)/Q2)</f>
        <v>30.586374999999997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31.2</v>
      </c>
      <c r="R4" s="505">
        <v>-1.2999999999999999E-3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12480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12234.55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245.45000000000073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245.45000000000073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2.0062037426795489E-2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8.461538461538462E-2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34.32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34.008000000000003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44</v>
      </c>
      <c r="O19" s="81">
        <v>1.08</v>
      </c>
      <c r="P19" s="81">
        <f t="shared" si="1"/>
        <v>33.695999999999998</v>
      </c>
    </row>
    <row r="20" spans="1:16" x14ac:dyDescent="0.25">
      <c r="O20" s="81">
        <v>1.07</v>
      </c>
      <c r="P20" s="81">
        <f t="shared" si="1"/>
        <v>33.384</v>
      </c>
    </row>
    <row r="21" spans="1:16" x14ac:dyDescent="0.25">
      <c r="O21" s="81">
        <v>1.06</v>
      </c>
      <c r="P21" s="81">
        <f t="shared" si="1"/>
        <v>33.072000000000003</v>
      </c>
    </row>
    <row r="22" spans="1:16" x14ac:dyDescent="0.25">
      <c r="O22" s="81">
        <v>1.05</v>
      </c>
      <c r="P22" s="81">
        <f t="shared" si="1"/>
        <v>32.76</v>
      </c>
    </row>
    <row r="23" spans="1:16" x14ac:dyDescent="0.25">
      <c r="O23" s="81">
        <v>1.04</v>
      </c>
      <c r="P23" s="81">
        <f t="shared" si="1"/>
        <v>32.448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32.136000000000003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31.823999999999998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31.512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31.2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30.887999999999998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30.576000000000001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30.263999999999999</v>
      </c>
    </row>
    <row r="31" spans="1:16" x14ac:dyDescent="0.25">
      <c r="B31" s="188">
        <v>43191</v>
      </c>
      <c r="C31" s="7">
        <v>400</v>
      </c>
      <c r="D31" s="43">
        <v>30.586400000000001</v>
      </c>
      <c r="E31" s="39">
        <v>31.26</v>
      </c>
      <c r="F31" s="39">
        <f t="shared" ref="F31" si="20">C31*(E31-D31)</f>
        <v>269.44000000000017</v>
      </c>
      <c r="G31" s="39">
        <f t="shared" ref="G31" si="21">D31*C31</f>
        <v>12234.560000000001</v>
      </c>
      <c r="H31" s="226">
        <f t="shared" ref="H31" si="22">(E31-D31)/D31</f>
        <v>2.2022859833128461E-2</v>
      </c>
      <c r="I31" s="39"/>
      <c r="J31" s="39"/>
      <c r="K31" s="39"/>
      <c r="L31" s="158"/>
      <c r="O31" s="81">
        <v>0.96</v>
      </c>
      <c r="P31" s="81">
        <f t="shared" si="1"/>
        <v>29.951999999999998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29.639999999999997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29.327999999999999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29.016000000000002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28.704000000000001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28.391999999999999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28.08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3" priority="35">
      <formula>F47&gt;0</formula>
    </cfRule>
    <cfRule type="expression" dxfId="1152" priority="36">
      <formula>F47&lt;0</formula>
    </cfRule>
  </conditionalFormatting>
  <conditionalFormatting sqref="Q7">
    <cfRule type="expression" dxfId="1151" priority="33">
      <formula>Q7&gt;0</formula>
    </cfRule>
    <cfRule type="expression" dxfId="1150" priority="34">
      <formula>Q7&lt;0</formula>
    </cfRule>
  </conditionalFormatting>
  <conditionalFormatting sqref="Q8">
    <cfRule type="expression" dxfId="1149" priority="31">
      <formula>Q8&gt;0</formula>
    </cfRule>
    <cfRule type="expression" dxfId="1148" priority="32">
      <formula>Q8&lt;0</formula>
    </cfRule>
  </conditionalFormatting>
  <conditionalFormatting sqref="F32:F46">
    <cfRule type="expression" dxfId="1147" priority="29">
      <formula>F32&gt;0</formula>
    </cfRule>
    <cfRule type="expression" dxfId="1146" priority="30">
      <formula>F32&lt;0</formula>
    </cfRule>
  </conditionalFormatting>
  <conditionalFormatting sqref="H32:H46">
    <cfRule type="expression" dxfId="1145" priority="27">
      <formula>H32&gt;0</formula>
    </cfRule>
    <cfRule type="expression" dxfId="1144" priority="28">
      <formula>H32&lt;0</formula>
    </cfRule>
  </conditionalFormatting>
  <conditionalFormatting sqref="Q10">
    <cfRule type="expression" dxfId="1143" priority="25">
      <formula>Q10&gt;0</formula>
    </cfRule>
    <cfRule type="expression" dxfId="1142" priority="26">
      <formula>Q10&lt;0</formula>
    </cfRule>
  </conditionalFormatting>
  <conditionalFormatting sqref="J25:J38">
    <cfRule type="expression" dxfId="1141" priority="23">
      <formula>J25&gt;0</formula>
    </cfRule>
    <cfRule type="expression" dxfId="1140" priority="24">
      <formula>J25&lt;0</formula>
    </cfRule>
  </conditionalFormatting>
  <conditionalFormatting sqref="K25:K38">
    <cfRule type="expression" dxfId="1139" priority="21">
      <formula>K25&gt;0</formula>
    </cfRule>
    <cfRule type="expression" dxfId="1138" priority="22">
      <formula>K25&lt;0</formula>
    </cfRule>
  </conditionalFormatting>
  <conditionalFormatting sqref="L25:L38">
    <cfRule type="expression" dxfId="1137" priority="19">
      <formula>L25&gt;0</formula>
    </cfRule>
    <cfRule type="expression" dxfId="1136" priority="20">
      <formula>L25&lt;0</formula>
    </cfRule>
  </conditionalFormatting>
  <conditionalFormatting sqref="F89:F110">
    <cfRule type="expression" dxfId="1135" priority="17">
      <formula>F89&gt;0</formula>
    </cfRule>
    <cfRule type="expression" dxfId="1134" priority="18">
      <formula>F89&lt;0</formula>
    </cfRule>
  </conditionalFormatting>
  <conditionalFormatting sqref="H89:H110">
    <cfRule type="expression" dxfId="1133" priority="15">
      <formula>H89&gt;0</formula>
    </cfRule>
    <cfRule type="expression" dxfId="1132" priority="16">
      <formula>H89&lt;0</formula>
    </cfRule>
  </conditionalFormatting>
  <conditionalFormatting sqref="J89:J102">
    <cfRule type="expression" dxfId="1131" priority="13">
      <formula>J89&gt;0</formula>
    </cfRule>
    <cfRule type="expression" dxfId="1130" priority="14">
      <formula>J89&lt;0</formula>
    </cfRule>
  </conditionalFormatting>
  <conditionalFormatting sqref="K89:K102">
    <cfRule type="expression" dxfId="1129" priority="11">
      <formula>K89&gt;0</formula>
    </cfRule>
    <cfRule type="expression" dxfId="1128" priority="12">
      <formula>K89&lt;0</formula>
    </cfRule>
  </conditionalFormatting>
  <conditionalFormatting sqref="L89:L102">
    <cfRule type="expression" dxfId="1127" priority="9">
      <formula>L89&gt;0</formula>
    </cfRule>
    <cfRule type="expression" dxfId="1126" priority="10">
      <formula>L89&lt;0</formula>
    </cfRule>
  </conditionalFormatting>
  <conditionalFormatting sqref="F25:F28">
    <cfRule type="expression" dxfId="1125" priority="7">
      <formula>F25&gt;0</formula>
    </cfRule>
    <cfRule type="expression" dxfId="1124" priority="8">
      <formula>F25&lt;0</formula>
    </cfRule>
  </conditionalFormatting>
  <conditionalFormatting sqref="H25:H28">
    <cfRule type="expression" dxfId="1123" priority="5">
      <formula>H25&gt;0</formula>
    </cfRule>
    <cfRule type="expression" dxfId="1122" priority="6">
      <formula>H25&lt;0</formula>
    </cfRule>
  </conditionalFormatting>
  <conditionalFormatting sqref="F29:F31">
    <cfRule type="expression" dxfId="1121" priority="3">
      <formula>F29&gt;0</formula>
    </cfRule>
    <cfRule type="expression" dxfId="1120" priority="4">
      <formula>F29&lt;0</formula>
    </cfRule>
  </conditionalFormatting>
  <conditionalFormatting sqref="H29:H31">
    <cfRule type="expression" dxfId="1119" priority="1">
      <formula>H29&gt;0</formula>
    </cfRule>
    <cfRule type="expression" dxfId="111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139.19</v>
      </c>
      <c r="R4" s="505">
        <v>1.5900000000000001E-2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6959.5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-71.3700000000008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-71.3700000000008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-1.0150948602377913E-2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5" t="s">
        <v>78</v>
      </c>
      <c r="P18" s="795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153.10900000000001</v>
      </c>
    </row>
    <row r="20" spans="1:16" x14ac:dyDescent="0.25">
      <c r="O20" s="81">
        <v>1.0900000000000001</v>
      </c>
      <c r="P20" s="81">
        <f t="shared" ref="P20:P39" si="1">O20*$Q$4</f>
        <v>151.71710000000002</v>
      </c>
    </row>
    <row r="21" spans="1:16" x14ac:dyDescent="0.25">
      <c r="O21" s="81">
        <v>1.08</v>
      </c>
      <c r="P21" s="81">
        <f t="shared" si="1"/>
        <v>150.3252</v>
      </c>
    </row>
    <row r="22" spans="1:16" x14ac:dyDescent="0.25">
      <c r="O22" s="81">
        <v>1.07</v>
      </c>
      <c r="P22" s="81">
        <f t="shared" si="1"/>
        <v>148.9333</v>
      </c>
    </row>
    <row r="23" spans="1:16" x14ac:dyDescent="0.25">
      <c r="O23" s="81">
        <v>1.06</v>
      </c>
      <c r="P23" s="81">
        <f t="shared" si="1"/>
        <v>147.54140000000001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146.14950000000002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144.7576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143.3657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141.97380000000001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140.58189999999999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139.19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137.79810000000001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136.40619999999998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135.01429999999999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133.6224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132.23049999999998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130.83859999999999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129.44669999999999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128.0548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126.66290000000001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125.271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1:F46">
    <cfRule type="expression" dxfId="1111" priority="25">
      <formula>F31&gt;0</formula>
    </cfRule>
    <cfRule type="expression" dxfId="1110" priority="26">
      <formula>F31&lt;0</formula>
    </cfRule>
  </conditionalFormatting>
  <conditionalFormatting sqref="H31:H46">
    <cfRule type="expression" dxfId="1109" priority="23">
      <formula>H31&gt;0</formula>
    </cfRule>
    <cfRule type="expression" dxfId="1108" priority="24">
      <formula>H31&lt;0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30">
    <cfRule type="expression" dxfId="1089" priority="3">
      <formula>F25&gt;0</formula>
    </cfRule>
    <cfRule type="expression" dxfId="1088" priority="4">
      <formula>F25&lt;0</formula>
    </cfRule>
  </conditionalFormatting>
  <conditionalFormatting sqref="H25:H30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241.4</v>
      </c>
      <c r="R4" s="505">
        <v>1.3100000000000001E-2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13277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76.880000000001019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76.880000000001019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5.8241894770654371E-3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5" t="s">
        <v>78</v>
      </c>
      <c r="P22" s="795"/>
    </row>
    <row r="23" spans="1:17" ht="15.75" thickTop="1" x14ac:dyDescent="0.25">
      <c r="O23" s="81">
        <v>1.1000000000000001</v>
      </c>
      <c r="P23" s="81">
        <f>O23*$Q$4</f>
        <v>265.54000000000002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263.12600000000003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260.71200000000005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258.298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255.88400000000001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253.47000000000003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251.05600000000001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248.64200000000002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246.22800000000001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243.81400000000002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241.4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238.98599999999999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236.572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234.15799999999999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231.744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229.32999999999998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226.916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224.50200000000001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222.08800000000002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219.67400000000001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217.26000000000002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2:F46">
    <cfRule type="expression" dxfId="1079" priority="25">
      <formula>F32&gt;0</formula>
    </cfRule>
    <cfRule type="expression" dxfId="1078" priority="26">
      <formula>F32&lt;0</formula>
    </cfRule>
  </conditionalFormatting>
  <conditionalFormatting sqref="H32:H46">
    <cfRule type="expression" dxfId="1077" priority="23">
      <formula>H32&gt;0</formula>
    </cfRule>
    <cfRule type="expression" dxfId="1076" priority="24">
      <formula>H32&lt;0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31">
    <cfRule type="expression" dxfId="1057" priority="3">
      <formula>F25&gt;0</formula>
    </cfRule>
    <cfRule type="expression" dxfId="1056" priority="4">
      <formula>F25&lt;0</formula>
    </cfRule>
  </conditionalFormatting>
  <conditionalFormatting sqref="H25:H31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72.52</v>
      </c>
      <c r="R4" s="505">
        <v>1.4999999999999999E-2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2900.7999999999997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207.19999999999982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7.6923076923076844E-2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1.323772752344181E-2</v>
      </c>
      <c r="R11">
        <v>0.24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79.772000000000006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79.046800000000005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78.321600000000004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77.596400000000003</v>
      </c>
      <c r="Q26" s="2"/>
    </row>
    <row r="27" spans="1:17" x14ac:dyDescent="0.25">
      <c r="B27" s="188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6">
        <f t="shared" ref="H27" si="10">(E27-D27)/D27</f>
        <v>7.6923076923076816E-2</v>
      </c>
      <c r="I27" s="39"/>
      <c r="J27" s="39"/>
      <c r="K27" s="39"/>
      <c r="L27" s="158"/>
      <c r="O27" s="81">
        <v>1.06</v>
      </c>
      <c r="P27" s="81">
        <f t="shared" si="1"/>
        <v>76.871200000000002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76.146000000000001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75.4208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74.695599999999999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73.970399999999998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73.245199999999997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71.794799999999995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71.069599999999994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70.344399999999993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69.619199999999992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68.893999999999991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68.16879999999999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67.443600000000004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66.718400000000003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65.993200000000002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65.268000000000001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3" priority="31">
      <formula>F47&gt;0</formula>
    </cfRule>
    <cfRule type="expression" dxfId="1052" priority="32">
      <formula>F47&lt;0</formula>
    </cfRule>
  </conditionalFormatting>
  <conditionalFormatting sqref="Q7">
    <cfRule type="expression" dxfId="1051" priority="29">
      <formula>Q7&gt;0</formula>
    </cfRule>
    <cfRule type="expression" dxfId="1050" priority="30">
      <formula>Q7&lt;0</formula>
    </cfRule>
  </conditionalFormatting>
  <conditionalFormatting sqref="Q8">
    <cfRule type="expression" dxfId="1049" priority="27">
      <formula>Q8&gt;0</formula>
    </cfRule>
    <cfRule type="expression" dxfId="1048" priority="28">
      <formula>Q8&lt;0</formula>
    </cfRule>
  </conditionalFormatting>
  <conditionalFormatting sqref="F30:F46">
    <cfRule type="expression" dxfId="1047" priority="25">
      <formula>F30&gt;0</formula>
    </cfRule>
    <cfRule type="expression" dxfId="1046" priority="26">
      <formula>F30&lt;0</formula>
    </cfRule>
  </conditionalFormatting>
  <conditionalFormatting sqref="H30:H46">
    <cfRule type="expression" dxfId="1045" priority="23">
      <formula>H30&gt;0</formula>
    </cfRule>
    <cfRule type="expression" dxfId="1044" priority="24">
      <formula>H30&lt;0</formula>
    </cfRule>
  </conditionalFormatting>
  <conditionalFormatting sqref="Q10">
    <cfRule type="expression" dxfId="1043" priority="21">
      <formula>Q10&gt;0</formula>
    </cfRule>
    <cfRule type="expression" dxfId="1042" priority="22">
      <formula>Q10&lt;0</formula>
    </cfRule>
  </conditionalFormatting>
  <conditionalFormatting sqref="J25:J38">
    <cfRule type="expression" dxfId="1041" priority="19">
      <formula>J25&gt;0</formula>
    </cfRule>
    <cfRule type="expression" dxfId="1040" priority="20">
      <formula>J25&lt;0</formula>
    </cfRule>
  </conditionalFormatting>
  <conditionalFormatting sqref="K25:K38">
    <cfRule type="expression" dxfId="1039" priority="17">
      <formula>K25&gt;0</formula>
    </cfRule>
    <cfRule type="expression" dxfId="1038" priority="18">
      <formula>K25&lt;0</formula>
    </cfRule>
  </conditionalFormatting>
  <conditionalFormatting sqref="L25:L38">
    <cfRule type="expression" dxfId="1037" priority="15">
      <formula>L25&gt;0</formula>
    </cfRule>
    <cfRule type="expression" dxfId="1036" priority="16">
      <formula>L25&lt;0</formula>
    </cfRule>
  </conditionalFormatting>
  <conditionalFormatting sqref="F89:F110">
    <cfRule type="expression" dxfId="1035" priority="13">
      <formula>F89&gt;0</formula>
    </cfRule>
    <cfRule type="expression" dxfId="1034" priority="14">
      <formula>F89&lt;0</formula>
    </cfRule>
  </conditionalFormatting>
  <conditionalFormatting sqref="H89:H110">
    <cfRule type="expression" dxfId="1033" priority="11">
      <formula>H89&gt;0</formula>
    </cfRule>
    <cfRule type="expression" dxfId="1032" priority="12">
      <formula>H89&lt;0</formula>
    </cfRule>
  </conditionalFormatting>
  <conditionalFormatting sqref="J89:J102">
    <cfRule type="expression" dxfId="1031" priority="9">
      <formula>J89&gt;0</formula>
    </cfRule>
    <cfRule type="expression" dxfId="1030" priority="10">
      <formula>J89&lt;0</formula>
    </cfRule>
  </conditionalFormatting>
  <conditionalFormatting sqref="K89:K102">
    <cfRule type="expression" dxfId="1029" priority="7">
      <formula>K89&gt;0</formula>
    </cfRule>
    <cfRule type="expression" dxfId="1028" priority="8">
      <formula>K89&lt;0</formula>
    </cfRule>
  </conditionalFormatting>
  <conditionalFormatting sqref="L89:L102">
    <cfRule type="expression" dxfId="1027" priority="5">
      <formula>L89&gt;0</formula>
    </cfRule>
    <cfRule type="expression" dxfId="1026" priority="6">
      <formula>L89&lt;0</formula>
    </cfRule>
  </conditionalFormatting>
  <conditionalFormatting sqref="F25:F29">
    <cfRule type="expression" dxfId="1025" priority="3">
      <formula>F25&gt;0</formula>
    </cfRule>
    <cfRule type="expression" dxfId="1024" priority="4">
      <formula>F25&lt;0</formula>
    </cfRule>
  </conditionalFormatting>
  <conditionalFormatting sqref="H25:H29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9" t="s">
        <v>78</v>
      </c>
      <c r="P44" s="83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1" priority="57">
      <formula>F27&gt;0</formula>
    </cfRule>
    <cfRule type="expression" dxfId="1020" priority="58">
      <formula>F27&lt;0</formula>
    </cfRule>
  </conditionalFormatting>
  <conditionalFormatting sqref="H28:H33">
    <cfRule type="expression" dxfId="1019" priority="53">
      <formula>H28&gt;0</formula>
    </cfRule>
    <cfRule type="expression" dxfId="1018" priority="54">
      <formula>H28&lt;0</formula>
    </cfRule>
  </conditionalFormatting>
  <conditionalFormatting sqref="F24:F26">
    <cfRule type="expression" dxfId="1017" priority="39">
      <formula>F24&gt;0</formula>
    </cfRule>
    <cfRule type="expression" dxfId="1016" priority="40">
      <formula>F24&lt;0</formula>
    </cfRule>
  </conditionalFormatting>
  <conditionalFormatting sqref="Q8">
    <cfRule type="expression" dxfId="1015" priority="33">
      <formula>Q8&gt;0</formula>
    </cfRule>
    <cfRule type="expression" dxfId="1014" priority="34">
      <formula>Q8&lt;0</formula>
    </cfRule>
  </conditionalFormatting>
  <conditionalFormatting sqref="Q7">
    <cfRule type="expression" dxfId="1013" priority="35">
      <formula>Q7&gt;0</formula>
    </cfRule>
    <cfRule type="expression" dxfId="1012" priority="36">
      <formula>Q7&lt;0</formula>
    </cfRule>
  </conditionalFormatting>
  <conditionalFormatting sqref="F34">
    <cfRule type="expression" dxfId="1011" priority="31">
      <formula>F34&gt;0</formula>
    </cfRule>
    <cfRule type="expression" dxfId="1010" priority="32">
      <formula>F34&lt;0</formula>
    </cfRule>
  </conditionalFormatting>
  <conditionalFormatting sqref="H34">
    <cfRule type="expression" dxfId="1009" priority="29">
      <formula>H34&gt;0</formula>
    </cfRule>
    <cfRule type="expression" dxfId="1008" priority="30">
      <formula>H34&lt;0</formula>
    </cfRule>
  </conditionalFormatting>
  <conditionalFormatting sqref="M36">
    <cfRule type="expression" dxfId="1007" priority="19">
      <formula>M36&gt;0</formula>
    </cfRule>
    <cfRule type="expression" dxfId="1006" priority="20">
      <formula>M36&lt;0</formula>
    </cfRule>
  </conditionalFormatting>
  <conditionalFormatting sqref="Q10">
    <cfRule type="expression" dxfId="1005" priority="15">
      <formula>Q10&gt;0</formula>
    </cfRule>
    <cfRule type="expression" dxfId="1004" priority="16">
      <formula>Q10&lt;0</formula>
    </cfRule>
  </conditionalFormatting>
  <conditionalFormatting sqref="F23">
    <cfRule type="expression" dxfId="1003" priority="13">
      <formula>F23&gt;0</formula>
    </cfRule>
    <cfRule type="expression" dxfId="1002" priority="14">
      <formula>F23&lt;0</formula>
    </cfRule>
  </conditionalFormatting>
  <conditionalFormatting sqref="I25:J25">
    <cfRule type="expression" dxfId="1001" priority="9">
      <formula>I25&gt;0</formula>
    </cfRule>
    <cfRule type="expression" dxfId="1000" priority="10">
      <formula>I25&lt;0</formula>
    </cfRule>
  </conditionalFormatting>
  <conditionalFormatting sqref="I26:J27">
    <cfRule type="expression" dxfId="999" priority="7">
      <formula>I26&gt;0</formula>
    </cfRule>
    <cfRule type="expression" dxfId="998" priority="8">
      <formula>I26&lt;0</formula>
    </cfRule>
  </conditionalFormatting>
  <conditionalFormatting sqref="K25:K27">
    <cfRule type="expression" dxfId="997" priority="5">
      <formula>K25&gt;0</formula>
    </cfRule>
    <cfRule type="expression" dxfId="996" priority="6">
      <formula>K25&lt;0</formula>
    </cfRule>
  </conditionalFormatting>
  <conditionalFormatting sqref="I23:J23">
    <cfRule type="expression" dxfId="995" priority="3">
      <formula>I23&gt;0</formula>
    </cfRule>
    <cfRule type="expression" dxfId="99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I11" sqref="I11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5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22.732883333333316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24.28</v>
      </c>
      <c r="R4" s="483">
        <v>3.0099999999999998E-2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14568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13639.729999999989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2380.5300000000097</v>
      </c>
      <c r="R7">
        <v>200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928.27000000001135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6.8056332493386024E-2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4.1186161449752881E-3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9" t="s">
        <v>78</v>
      </c>
      <c r="P14" s="839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2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81">
        <v>1.1000000000000001</v>
      </c>
      <c r="P15" s="81">
        <f>O15*$Q$4</f>
        <v>26.708000000000002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26.465200000000003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442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O17" s="81">
        <v>1.08</v>
      </c>
      <c r="P17" s="81">
        <f t="shared" si="4"/>
        <v>26.222400000000004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4">
        <v>200</v>
      </c>
      <c r="D18" s="3">
        <v>23.58</v>
      </c>
      <c r="E18" s="3">
        <v>0</v>
      </c>
      <c r="F18" s="3">
        <f t="shared" si="3"/>
        <v>4716</v>
      </c>
      <c r="O18" s="81">
        <v>1.07</v>
      </c>
      <c r="P18" s="81">
        <f t="shared" si="4"/>
        <v>25.979600000000001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25.736800000000002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25.494000000000003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O21" s="81">
        <v>1.04</v>
      </c>
      <c r="P21" s="81">
        <f t="shared" si="4"/>
        <v>25.251200000000001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A22" s="31" t="s">
        <v>81</v>
      </c>
      <c r="B22" s="14"/>
      <c r="C22" s="14">
        <f>SUM(C2:C20)</f>
        <v>2550</v>
      </c>
      <c r="D22" s="18"/>
      <c r="E22" s="18"/>
      <c r="F22" s="18">
        <f>SUM(F2:F20)</f>
        <v>62551.62</v>
      </c>
      <c r="G22" s="14"/>
      <c r="H22" s="14">
        <f>SUM(H2:H15)</f>
        <v>1950</v>
      </c>
      <c r="I22" s="18"/>
      <c r="J22" s="18"/>
      <c r="K22" s="18">
        <f>SUM(K2:K15)</f>
        <v>48636.890000000014</v>
      </c>
      <c r="L22" s="14"/>
      <c r="M22" s="18">
        <f>SUM(M2:M10)</f>
        <v>275</v>
      </c>
      <c r="O22" s="81">
        <v>1.03</v>
      </c>
      <c r="P22" s="81">
        <f t="shared" si="4"/>
        <v>25.008400000000002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ht="15.75" thickBot="1" x14ac:dyDescent="0.3">
      <c r="A23" s="345" t="s">
        <v>194</v>
      </c>
      <c r="B23" s="346"/>
      <c r="C23" s="347">
        <f>SumByColor($A$23,C2:C21)</f>
        <v>1950</v>
      </c>
      <c r="D23" s="347"/>
      <c r="E23" s="347"/>
      <c r="F23" s="348">
        <f>SumByColor($A$23,F2:F21)</f>
        <v>48058</v>
      </c>
      <c r="G23" s="347"/>
      <c r="H23" s="347">
        <f>SumByColor($A$23,H2:H21)</f>
        <v>1950</v>
      </c>
      <c r="I23" s="347"/>
      <c r="J23" s="347"/>
      <c r="K23" s="348">
        <f>SumByColor($A$23,K2:K21)</f>
        <v>48638</v>
      </c>
      <c r="L23" s="347"/>
      <c r="M23" s="348">
        <f>SumByColor($A$23,M2:M21)</f>
        <v>276</v>
      </c>
      <c r="O23" s="81">
        <v>1.02</v>
      </c>
      <c r="P23" s="81">
        <f t="shared" si="4"/>
        <v>24.765600000000003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24.5228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O25" s="81">
        <v>1</v>
      </c>
      <c r="P25" s="81">
        <f t="shared" si="4"/>
        <v>24.28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x14ac:dyDescent="0.25">
      <c r="B26" s="494" t="s">
        <v>113</v>
      </c>
      <c r="C26" s="494" t="s">
        <v>146</v>
      </c>
      <c r="D26" s="495" t="s">
        <v>145</v>
      </c>
      <c r="E26" s="496" t="s">
        <v>147</v>
      </c>
      <c r="F26" s="496" t="s">
        <v>65</v>
      </c>
      <c r="G26" s="498" t="s">
        <v>151</v>
      </c>
      <c r="H26" s="498" t="s">
        <v>88</v>
      </c>
      <c r="I26" s="498" t="s">
        <v>154</v>
      </c>
      <c r="J26" s="498" t="s">
        <v>510</v>
      </c>
      <c r="K26" s="498" t="s">
        <v>150</v>
      </c>
      <c r="O26" s="81">
        <v>0.99</v>
      </c>
      <c r="P26" s="81">
        <f t="shared" si="4"/>
        <v>24.037200000000002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B27" s="533">
        <v>42754</v>
      </c>
      <c r="C27" s="537">
        <v>100</v>
      </c>
      <c r="D27" s="538">
        <v>27.58</v>
      </c>
      <c r="E27" s="538">
        <v>30.25</v>
      </c>
      <c r="F27" s="538">
        <f t="shared" ref="F27:F32" si="5">C27*(E27-D27)</f>
        <v>267.00000000000017</v>
      </c>
      <c r="G27" s="538">
        <f t="shared" ref="G27:G32" si="6">D27*C27</f>
        <v>2758</v>
      </c>
      <c r="H27" s="579">
        <f t="shared" ref="H27:H32" si="7">(E27-D27)/D27</f>
        <v>9.6809282088469978E-2</v>
      </c>
      <c r="I27" s="538"/>
      <c r="J27" s="538"/>
      <c r="K27" s="538"/>
      <c r="O27" s="81">
        <v>0.98</v>
      </c>
      <c r="P27" s="81">
        <f t="shared" si="4"/>
        <v>23.7944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B28" s="533">
        <v>42758</v>
      </c>
      <c r="C28" s="537">
        <v>100</v>
      </c>
      <c r="D28" s="538">
        <v>27.180700000000002</v>
      </c>
      <c r="E28" s="538">
        <v>31.55</v>
      </c>
      <c r="F28" s="538">
        <f t="shared" si="5"/>
        <v>436.92999999999989</v>
      </c>
      <c r="G28" s="538">
        <f t="shared" si="6"/>
        <v>2718.07</v>
      </c>
      <c r="H28" s="579">
        <f t="shared" si="7"/>
        <v>0.16075009105725749</v>
      </c>
      <c r="I28" s="538"/>
      <c r="J28" s="538"/>
      <c r="K28" s="538"/>
      <c r="O28" s="81">
        <v>0.97</v>
      </c>
      <c r="P28" s="81">
        <f t="shared" si="4"/>
        <v>23.551600000000001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23.308800000000002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23.065999999999999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22.8232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22.580400000000001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22.337600000000002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22.094800000000003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21.852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7"/>
      <c r="U43" s="726"/>
      <c r="V43" s="687"/>
      <c r="W43" s="687"/>
      <c r="X43" s="687"/>
      <c r="Y43" s="687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700</v>
      </c>
      <c r="B49" s="188">
        <v>42984</v>
      </c>
      <c r="C49" s="432">
        <v>800</v>
      </c>
      <c r="D49" s="433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700</v>
      </c>
      <c r="B51" s="188">
        <v>42999</v>
      </c>
      <c r="C51" s="432">
        <v>800</v>
      </c>
      <c r="D51" s="433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59" t="s">
        <v>868</v>
      </c>
      <c r="J58" s="39"/>
      <c r="K58" s="39">
        <v>2972</v>
      </c>
      <c r="T58" s="724"/>
      <c r="U58" s="728"/>
      <c r="V58" s="687"/>
      <c r="W58" s="687"/>
      <c r="X58" s="687"/>
      <c r="Y58" s="687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4"/>
      <c r="U59" s="728"/>
      <c r="V59" s="687"/>
      <c r="W59" s="687"/>
      <c r="X59" s="687"/>
      <c r="Y59" s="687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4"/>
      <c r="U61" s="728"/>
      <c r="V61" s="687"/>
      <c r="W61" s="687"/>
      <c r="X61" s="687"/>
      <c r="Y61" s="687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B67" s="188">
        <v>43140</v>
      </c>
      <c r="C67" s="432">
        <v>800</v>
      </c>
      <c r="D67" s="433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5"/>
      <c r="U67" s="728"/>
      <c r="V67" s="687"/>
      <c r="W67" s="687"/>
      <c r="X67" s="687"/>
      <c r="Y67" s="687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4"/>
      <c r="U70" s="728"/>
      <c r="V70" s="687"/>
      <c r="W70" s="687"/>
      <c r="X70" s="687"/>
      <c r="Y70" s="687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59" t="s">
        <v>983</v>
      </c>
      <c r="J71" s="39"/>
      <c r="K71" s="39">
        <v>3433</v>
      </c>
      <c r="T71" s="724"/>
      <c r="U71" s="728"/>
      <c r="V71" s="687"/>
      <c r="W71" s="687"/>
      <c r="X71" s="687"/>
      <c r="Y71" s="687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4"/>
      <c r="U72" s="728"/>
      <c r="V72" s="687"/>
      <c r="W72" s="687"/>
      <c r="X72" s="687"/>
      <c r="Y72" s="687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A76">
        <v>400</v>
      </c>
      <c r="B76" s="188">
        <v>43185</v>
      </c>
      <c r="C76" s="10">
        <v>600</v>
      </c>
      <c r="D76" s="39">
        <v>22.95</v>
      </c>
      <c r="E76" s="39">
        <v>24.65</v>
      </c>
      <c r="F76" s="39">
        <f t="shared" ref="F76:F78" si="41">C76*(E76-D76)</f>
        <v>1019.9999999999995</v>
      </c>
      <c r="G76" s="39">
        <f t="shared" ref="G76:G78" si="42">D76*C76</f>
        <v>13770</v>
      </c>
      <c r="H76" s="226">
        <f t="shared" ref="H76:H78" si="43">(E76-D76)/D76</f>
        <v>7.4074074074074042E-2</v>
      </c>
      <c r="I76" s="39"/>
      <c r="J76" s="39"/>
      <c r="K76" s="39">
        <v>2474</v>
      </c>
      <c r="R76" t="s">
        <v>766</v>
      </c>
      <c r="T76" s="22" t="s">
        <v>765</v>
      </c>
    </row>
    <row r="77" spans="1:28" x14ac:dyDescent="0.25">
      <c r="A77">
        <v>400</v>
      </c>
      <c r="B77" s="188">
        <v>43187</v>
      </c>
      <c r="C77" s="432">
        <v>800</v>
      </c>
      <c r="D77" s="433">
        <v>23.1145</v>
      </c>
      <c r="E77" s="39">
        <v>23.57</v>
      </c>
      <c r="F77" s="39">
        <f t="shared" si="41"/>
        <v>364.40000000000055</v>
      </c>
      <c r="G77" s="39">
        <f t="shared" si="42"/>
        <v>18491.599999999999</v>
      </c>
      <c r="H77" s="226">
        <f t="shared" si="43"/>
        <v>1.9706244997728727E-2</v>
      </c>
      <c r="I77" s="759" t="s">
        <v>1013</v>
      </c>
      <c r="J77" s="39"/>
      <c r="K77" s="39">
        <v>1817</v>
      </c>
    </row>
    <row r="78" spans="1:28" x14ac:dyDescent="0.25">
      <c r="A78">
        <v>200</v>
      </c>
      <c r="B78" s="188">
        <v>43188</v>
      </c>
      <c r="C78" s="10">
        <v>600</v>
      </c>
      <c r="D78" s="39">
        <v>22.732900000000001</v>
      </c>
      <c r="E78" s="39">
        <v>24.28</v>
      </c>
      <c r="F78" s="39">
        <f t="shared" si="41"/>
        <v>928.26000000000022</v>
      </c>
      <c r="G78" s="39">
        <f t="shared" si="42"/>
        <v>13639.74</v>
      </c>
      <c r="H78" s="226">
        <f t="shared" si="43"/>
        <v>6.8055549445957195E-2</v>
      </c>
      <c r="I78" s="39">
        <v>22.5</v>
      </c>
      <c r="J78" s="39"/>
      <c r="K78" s="39">
        <v>2380</v>
      </c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2:28" x14ac:dyDescent="0.25">
      <c r="B81" s="188"/>
      <c r="C81" s="10"/>
      <c r="D81" s="39"/>
      <c r="E81" s="39"/>
      <c r="F81" s="39"/>
      <c r="G81" s="39"/>
      <c r="H81" s="226"/>
      <c r="I81" s="39"/>
      <c r="J81" s="39"/>
      <c r="K81" s="39"/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J82" s="39"/>
      <c r="K82" s="39"/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2:28" x14ac:dyDescent="0.25"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2:28" x14ac:dyDescent="0.25">
      <c r="B84" s="494" t="s">
        <v>113</v>
      </c>
      <c r="C84" s="494" t="s">
        <v>146</v>
      </c>
      <c r="D84" s="495" t="s">
        <v>145</v>
      </c>
      <c r="E84" s="496" t="s">
        <v>147</v>
      </c>
      <c r="F84" s="496" t="s">
        <v>65</v>
      </c>
      <c r="G84" s="498" t="s">
        <v>151</v>
      </c>
      <c r="H84" s="498" t="s">
        <v>88</v>
      </c>
      <c r="I84" s="498" t="s">
        <v>154</v>
      </c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2:28" x14ac:dyDescent="0.25">
      <c r="B85" s="367">
        <v>42548</v>
      </c>
      <c r="C85" s="368">
        <v>100</v>
      </c>
      <c r="D85" s="369">
        <v>25</v>
      </c>
      <c r="E85" s="369">
        <v>24.69</v>
      </c>
      <c r="F85" s="369">
        <f t="shared" ref="F85:F90" si="44">C85*(E85-D85)</f>
        <v>-30.999999999999872</v>
      </c>
      <c r="G85" s="369">
        <f t="shared" ref="G85:G90" si="45">D85*C85</f>
        <v>2500</v>
      </c>
      <c r="H85" s="370">
        <f t="shared" ref="H85:H90" si="46">(E85-D85)/D85</f>
        <v>-1.2399999999999949E-2</v>
      </c>
      <c r="I85" s="36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2:28" x14ac:dyDescent="0.25">
      <c r="B86" s="367">
        <v>42549</v>
      </c>
      <c r="C86" s="368">
        <v>100</v>
      </c>
      <c r="D86" s="369">
        <v>25</v>
      </c>
      <c r="E86" s="369">
        <v>25.26</v>
      </c>
      <c r="F86" s="369">
        <f t="shared" si="44"/>
        <v>26.000000000000156</v>
      </c>
      <c r="G86" s="369">
        <f t="shared" si="45"/>
        <v>2500</v>
      </c>
      <c r="H86" s="370">
        <f t="shared" si="46"/>
        <v>1.0400000000000062E-2</v>
      </c>
      <c r="I86" s="369"/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2:28" x14ac:dyDescent="0.25">
      <c r="B87" s="367">
        <v>42552</v>
      </c>
      <c r="C87" s="368">
        <v>100</v>
      </c>
      <c r="D87" s="369">
        <v>25</v>
      </c>
      <c r="E87" s="369">
        <v>26.57</v>
      </c>
      <c r="F87" s="369">
        <f t="shared" si="44"/>
        <v>157.00000000000003</v>
      </c>
      <c r="G87" s="369">
        <f t="shared" si="45"/>
        <v>2500</v>
      </c>
      <c r="H87" s="370">
        <f t="shared" si="46"/>
        <v>6.2800000000000009E-2</v>
      </c>
      <c r="I87" s="369"/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2:28" x14ac:dyDescent="0.25">
      <c r="B88" s="367">
        <v>42556</v>
      </c>
      <c r="C88" s="368">
        <v>100</v>
      </c>
      <c r="D88" s="369">
        <v>25</v>
      </c>
      <c r="E88" s="369">
        <v>25.47</v>
      </c>
      <c r="F88" s="369">
        <f t="shared" si="44"/>
        <v>46.999999999999886</v>
      </c>
      <c r="G88" s="369">
        <f t="shared" si="45"/>
        <v>2500</v>
      </c>
      <c r="H88" s="370">
        <f t="shared" si="46"/>
        <v>1.8799999999999956E-2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2:28" x14ac:dyDescent="0.25">
      <c r="B89" s="367">
        <v>42562</v>
      </c>
      <c r="C89" s="368">
        <v>100</v>
      </c>
      <c r="D89" s="369">
        <v>25</v>
      </c>
      <c r="E89" s="369">
        <v>25.69</v>
      </c>
      <c r="F89" s="369">
        <f t="shared" si="44"/>
        <v>69.000000000000128</v>
      </c>
      <c r="G89" s="369">
        <f t="shared" si="45"/>
        <v>2500</v>
      </c>
      <c r="H89" s="370">
        <f t="shared" si="46"/>
        <v>2.7600000000000052E-2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2:28" x14ac:dyDescent="0.25">
      <c r="B90" s="367">
        <v>42563</v>
      </c>
      <c r="C90" s="368">
        <v>100</v>
      </c>
      <c r="D90" s="369">
        <v>25</v>
      </c>
      <c r="E90" s="369">
        <v>26.48</v>
      </c>
      <c r="F90" s="369">
        <f t="shared" si="44"/>
        <v>148.00000000000006</v>
      </c>
      <c r="G90" s="369">
        <f t="shared" si="45"/>
        <v>2500</v>
      </c>
      <c r="H90" s="370">
        <f t="shared" si="46"/>
        <v>5.9200000000000016E-2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2:28" x14ac:dyDescent="0.25">
      <c r="B91" s="367">
        <v>42569</v>
      </c>
      <c r="C91" s="368">
        <v>100</v>
      </c>
      <c r="D91" s="369">
        <v>25</v>
      </c>
      <c r="E91" s="369">
        <v>29.28</v>
      </c>
      <c r="F91" s="369">
        <f t="shared" ref="F91:F97" si="47">C91*(E91-D91)</f>
        <v>428.00000000000011</v>
      </c>
      <c r="G91" s="369">
        <f t="shared" ref="G91:G97" si="48">D91*C91</f>
        <v>2500</v>
      </c>
      <c r="H91" s="370">
        <f t="shared" ref="H91:H97" si="49">(E91-D91)/D91</f>
        <v>0.17120000000000005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2:28" x14ac:dyDescent="0.25">
      <c r="B92" s="367">
        <v>42570</v>
      </c>
      <c r="C92" s="368">
        <v>100</v>
      </c>
      <c r="D92" s="369">
        <v>25</v>
      </c>
      <c r="E92" s="369">
        <v>28.68</v>
      </c>
      <c r="F92" s="369">
        <f t="shared" si="47"/>
        <v>368</v>
      </c>
      <c r="G92" s="369">
        <f t="shared" si="48"/>
        <v>2500</v>
      </c>
      <c r="H92" s="370">
        <f t="shared" si="49"/>
        <v>0.1472</v>
      </c>
      <c r="I92" s="369"/>
    </row>
    <row r="93" spans="2:28" x14ac:dyDescent="0.25">
      <c r="B93" s="367">
        <v>42571</v>
      </c>
      <c r="C93" s="368">
        <v>100</v>
      </c>
      <c r="D93" s="369">
        <v>25</v>
      </c>
      <c r="E93" s="369">
        <v>29.01</v>
      </c>
      <c r="F93" s="369">
        <f t="shared" si="47"/>
        <v>401.00000000000017</v>
      </c>
      <c r="G93" s="369">
        <f t="shared" si="48"/>
        <v>2500</v>
      </c>
      <c r="H93" s="370">
        <f t="shared" si="49"/>
        <v>0.16040000000000007</v>
      </c>
      <c r="I93" s="369"/>
    </row>
    <row r="94" spans="2:28" x14ac:dyDescent="0.25">
      <c r="B94" s="367">
        <v>42572</v>
      </c>
      <c r="C94" s="368">
        <v>100</v>
      </c>
      <c r="D94" s="369">
        <v>25</v>
      </c>
      <c r="E94" s="369">
        <v>28.89</v>
      </c>
      <c r="F94" s="369">
        <f t="shared" si="47"/>
        <v>389.00000000000006</v>
      </c>
      <c r="G94" s="369">
        <f t="shared" si="48"/>
        <v>2500</v>
      </c>
      <c r="H94" s="370">
        <f t="shared" si="49"/>
        <v>0.15560000000000002</v>
      </c>
      <c r="I94" s="369"/>
    </row>
    <row r="95" spans="2:28" x14ac:dyDescent="0.25">
      <c r="B95" s="367">
        <v>42576</v>
      </c>
      <c r="C95" s="368">
        <v>100</v>
      </c>
      <c r="D95" s="369">
        <v>25</v>
      </c>
      <c r="E95" s="369">
        <v>28.63</v>
      </c>
      <c r="F95" s="369">
        <f t="shared" si="47"/>
        <v>362.99999999999989</v>
      </c>
      <c r="G95" s="369">
        <f t="shared" si="48"/>
        <v>2500</v>
      </c>
      <c r="H95" s="370">
        <f t="shared" si="49"/>
        <v>0.14519999999999997</v>
      </c>
      <c r="I95" s="369"/>
    </row>
    <row r="96" spans="2:28" x14ac:dyDescent="0.25">
      <c r="B96" s="367">
        <v>42577</v>
      </c>
      <c r="C96" s="368">
        <v>100</v>
      </c>
      <c r="D96" s="369">
        <v>25</v>
      </c>
      <c r="E96" s="369">
        <v>29.34</v>
      </c>
      <c r="F96" s="369">
        <f t="shared" si="47"/>
        <v>434</v>
      </c>
      <c r="G96" s="369">
        <f t="shared" si="48"/>
        <v>2500</v>
      </c>
      <c r="H96" s="370">
        <f t="shared" si="49"/>
        <v>0.1736</v>
      </c>
      <c r="I96" s="369"/>
    </row>
    <row r="97" spans="2:9" x14ac:dyDescent="0.25">
      <c r="B97" s="367">
        <v>42580</v>
      </c>
      <c r="C97" s="368">
        <v>100</v>
      </c>
      <c r="D97" s="369">
        <v>25</v>
      </c>
      <c r="E97" s="369">
        <v>27</v>
      </c>
      <c r="F97" s="369">
        <f t="shared" si="47"/>
        <v>200</v>
      </c>
      <c r="G97" s="369">
        <f t="shared" si="48"/>
        <v>2500</v>
      </c>
      <c r="H97" s="370">
        <f t="shared" si="49"/>
        <v>0.08</v>
      </c>
      <c r="I97" s="369"/>
    </row>
    <row r="98" spans="2:9" x14ac:dyDescent="0.25">
      <c r="B98" s="367">
        <v>42584</v>
      </c>
      <c r="C98" s="368">
        <v>0</v>
      </c>
      <c r="D98" s="369"/>
      <c r="E98" s="369"/>
      <c r="F98" s="369">
        <v>287.94</v>
      </c>
      <c r="G98" s="369"/>
      <c r="H98" s="370"/>
      <c r="I98" s="36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50">C102*(E102-D102)</f>
        <v>-9.9999999999999645</v>
      </c>
      <c r="G102" s="255">
        <f t="shared" ref="G102:G107" si="51">D102*C102</f>
        <v>1287</v>
      </c>
      <c r="H102" s="269">
        <f t="shared" ref="H102:H107" si="52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50"/>
        <v>-45.999999999999908</v>
      </c>
      <c r="G103" s="255">
        <f t="shared" si="51"/>
        <v>1287</v>
      </c>
      <c r="H103" s="269">
        <f t="shared" si="52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50"/>
        <v>-82.000000000000028</v>
      </c>
      <c r="G104" s="255">
        <f t="shared" si="51"/>
        <v>2496</v>
      </c>
      <c r="H104" s="269">
        <f t="shared" si="52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50"/>
        <v>-99.000000000000028</v>
      </c>
      <c r="G105" s="255">
        <f t="shared" si="51"/>
        <v>3720</v>
      </c>
      <c r="H105" s="269">
        <f t="shared" si="52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50"/>
        <v>-121.50000000000034</v>
      </c>
      <c r="G106" s="255">
        <f t="shared" si="51"/>
        <v>3720</v>
      </c>
      <c r="H106" s="269">
        <f t="shared" si="52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50"/>
        <v>-50.999999999999979</v>
      </c>
      <c r="G107" s="255">
        <f t="shared" si="51"/>
        <v>3720</v>
      </c>
      <c r="H107" s="269">
        <f t="shared" si="52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3">C108*(E108-D108)</f>
        <v>13.499999999999979</v>
      </c>
      <c r="G108" s="255">
        <f t="shared" ref="G108:G119" si="54">D108*C108</f>
        <v>3720</v>
      </c>
      <c r="H108" s="269">
        <f t="shared" ref="H108:H119" si="55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3"/>
        <v>40.499999999999936</v>
      </c>
      <c r="G109" s="255">
        <f t="shared" si="54"/>
        <v>3720</v>
      </c>
      <c r="H109" s="269">
        <f t="shared" si="55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3"/>
        <v>7.5000000000001066</v>
      </c>
      <c r="G110" s="255">
        <f t="shared" si="54"/>
        <v>3720</v>
      </c>
      <c r="H110" s="269">
        <f t="shared" si="55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3"/>
        <v>-33.000000000000362</v>
      </c>
      <c r="G111" s="255">
        <f t="shared" si="54"/>
        <v>3720</v>
      </c>
      <c r="H111" s="269">
        <f t="shared" si="55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3"/>
        <v>-211.50000000000003</v>
      </c>
      <c r="G112" s="255">
        <f t="shared" si="54"/>
        <v>3720</v>
      </c>
      <c r="H112" s="269">
        <f t="shared" si="55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3"/>
        <v>-144.00000000000011</v>
      </c>
      <c r="G113" s="255">
        <f t="shared" si="54"/>
        <v>3720</v>
      </c>
      <c r="H113" s="269">
        <f t="shared" si="55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3"/>
        <v>-73.500000000000298</v>
      </c>
      <c r="G114" s="255">
        <f t="shared" si="54"/>
        <v>3720</v>
      </c>
      <c r="H114" s="269">
        <f t="shared" si="55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3"/>
        <v>-104.53499999999991</v>
      </c>
      <c r="G115" s="255">
        <f t="shared" si="54"/>
        <v>3694.0349999999999</v>
      </c>
      <c r="H115" s="269">
        <f t="shared" si="55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3"/>
        <v>-164.53499999999968</v>
      </c>
      <c r="G116" s="255">
        <f t="shared" si="54"/>
        <v>3694.0349999999999</v>
      </c>
      <c r="H116" s="269">
        <f t="shared" si="55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3"/>
        <v>8.2949999999998525</v>
      </c>
      <c r="G117" s="255">
        <f t="shared" si="54"/>
        <v>3639.7050000000004</v>
      </c>
      <c r="H117" s="269">
        <f t="shared" si="55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3"/>
        <v>69.794999999999874</v>
      </c>
      <c r="G118" s="255">
        <f t="shared" si="54"/>
        <v>3639.7050000000004</v>
      </c>
      <c r="H118" s="269">
        <f t="shared" si="55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3"/>
        <v>589.25999999999976</v>
      </c>
      <c r="G119" s="255">
        <f t="shared" si="54"/>
        <v>2250.7400000000002</v>
      </c>
      <c r="H119" s="269">
        <f t="shared" si="55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7" t="s">
        <v>1</v>
      </c>
      <c r="B128" s="457" t="s">
        <v>2</v>
      </c>
      <c r="C128" s="457" t="s">
        <v>4</v>
      </c>
      <c r="D128" s="458" t="s">
        <v>5</v>
      </c>
      <c r="E128" s="458" t="s">
        <v>94</v>
      </c>
      <c r="F128" s="458" t="s">
        <v>60</v>
      </c>
      <c r="G128" s="457" t="s">
        <v>3</v>
      </c>
      <c r="H128" s="457" t="s">
        <v>6</v>
      </c>
      <c r="I128" s="458" t="s">
        <v>7</v>
      </c>
      <c r="J128" s="458" t="s">
        <v>95</v>
      </c>
      <c r="K128" s="458" t="s">
        <v>61</v>
      </c>
      <c r="L128" s="457" t="s">
        <v>37</v>
      </c>
      <c r="M128" s="457" t="s">
        <v>38</v>
      </c>
    </row>
    <row r="129" spans="1:13" x14ac:dyDescent="0.25">
      <c r="A129" s="459" t="s">
        <v>227</v>
      </c>
      <c r="B129" s="460">
        <v>42548</v>
      </c>
      <c r="C129" s="461">
        <v>100</v>
      </c>
      <c r="D129" s="462">
        <v>25</v>
      </c>
      <c r="E129" s="462">
        <v>0</v>
      </c>
      <c r="F129" s="462">
        <f>D129*C129+E129</f>
        <v>2500</v>
      </c>
      <c r="G129" s="460">
        <v>42584</v>
      </c>
      <c r="H129" s="463">
        <v>100</v>
      </c>
      <c r="I129" s="462">
        <v>27.88</v>
      </c>
      <c r="J129" s="462">
        <v>0.06</v>
      </c>
      <c r="K129" s="462">
        <f>H129*I129-J129</f>
        <v>2787.94</v>
      </c>
      <c r="L129" s="460">
        <v>42719</v>
      </c>
      <c r="M129" s="461">
        <v>41.25</v>
      </c>
    </row>
    <row r="130" spans="1:13" x14ac:dyDescent="0.25">
      <c r="A130" s="464" t="s">
        <v>71</v>
      </c>
      <c r="B130" s="460">
        <v>42627</v>
      </c>
      <c r="C130" s="461">
        <v>50</v>
      </c>
      <c r="D130" s="462">
        <v>25.74</v>
      </c>
      <c r="E130" s="462">
        <v>0</v>
      </c>
      <c r="F130" s="462">
        <v>1287</v>
      </c>
      <c r="G130" s="460" t="s">
        <v>342</v>
      </c>
      <c r="H130" s="463">
        <v>50</v>
      </c>
      <c r="I130" s="462">
        <v>25</v>
      </c>
      <c r="J130" s="462">
        <v>0.03</v>
      </c>
      <c r="K130" s="462">
        <v>1249.97</v>
      </c>
      <c r="L130" s="461"/>
      <c r="M130" s="461"/>
    </row>
    <row r="131" spans="1:13" x14ac:dyDescent="0.25">
      <c r="A131" s="461"/>
      <c r="B131" s="460">
        <v>42639</v>
      </c>
      <c r="C131" s="461">
        <v>50</v>
      </c>
      <c r="D131" s="462">
        <v>24.48</v>
      </c>
      <c r="E131" s="462">
        <v>0</v>
      </c>
      <c r="F131" s="462">
        <v>1224</v>
      </c>
      <c r="G131" s="460" t="s">
        <v>342</v>
      </c>
      <c r="H131" s="463">
        <v>100</v>
      </c>
      <c r="I131" s="462">
        <v>24.88</v>
      </c>
      <c r="J131" s="462">
        <v>0.05</v>
      </c>
      <c r="K131" s="462">
        <v>2487.9499999999998</v>
      </c>
      <c r="L131" s="461"/>
      <c r="M131" s="461"/>
    </row>
    <row r="132" spans="1:13" x14ac:dyDescent="0.25">
      <c r="A132" s="461"/>
      <c r="B132" s="460">
        <v>42639</v>
      </c>
      <c r="C132" s="461">
        <v>50</v>
      </c>
      <c r="D132" s="462">
        <v>24.18</v>
      </c>
      <c r="E132" s="462">
        <v>0</v>
      </c>
      <c r="F132" s="462">
        <v>1209</v>
      </c>
      <c r="G132" s="460" t="s">
        <v>342</v>
      </c>
      <c r="H132" s="463">
        <v>50</v>
      </c>
      <c r="I132" s="462">
        <v>27.78</v>
      </c>
      <c r="J132" s="462">
        <v>0.03</v>
      </c>
      <c r="K132" s="462">
        <v>1388.97</v>
      </c>
      <c r="L132" s="461"/>
      <c r="M132" s="461"/>
    </row>
    <row r="133" spans="1:13" x14ac:dyDescent="0.25">
      <c r="A133" s="461"/>
      <c r="B133" s="460">
        <v>42670</v>
      </c>
      <c r="C133" s="461">
        <v>50</v>
      </c>
      <c r="D133" s="462">
        <v>24.48</v>
      </c>
      <c r="E133" s="462">
        <v>0</v>
      </c>
      <c r="F133" s="462">
        <v>1224</v>
      </c>
      <c r="G133" s="460" t="s">
        <v>342</v>
      </c>
      <c r="H133" s="463">
        <v>100</v>
      </c>
      <c r="I133" s="462">
        <v>29.78</v>
      </c>
      <c r="J133" s="462">
        <v>0.06</v>
      </c>
      <c r="K133" s="462">
        <v>2977.94</v>
      </c>
      <c r="L133" s="461"/>
      <c r="M133" s="461"/>
    </row>
    <row r="134" spans="1:13" x14ac:dyDescent="0.25">
      <c r="A134" s="461"/>
      <c r="B134" s="460" t="s">
        <v>342</v>
      </c>
      <c r="C134" s="461">
        <v>100</v>
      </c>
      <c r="D134" s="462">
        <v>24.34</v>
      </c>
      <c r="E134" s="462">
        <v>-0.37</v>
      </c>
      <c r="F134" s="462">
        <v>2433.63</v>
      </c>
      <c r="G134" s="461"/>
      <c r="H134" s="463"/>
      <c r="I134" s="462"/>
      <c r="J134" s="462"/>
      <c r="K134" s="462"/>
      <c r="L134" s="461"/>
      <c r="M134" s="461"/>
    </row>
    <row r="135" spans="1:13" x14ac:dyDescent="0.25">
      <c r="A135" s="461"/>
      <c r="B135" s="506">
        <v>42723</v>
      </c>
      <c r="C135" s="507">
        <v>100</v>
      </c>
      <c r="D135" s="509">
        <v>27.98</v>
      </c>
      <c r="E135" s="509">
        <v>0</v>
      </c>
      <c r="F135" s="509">
        <f>D135*C135+E135</f>
        <v>2798</v>
      </c>
      <c r="G135" s="506">
        <v>42724</v>
      </c>
      <c r="H135" s="507">
        <v>100</v>
      </c>
      <c r="I135" s="509">
        <v>27.94</v>
      </c>
      <c r="J135" s="509">
        <v>0.06</v>
      </c>
      <c r="K135" s="509">
        <f>I135*H135-J135</f>
        <v>2793.94</v>
      </c>
      <c r="L135" s="461"/>
      <c r="M135" s="461"/>
    </row>
    <row r="136" spans="1:13" x14ac:dyDescent="0.25">
      <c r="A136" s="461"/>
      <c r="B136" s="442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2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1"/>
      <c r="M136" s="461"/>
    </row>
    <row r="137" spans="1:13" x14ac:dyDescent="0.25">
      <c r="A137" s="461"/>
      <c r="B137" s="461"/>
      <c r="C137" s="461"/>
      <c r="D137" s="462"/>
      <c r="E137" s="462"/>
      <c r="F137" s="462"/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461"/>
      <c r="C138" s="461"/>
      <c r="D138" s="462"/>
      <c r="E138" s="462"/>
      <c r="F138" s="462"/>
      <c r="G138" s="461"/>
      <c r="H138" s="463"/>
      <c r="I138" s="462"/>
      <c r="J138" s="462"/>
      <c r="K138" s="462"/>
      <c r="L138" s="461"/>
      <c r="M138" s="461"/>
    </row>
    <row r="139" spans="1:13" x14ac:dyDescent="0.25">
      <c r="A139" s="461"/>
      <c r="B139" s="461"/>
      <c r="C139" s="461"/>
      <c r="D139" s="462"/>
      <c r="E139" s="462"/>
      <c r="F139" s="462"/>
      <c r="G139" s="461"/>
      <c r="H139" s="463"/>
      <c r="I139" s="462"/>
      <c r="J139" s="462"/>
      <c r="K139" s="462"/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1"/>
      <c r="I144" s="462"/>
      <c r="J144" s="462"/>
      <c r="K144" s="462"/>
      <c r="L144" s="461"/>
      <c r="M144" s="461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5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5" t="s">
        <v>194</v>
      </c>
      <c r="B146" s="466"/>
      <c r="C146" s="467">
        <f>SumByColor($A$23,C129:C144)</f>
        <v>100</v>
      </c>
      <c r="D146" s="467"/>
      <c r="E146" s="467"/>
      <c r="F146" s="468">
        <f>SumByColor($A$23,F129:F144)</f>
        <v>2758</v>
      </c>
      <c r="G146" s="467"/>
      <c r="H146" s="467">
        <f>SumByColor($A$23,H129:H144)</f>
        <v>100</v>
      </c>
      <c r="I146" s="467"/>
      <c r="J146" s="467"/>
      <c r="K146" s="468">
        <f>SumByColor($A$23,K129:K144)</f>
        <v>3158</v>
      </c>
      <c r="L146" s="467"/>
      <c r="M146" s="468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93" priority="46">
      <formula>F98&gt;0</formula>
    </cfRule>
    <cfRule type="expression" dxfId="992" priority="47">
      <formula>F98&lt;0</formula>
    </cfRule>
  </conditionalFormatting>
  <conditionalFormatting sqref="Q7">
    <cfRule type="expression" dxfId="991" priority="34">
      <formula>Q7&gt;0</formula>
    </cfRule>
    <cfRule type="expression" dxfId="990" priority="35">
      <formula>Q7&lt;0</formula>
    </cfRule>
  </conditionalFormatting>
  <conditionalFormatting sqref="Q8">
    <cfRule type="expression" dxfId="989" priority="32">
      <formula>Q8&gt;0</formula>
    </cfRule>
    <cfRule type="expression" dxfId="988" priority="33">
      <formula>Q8&lt;0</formula>
    </cfRule>
  </conditionalFormatting>
  <conditionalFormatting sqref="F85:F97">
    <cfRule type="expression" dxfId="987" priority="30">
      <formula>F85&gt;0</formula>
    </cfRule>
    <cfRule type="expression" dxfId="986" priority="31">
      <formula>F85&lt;0</formula>
    </cfRule>
  </conditionalFormatting>
  <conditionalFormatting sqref="H85:H97">
    <cfRule type="expression" dxfId="985" priority="28">
      <formula>H85&gt;0</formula>
    </cfRule>
    <cfRule type="expression" dxfId="984" priority="29">
      <formula>H85&lt;0</formula>
    </cfRule>
  </conditionalFormatting>
  <conditionalFormatting sqref="H101:H104">
    <cfRule type="expression" dxfId="983" priority="24">
      <formula>H101&gt;0</formula>
    </cfRule>
    <cfRule type="expression" dxfId="982" priority="25">
      <formula>H101&lt;0</formula>
    </cfRule>
  </conditionalFormatting>
  <conditionalFormatting sqref="F101:F104">
    <cfRule type="expression" dxfId="981" priority="26">
      <formula>F101&gt;0</formula>
    </cfRule>
    <cfRule type="expression" dxfId="980" priority="27">
      <formula>F101&lt;0</formula>
    </cfRule>
  </conditionalFormatting>
  <conditionalFormatting sqref="M127">
    <cfRule type="expression" dxfId="979" priority="22">
      <formula>M127&gt;0</formula>
    </cfRule>
    <cfRule type="expression" dxfId="978" priority="23">
      <formula>M127&lt;0</formula>
    </cfRule>
  </conditionalFormatting>
  <conditionalFormatting sqref="F27:F28 F35:F72 F75:F82">
    <cfRule type="expression" dxfId="977" priority="20">
      <formula>F27&gt;0</formula>
    </cfRule>
    <cfRule type="expression" dxfId="976" priority="21">
      <formula>F27&lt;0</formula>
    </cfRule>
  </conditionalFormatting>
  <conditionalFormatting sqref="H27:H28 H35:H72 H75:H82">
    <cfRule type="expression" dxfId="975" priority="18">
      <formula>H27&gt;0</formula>
    </cfRule>
    <cfRule type="expression" dxfId="974" priority="19">
      <formula>H27&lt;0</formula>
    </cfRule>
  </conditionalFormatting>
  <conditionalFormatting sqref="Q10">
    <cfRule type="expression" dxfId="973" priority="16">
      <formula>Q10&gt;0</formula>
    </cfRule>
    <cfRule type="expression" dxfId="972" priority="17">
      <formula>Q10&lt;0</formula>
    </cfRule>
  </conditionalFormatting>
  <conditionalFormatting sqref="F29:F34">
    <cfRule type="expression" dxfId="971" priority="14">
      <formula>F29&gt;0</formula>
    </cfRule>
    <cfRule type="expression" dxfId="970" priority="15">
      <formula>F29&lt;0</formula>
    </cfRule>
  </conditionalFormatting>
  <conditionalFormatting sqref="H29:H34">
    <cfRule type="expression" dxfId="969" priority="12">
      <formula>H29&gt;0</formula>
    </cfRule>
    <cfRule type="expression" dxfId="968" priority="13">
      <formula>H29&lt;0</formula>
    </cfRule>
  </conditionalFormatting>
  <conditionalFormatting sqref="K32:K39">
    <cfRule type="expression" dxfId="967" priority="10">
      <formula>K32&gt;0</formula>
    </cfRule>
    <cfRule type="expression" dxfId="966" priority="11">
      <formula>K32&lt;0</formula>
    </cfRule>
  </conditionalFormatting>
  <conditionalFormatting sqref="K40:K72 K75:K82">
    <cfRule type="expression" dxfId="965" priority="8">
      <formula>K40&gt;0</formula>
    </cfRule>
    <cfRule type="expression" dxfId="964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63" priority="5">
      <formula>F73&gt;0</formula>
    </cfRule>
    <cfRule type="expression" dxfId="962" priority="6">
      <formula>F73&lt;0</formula>
    </cfRule>
  </conditionalFormatting>
  <conditionalFormatting sqref="H73:H74">
    <cfRule type="expression" dxfId="961" priority="3">
      <formula>H73&gt;0</formula>
    </cfRule>
    <cfRule type="expression" dxfId="960" priority="4">
      <formula>H73&lt;0</formula>
    </cfRule>
  </conditionalFormatting>
  <conditionalFormatting sqref="K73:K74">
    <cfRule type="expression" dxfId="959" priority="1">
      <formula>K73&gt;0</formula>
    </cfRule>
    <cfRule type="expression" dxfId="958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6" priority="9">
      <formula>F39&gt;0</formula>
    </cfRule>
    <cfRule type="expression" dxfId="945" priority="10">
      <formula>F39&lt;0</formula>
    </cfRule>
  </conditionalFormatting>
  <conditionalFormatting sqref="F25:F38">
    <cfRule type="expression" dxfId="944" priority="7">
      <formula>F25&gt;0</formula>
    </cfRule>
    <cfRule type="expression" dxfId="943" priority="8">
      <formula>F25&lt;0</formula>
    </cfRule>
  </conditionalFormatting>
  <conditionalFormatting sqref="H25:H38">
    <cfRule type="expression" dxfId="942" priority="5">
      <formula>H25&gt;0</formula>
    </cfRule>
    <cfRule type="expression" dxfId="941" priority="6">
      <formula>H25&lt;0</formula>
    </cfRule>
  </conditionalFormatting>
  <conditionalFormatting sqref="Q7">
    <cfRule type="expression" dxfId="940" priority="3">
      <formula>Q7&gt;0</formula>
    </cfRule>
    <cfRule type="expression" dxfId="939" priority="4">
      <formula>Q7&lt;0</formula>
    </cfRule>
  </conditionalFormatting>
  <conditionalFormatting sqref="Q8">
    <cfRule type="expression" dxfId="938" priority="1">
      <formula>Q8&gt;0</formula>
    </cfRule>
    <cfRule type="expression" dxfId="93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6" priority="29">
      <formula>F29&gt;0</formula>
    </cfRule>
    <cfRule type="expression" dxfId="935" priority="30">
      <formula>F29&lt;0</formula>
    </cfRule>
  </conditionalFormatting>
  <conditionalFormatting sqref="Q7">
    <cfRule type="expression" dxfId="934" priority="27">
      <formula>Q7&gt;0</formula>
    </cfRule>
    <cfRule type="expression" dxfId="933" priority="28">
      <formula>Q7&lt;0</formula>
    </cfRule>
  </conditionalFormatting>
  <conditionalFormatting sqref="Q8">
    <cfRule type="expression" dxfId="932" priority="25">
      <formula>Q8&gt;0</formula>
    </cfRule>
    <cfRule type="expression" dxfId="931" priority="26">
      <formula>Q8&lt;0</formula>
    </cfRule>
  </conditionalFormatting>
  <conditionalFormatting sqref="F96:F110">
    <cfRule type="expression" dxfId="930" priority="19">
      <formula>F96&gt;0</formula>
    </cfRule>
    <cfRule type="expression" dxfId="929" priority="20">
      <formula>F96&lt;0</formula>
    </cfRule>
  </conditionalFormatting>
  <conditionalFormatting sqref="H96:H110">
    <cfRule type="expression" dxfId="928" priority="17">
      <formula>H96&gt;0</formula>
    </cfRule>
    <cfRule type="expression" dxfId="927" priority="18">
      <formula>H96&lt;0</formula>
    </cfRule>
  </conditionalFormatting>
  <conditionalFormatting sqref="Q10">
    <cfRule type="expression" dxfId="926" priority="15">
      <formula>Q10&gt;0</formula>
    </cfRule>
    <cfRule type="expression" dxfId="925" priority="16">
      <formula>Q10&lt;0</formula>
    </cfRule>
  </conditionalFormatting>
  <conditionalFormatting sqref="L29:L38">
    <cfRule type="expression" dxfId="924" priority="9">
      <formula>L29&gt;0</formula>
    </cfRule>
    <cfRule type="expression" dxfId="923" priority="10">
      <formula>L29&lt;0</formula>
    </cfRule>
  </conditionalFormatting>
  <conditionalFormatting sqref="F27:F29 H27:H29 J25:K29">
    <cfRule type="expression" dxfId="922" priority="7">
      <formula>F25&gt;0</formula>
    </cfRule>
    <cfRule type="expression" dxfId="921" priority="8">
      <formula>F25&lt;0</formula>
    </cfRule>
  </conditionalFormatting>
  <conditionalFormatting sqref="L25:L29">
    <cfRule type="expression" dxfId="920" priority="5">
      <formula>L25&gt;0</formula>
    </cfRule>
    <cfRule type="expression" dxfId="919" priority="6">
      <formula>L25&lt;0</formula>
    </cfRule>
  </conditionalFormatting>
  <conditionalFormatting sqref="F25:F26">
    <cfRule type="expression" dxfId="918" priority="3">
      <formula>F25&gt;0</formula>
    </cfRule>
    <cfRule type="expression" dxfId="917" priority="4">
      <formula>F25&lt;0</formula>
    </cfRule>
  </conditionalFormatting>
  <conditionalFormatting sqref="H25:H26">
    <cfRule type="expression" dxfId="916" priority="1">
      <formula>H25&gt;0</formula>
    </cfRule>
    <cfRule type="expression" dxfId="91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84.3</v>
      </c>
      <c r="R4" s="505">
        <v>5.7000000000000002E-3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8430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-543.20000000000073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-543.20000000000073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-6.0535817768466178E-2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2.7046263345195727E-2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92.73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91.887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91.043999999999997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90.201000000000008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89.358000000000004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88.515000000000001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87.671999999999997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86.828999999999994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85.986000000000004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85.143000000000001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84.3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83.456999999999994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82.61399999999999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81.771000000000001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80.927999999999997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80.084999999999994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79.24199999999999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78.399000000000001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77.555999999999997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76.712999999999994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75.87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4" priority="25">
      <formula>F47&gt;0</formula>
    </cfRule>
    <cfRule type="expression" dxfId="913" priority="26">
      <formula>F47&lt;0</formula>
    </cfRule>
  </conditionalFormatting>
  <conditionalFormatting sqref="Q7">
    <cfRule type="expression" dxfId="912" priority="23">
      <formula>Q7&gt;0</formula>
    </cfRule>
    <cfRule type="expression" dxfId="911" priority="24">
      <formula>Q7&lt;0</formula>
    </cfRule>
  </conditionalFormatting>
  <conditionalFormatting sqref="Q8">
    <cfRule type="expression" dxfId="910" priority="21">
      <formula>Q8&gt;0</formula>
    </cfRule>
    <cfRule type="expression" dxfId="909" priority="22">
      <formula>Q8&lt;0</formula>
    </cfRule>
  </conditionalFormatting>
  <conditionalFormatting sqref="F25:F29 F33:F46">
    <cfRule type="expression" dxfId="908" priority="19">
      <formula>F25&gt;0</formula>
    </cfRule>
    <cfRule type="expression" dxfId="907" priority="20">
      <formula>F25&lt;0</formula>
    </cfRule>
  </conditionalFormatting>
  <conditionalFormatting sqref="H25:H29 H33:H46">
    <cfRule type="expression" dxfId="906" priority="17">
      <formula>H25&gt;0</formula>
    </cfRule>
    <cfRule type="expression" dxfId="905" priority="18">
      <formula>H25&lt;0</formula>
    </cfRule>
  </conditionalFormatting>
  <conditionalFormatting sqref="F89:F110">
    <cfRule type="expression" dxfId="904" priority="15">
      <formula>F89&gt;0</formula>
    </cfRule>
    <cfRule type="expression" dxfId="903" priority="16">
      <formula>F89&lt;0</formula>
    </cfRule>
  </conditionalFormatting>
  <conditionalFormatting sqref="H89:H110">
    <cfRule type="expression" dxfId="902" priority="13">
      <formula>H89&gt;0</formula>
    </cfRule>
    <cfRule type="expression" dxfId="901" priority="14">
      <formula>H89&lt;0</formula>
    </cfRule>
  </conditionalFormatting>
  <conditionalFormatting sqref="Q10">
    <cfRule type="expression" dxfId="900" priority="11">
      <formula>Q10&gt;0</formula>
    </cfRule>
    <cfRule type="expression" dxfId="899" priority="12">
      <formula>Q10&lt;0</formula>
    </cfRule>
  </conditionalFormatting>
  <conditionalFormatting sqref="J25:J38">
    <cfRule type="expression" dxfId="898" priority="9">
      <formula>J25&gt;0</formula>
    </cfRule>
    <cfRule type="expression" dxfId="897" priority="10">
      <formula>J25&lt;0</formula>
    </cfRule>
  </conditionalFormatting>
  <conditionalFormatting sqref="K25:K38">
    <cfRule type="expression" dxfId="896" priority="7">
      <formula>K25&gt;0</formula>
    </cfRule>
    <cfRule type="expression" dxfId="895" priority="8">
      <formula>K25&lt;0</formula>
    </cfRule>
  </conditionalFormatting>
  <conditionalFormatting sqref="L25:L38">
    <cfRule type="expression" dxfId="894" priority="5">
      <formula>L25&gt;0</formula>
    </cfRule>
    <cfRule type="expression" dxfId="893" priority="6">
      <formula>L25&lt;0</formula>
    </cfRule>
  </conditionalFormatting>
  <conditionalFormatting sqref="F30:F32">
    <cfRule type="expression" dxfId="892" priority="3">
      <formula>F30&gt;0</formula>
    </cfRule>
    <cfRule type="expression" dxfId="891" priority="4">
      <formula>F30&lt;0</formula>
    </cfRule>
  </conditionalFormatting>
  <conditionalFormatting sqref="H30:H32">
    <cfRule type="expression" dxfId="890" priority="1">
      <formula>H30&gt;0</formula>
    </cfRule>
    <cfRule type="expression" dxfId="88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G11" sqref="G1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67.209999999999994</v>
      </c>
      <c r="R4" s="505">
        <v>1.4200000000000001E-2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13441.999999999998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-834.34000000000196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-834.34000000000196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-5.8442149738658654E-2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9" t="s">
        <v>78</v>
      </c>
      <c r="P16" s="839"/>
      <c r="W16" s="134"/>
    </row>
    <row r="17" spans="1:23" ht="15.75" thickTop="1" x14ac:dyDescent="0.25">
      <c r="O17" s="81">
        <v>1.1000000000000001</v>
      </c>
      <c r="P17" s="81">
        <f>O17*$Q$4</f>
        <v>73.930999999999997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73.258899999999997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72.586799999999997</v>
      </c>
      <c r="Q19" s="2"/>
      <c r="W19" s="134"/>
    </row>
    <row r="20" spans="1:23" x14ac:dyDescent="0.25">
      <c r="O20" s="81">
        <v>1.07</v>
      </c>
      <c r="P20" s="81">
        <f t="shared" si="1"/>
        <v>71.914699999999996</v>
      </c>
      <c r="Q20" s="2"/>
      <c r="W20" s="134"/>
    </row>
    <row r="21" spans="1:23" x14ac:dyDescent="0.25">
      <c r="O21" s="81">
        <v>1.06</v>
      </c>
      <c r="P21" s="81">
        <f t="shared" si="1"/>
        <v>71.242599999999996</v>
      </c>
      <c r="Q21" s="2"/>
      <c r="W21" s="134"/>
    </row>
    <row r="22" spans="1:23" x14ac:dyDescent="0.25">
      <c r="O22" s="81">
        <v>1.05</v>
      </c>
      <c r="P22" s="81">
        <f t="shared" si="1"/>
        <v>70.570499999999996</v>
      </c>
      <c r="Q22" s="2"/>
      <c r="W22" s="134"/>
    </row>
    <row r="23" spans="1:23" x14ac:dyDescent="0.25">
      <c r="O23" s="81">
        <v>1.04</v>
      </c>
      <c r="P23" s="81">
        <f t="shared" si="1"/>
        <v>69.898399999999995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69.226299999999995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68.554199999999994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67.882099999999994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67.209999999999994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66.537899999999993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65.865799999999993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65.193699999999993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64.521599999999992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63.849499999999992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63.177399999999992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62.505299999999998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61.833199999999998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61.161099999999998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60.488999999999997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88" priority="25">
      <formula>F25&gt;0</formula>
    </cfRule>
    <cfRule type="expression" dxfId="887" priority="26">
      <formula>F25&lt;0</formula>
    </cfRule>
  </conditionalFormatting>
  <conditionalFormatting sqref="Q7">
    <cfRule type="expression" dxfId="886" priority="23">
      <formula>Q7&gt;0</formula>
    </cfRule>
    <cfRule type="expression" dxfId="885" priority="24">
      <formula>Q7&lt;0</formula>
    </cfRule>
  </conditionalFormatting>
  <conditionalFormatting sqref="Q8">
    <cfRule type="expression" dxfId="884" priority="21">
      <formula>Q8&gt;0</formula>
    </cfRule>
    <cfRule type="expression" dxfId="883" priority="22">
      <formula>Q8&lt;0</formula>
    </cfRule>
  </conditionalFormatting>
  <conditionalFormatting sqref="F25:F43 F47:F51">
    <cfRule type="expression" dxfId="882" priority="19">
      <formula>F25&gt;0</formula>
    </cfRule>
    <cfRule type="expression" dxfId="881" priority="20">
      <formula>F25&lt;0</formula>
    </cfRule>
  </conditionalFormatting>
  <conditionalFormatting sqref="H25:H43 H47:H51">
    <cfRule type="expression" dxfId="880" priority="17">
      <formula>H25&gt;0</formula>
    </cfRule>
    <cfRule type="expression" dxfId="879" priority="18">
      <formula>H25&lt;0</formula>
    </cfRule>
  </conditionalFormatting>
  <conditionalFormatting sqref="F89:F110">
    <cfRule type="expression" dxfId="878" priority="15">
      <formula>F89&gt;0</formula>
    </cfRule>
    <cfRule type="expression" dxfId="877" priority="16">
      <formula>F89&lt;0</formula>
    </cfRule>
  </conditionalFormatting>
  <conditionalFormatting sqref="H89:H110">
    <cfRule type="expression" dxfId="876" priority="13">
      <formula>H89&gt;0</formula>
    </cfRule>
    <cfRule type="expression" dxfId="875" priority="14">
      <formula>H89&lt;0</formula>
    </cfRule>
  </conditionalFormatting>
  <conditionalFormatting sqref="Q10">
    <cfRule type="expression" dxfId="874" priority="11">
      <formula>Q10&gt;0</formula>
    </cfRule>
    <cfRule type="expression" dxfId="873" priority="12">
      <formula>Q10&lt;0</formula>
    </cfRule>
  </conditionalFormatting>
  <conditionalFormatting sqref="J36:J38">
    <cfRule type="expression" dxfId="872" priority="9">
      <formula>J36&gt;0</formula>
    </cfRule>
    <cfRule type="expression" dxfId="871" priority="10">
      <formula>J36&lt;0</formula>
    </cfRule>
  </conditionalFormatting>
  <conditionalFormatting sqref="K36:K38">
    <cfRule type="expression" dxfId="870" priority="7">
      <formula>K36&gt;0</formula>
    </cfRule>
    <cfRule type="expression" dxfId="869" priority="8">
      <formula>K36&lt;0</formula>
    </cfRule>
  </conditionalFormatting>
  <conditionalFormatting sqref="L25:L38">
    <cfRule type="expression" dxfId="868" priority="5">
      <formula>L25&gt;0</formula>
    </cfRule>
    <cfRule type="expression" dxfId="867" priority="6">
      <formula>L25&lt;0</formula>
    </cfRule>
  </conditionalFormatting>
  <conditionalFormatting sqref="F44:F46">
    <cfRule type="expression" dxfId="866" priority="3">
      <formula>F44&gt;0</formula>
    </cfRule>
    <cfRule type="expression" dxfId="865" priority="4">
      <formula>F44&lt;0</formula>
    </cfRule>
  </conditionalFormatting>
  <conditionalFormatting sqref="H44:H46">
    <cfRule type="expression" dxfId="864" priority="1">
      <formula>H44&gt;0</formula>
    </cfRule>
    <cfRule type="expression" dxfId="86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22.23</v>
      </c>
      <c r="R4" s="505">
        <v>-2.7000000000000001E-3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13338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7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-4426.4800000000032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-4426.4800000000032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-0.2491758835609037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4.6783625730994149E-2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5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24.453000000000003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24.230700000000002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24.008400000000002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23.786100000000001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23.563800000000001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23.3415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23.119200000000003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22.896900000000002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22.674600000000002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22.452300000000001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22.23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22.0077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21.785399999999999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21.563099999999999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21.340799999999998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21.118500000000001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20.8962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20.6739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20.451600000000003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20.229300000000002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20.007000000000001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2" priority="21">
      <formula>F47&gt;0</formula>
    </cfRule>
    <cfRule type="expression" dxfId="861" priority="22">
      <formula>F47&lt;0</formula>
    </cfRule>
  </conditionalFormatting>
  <conditionalFormatting sqref="Q7">
    <cfRule type="expression" dxfId="860" priority="19">
      <formula>Q7&gt;0</formula>
    </cfRule>
    <cfRule type="expression" dxfId="859" priority="20">
      <formula>Q7&lt;0</formula>
    </cfRule>
  </conditionalFormatting>
  <conditionalFormatting sqref="Q8">
    <cfRule type="expression" dxfId="858" priority="17">
      <formula>Q8&gt;0</formula>
    </cfRule>
    <cfRule type="expression" dxfId="857" priority="18">
      <formula>Q8&lt;0</formula>
    </cfRule>
  </conditionalFormatting>
  <conditionalFormatting sqref="F25:F46">
    <cfRule type="expression" dxfId="856" priority="15">
      <formula>F25&gt;0</formula>
    </cfRule>
    <cfRule type="expression" dxfId="855" priority="16">
      <formula>F25&lt;0</formula>
    </cfRule>
  </conditionalFormatting>
  <conditionalFormatting sqref="H25:H46">
    <cfRule type="expression" dxfId="854" priority="13">
      <formula>H25&gt;0</formula>
    </cfRule>
    <cfRule type="expression" dxfId="853" priority="14">
      <formula>H25&lt;0</formula>
    </cfRule>
  </conditionalFormatting>
  <conditionalFormatting sqref="F89:F110">
    <cfRule type="expression" dxfId="852" priority="11">
      <formula>F89&gt;0</formula>
    </cfRule>
    <cfRule type="expression" dxfId="851" priority="12">
      <formula>F89&lt;0</formula>
    </cfRule>
  </conditionalFormatting>
  <conditionalFormatting sqref="H89:H110">
    <cfRule type="expression" dxfId="850" priority="9">
      <formula>H89&gt;0</formula>
    </cfRule>
    <cfRule type="expression" dxfId="849" priority="10">
      <formula>H89&lt;0</formula>
    </cfRule>
  </conditionalFormatting>
  <conditionalFormatting sqref="Q10">
    <cfRule type="expression" dxfId="848" priority="7">
      <formula>Q10&gt;0</formula>
    </cfRule>
    <cfRule type="expression" dxfId="847" priority="8">
      <formula>Q10&lt;0</formula>
    </cfRule>
  </conditionalFormatting>
  <conditionalFormatting sqref="J25:J38">
    <cfRule type="expression" dxfId="846" priority="5">
      <formula>J25&gt;0</formula>
    </cfRule>
    <cfRule type="expression" dxfId="845" priority="6">
      <formula>J25&lt;0</formula>
    </cfRule>
  </conditionalFormatting>
  <conditionalFormatting sqref="K25:K38">
    <cfRule type="expression" dxfId="844" priority="3">
      <formula>K25&gt;0</formula>
    </cfRule>
    <cfRule type="expression" dxfId="843" priority="4">
      <formula>K25&lt;0</formula>
    </cfRule>
  </conditionalFormatting>
  <conditionalFormatting sqref="L25:L38">
    <cfRule type="expression" dxfId="842" priority="1">
      <formula>L25&gt;0</formula>
    </cfRule>
    <cfRule type="expression" dxfId="8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0" priority="137">
      <formula>F30&gt;0</formula>
    </cfRule>
    <cfRule type="expression" dxfId="839" priority="138">
      <formula>F30&lt;0</formula>
    </cfRule>
  </conditionalFormatting>
  <conditionalFormatting sqref="H47:H58">
    <cfRule type="expression" dxfId="838" priority="129">
      <formula>H47&gt;0</formula>
    </cfRule>
    <cfRule type="expression" dxfId="837" priority="130">
      <formula>H47&lt;0</formula>
    </cfRule>
  </conditionalFormatting>
  <conditionalFormatting sqref="H59">
    <cfRule type="expression" dxfId="836" priority="119">
      <formula>H59&gt;0</formula>
    </cfRule>
    <cfRule type="expression" dxfId="835" priority="120">
      <formula>H59&lt;0</formula>
    </cfRule>
  </conditionalFormatting>
  <conditionalFormatting sqref="H60">
    <cfRule type="expression" dxfId="834" priority="115">
      <formula>H60&gt;0</formula>
    </cfRule>
    <cfRule type="expression" dxfId="833" priority="116">
      <formula>H60&lt;0</formula>
    </cfRule>
  </conditionalFormatting>
  <conditionalFormatting sqref="H61:H66">
    <cfRule type="expression" dxfId="832" priority="111">
      <formula>H61&gt;0</formula>
    </cfRule>
    <cfRule type="expression" dxfId="831" priority="112">
      <formula>H61&lt;0</formula>
    </cfRule>
  </conditionalFormatting>
  <conditionalFormatting sqref="Q8">
    <cfRule type="expression" dxfId="830" priority="95">
      <formula>Q8&gt;0</formula>
    </cfRule>
    <cfRule type="expression" dxfId="829" priority="96">
      <formula>Q8&lt;0</formula>
    </cfRule>
  </conditionalFormatting>
  <conditionalFormatting sqref="Q7">
    <cfRule type="expression" dxfId="828" priority="97">
      <formula>Q7&gt;0</formula>
    </cfRule>
    <cfRule type="expression" dxfId="827" priority="98">
      <formula>Q7&lt;0</formula>
    </cfRule>
  </conditionalFormatting>
  <conditionalFormatting sqref="F178 H178">
    <cfRule type="expression" dxfId="826" priority="93">
      <formula>F178&gt;0</formula>
    </cfRule>
    <cfRule type="expression" dxfId="825" priority="94">
      <formula>F178&lt;0</formula>
    </cfRule>
  </conditionalFormatting>
  <conditionalFormatting sqref="Q10">
    <cfRule type="expression" dxfId="824" priority="87">
      <formula>Q10&gt;0</formula>
    </cfRule>
    <cfRule type="expression" dxfId="823" priority="88">
      <formula>Q10&lt;0</formula>
    </cfRule>
  </conditionalFormatting>
  <conditionalFormatting sqref="Q9">
    <cfRule type="expression" dxfId="822" priority="81">
      <formula>Q9&gt;0</formula>
    </cfRule>
    <cfRule type="expression" dxfId="821" priority="82">
      <formula>Q9&lt;0</formula>
    </cfRule>
  </conditionalFormatting>
  <conditionalFormatting sqref="F201:F248">
    <cfRule type="expression" dxfId="820" priority="41">
      <formula>F201&gt;0</formula>
    </cfRule>
    <cfRule type="expression" dxfId="819" priority="42">
      <formula>F201&lt;0</formula>
    </cfRule>
  </conditionalFormatting>
  <conditionalFormatting sqref="H201:H248">
    <cfRule type="expression" dxfId="818" priority="39">
      <formula>H201&gt;0</formula>
    </cfRule>
    <cfRule type="expression" dxfId="817" priority="40">
      <formula>H201&lt;0</formula>
    </cfRule>
  </conditionalFormatting>
  <conditionalFormatting sqref="J208">
    <cfRule type="expression" dxfId="816" priority="37">
      <formula>J208&gt;0</formula>
    </cfRule>
    <cfRule type="expression" dxfId="815" priority="38">
      <formula>J208&lt;0</formula>
    </cfRule>
  </conditionalFormatting>
  <conditionalFormatting sqref="J214:J215">
    <cfRule type="expression" dxfId="814" priority="35">
      <formula>J214&gt;0</formula>
    </cfRule>
    <cfRule type="expression" dxfId="813" priority="36">
      <formula>J214&lt;0</formula>
    </cfRule>
  </conditionalFormatting>
  <conditionalFormatting sqref="J216">
    <cfRule type="expression" dxfId="812" priority="33">
      <formula>J216&gt;0</formula>
    </cfRule>
    <cfRule type="expression" dxfId="811" priority="34">
      <formula>J216&lt;0</formula>
    </cfRule>
  </conditionalFormatting>
  <conditionalFormatting sqref="J217:J219 J221:J224">
    <cfRule type="expression" dxfId="810" priority="31">
      <formula>J217&gt;0</formula>
    </cfRule>
    <cfRule type="expression" dxfId="809" priority="32">
      <formula>J217&lt;0</formula>
    </cfRule>
  </conditionalFormatting>
  <conditionalFormatting sqref="K208">
    <cfRule type="expression" dxfId="808" priority="29">
      <formula>K208&gt;0</formula>
    </cfRule>
    <cfRule type="expression" dxfId="807" priority="30">
      <formula>K208&lt;0</formula>
    </cfRule>
  </conditionalFormatting>
  <conditionalFormatting sqref="K214:K215">
    <cfRule type="expression" dxfId="806" priority="27">
      <formula>K214&gt;0</formula>
    </cfRule>
    <cfRule type="expression" dxfId="805" priority="28">
      <formula>K214&lt;0</formula>
    </cfRule>
  </conditionalFormatting>
  <conditionalFormatting sqref="K216">
    <cfRule type="expression" dxfId="804" priority="25">
      <formula>K216&gt;0</formula>
    </cfRule>
    <cfRule type="expression" dxfId="803" priority="26">
      <formula>K216&lt;0</formula>
    </cfRule>
  </conditionalFormatting>
  <conditionalFormatting sqref="K217:K224">
    <cfRule type="expression" dxfId="802" priority="23">
      <formula>K217&gt;0</formula>
    </cfRule>
    <cfRule type="expression" dxfId="801" priority="24">
      <formula>K217&lt;0</formula>
    </cfRule>
  </conditionalFormatting>
  <conditionalFormatting sqref="L208">
    <cfRule type="expression" dxfId="800" priority="21">
      <formula>L208&gt;0</formula>
    </cfRule>
    <cfRule type="expression" dxfId="799" priority="22">
      <formula>L208&lt;0</formula>
    </cfRule>
  </conditionalFormatting>
  <conditionalFormatting sqref="L214:L215">
    <cfRule type="expression" dxfId="798" priority="19">
      <formula>L214&gt;0</formula>
    </cfRule>
    <cfRule type="expression" dxfId="797" priority="20">
      <formula>L214&lt;0</formula>
    </cfRule>
  </conditionalFormatting>
  <conditionalFormatting sqref="L216">
    <cfRule type="expression" dxfId="796" priority="17">
      <formula>L216&gt;0</formula>
    </cfRule>
    <cfRule type="expression" dxfId="795" priority="18">
      <formula>L216&lt;0</formula>
    </cfRule>
  </conditionalFormatting>
  <conditionalFormatting sqref="L217:L224">
    <cfRule type="expression" dxfId="794" priority="15">
      <formula>L217&gt;0</formula>
    </cfRule>
    <cfRule type="expression" dxfId="793" priority="16">
      <formula>L217&lt;0</formula>
    </cfRule>
  </conditionalFormatting>
  <conditionalFormatting sqref="K225">
    <cfRule type="expression" dxfId="792" priority="13">
      <formula>K225&gt;0</formula>
    </cfRule>
    <cfRule type="expression" dxfId="791" priority="14">
      <formula>K225&lt;0</formula>
    </cfRule>
  </conditionalFormatting>
  <conditionalFormatting sqref="L225:L232">
    <cfRule type="expression" dxfId="790" priority="11">
      <formula>L225&gt;0</formula>
    </cfRule>
    <cfRule type="expression" dxfId="789" priority="12">
      <formula>L225&lt;0</formula>
    </cfRule>
  </conditionalFormatting>
  <conditionalFormatting sqref="K226">
    <cfRule type="expression" dxfId="788" priority="9">
      <formula>K226&gt;0</formula>
    </cfRule>
    <cfRule type="expression" dxfId="787" priority="10">
      <formula>K226&lt;0</formula>
    </cfRule>
  </conditionalFormatting>
  <conditionalFormatting sqref="K227">
    <cfRule type="expression" dxfId="786" priority="7">
      <formula>K227&gt;0</formula>
    </cfRule>
    <cfRule type="expression" dxfId="785" priority="8">
      <formula>K227&lt;0</formula>
    </cfRule>
  </conditionalFormatting>
  <conditionalFormatting sqref="K228:K248">
    <cfRule type="expression" dxfId="784" priority="5">
      <formula>K228&gt;0</formula>
    </cfRule>
    <cfRule type="expression" dxfId="783" priority="6">
      <formula>K228&lt;0</formula>
    </cfRule>
  </conditionalFormatting>
  <conditionalFormatting sqref="L233:L237">
    <cfRule type="expression" dxfId="782" priority="3">
      <formula>L233&gt;0</formula>
    </cfRule>
    <cfRule type="expression" dxfId="781" priority="4">
      <formula>L233&lt;0</formula>
    </cfRule>
  </conditionalFormatting>
  <conditionalFormatting sqref="L238:L243">
    <cfRule type="expression" dxfId="780" priority="1">
      <formula>L238&gt;0</formula>
    </cfRule>
    <cfRule type="expression" dxfId="77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9" t="s">
        <v>78</v>
      </c>
      <c r="P40" s="83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8" priority="11">
      <formula>F27&gt;0</formula>
    </cfRule>
    <cfRule type="expression" dxfId="777" priority="12">
      <formula>F27&lt;0</formula>
    </cfRule>
  </conditionalFormatting>
  <conditionalFormatting sqref="H27:H29">
    <cfRule type="expression" dxfId="776" priority="9">
      <formula>H27&gt;0</formula>
    </cfRule>
    <cfRule type="expression" dxfId="775" priority="10">
      <formula>H27&lt;0</formula>
    </cfRule>
  </conditionalFormatting>
  <conditionalFormatting sqref="F23:F26">
    <cfRule type="expression" dxfId="774" priority="7">
      <formula>F23&gt;0</formula>
    </cfRule>
    <cfRule type="expression" dxfId="773" priority="8">
      <formula>F23&lt;0</formula>
    </cfRule>
  </conditionalFormatting>
  <conditionalFormatting sqref="H23:H26">
    <cfRule type="expression" dxfId="772" priority="5">
      <formula>H23&gt;0</formula>
    </cfRule>
    <cfRule type="expression" dxfId="771" priority="6">
      <formula>H23&lt;0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9" t="s">
        <v>78</v>
      </c>
      <c r="P40" s="83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6" priority="7">
      <formula>F21&gt;0</formula>
    </cfRule>
    <cfRule type="expression" dxfId="765" priority="8">
      <formula>F21&lt;0</formula>
    </cfRule>
  </conditionalFormatting>
  <conditionalFormatting sqref="F22">
    <cfRule type="expression" dxfId="764" priority="5">
      <formula>F22&gt;0</formula>
    </cfRule>
    <cfRule type="expression" dxfId="763" priority="6">
      <formula>F22&lt;0</formula>
    </cfRule>
  </conditionalFormatting>
  <conditionalFormatting sqref="Q8">
    <cfRule type="expression" dxfId="762" priority="1">
      <formula>Q8&gt;0</formula>
    </cfRule>
    <cfRule type="expression" dxfId="761" priority="2">
      <formula>Q8&lt;0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9" t="s">
        <v>78</v>
      </c>
      <c r="P44" s="83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8" priority="17">
      <formula>F38&gt;0</formula>
    </cfRule>
    <cfRule type="expression" dxfId="757" priority="18">
      <formula>F38&lt;0</formula>
    </cfRule>
  </conditionalFormatting>
  <conditionalFormatting sqref="H38:H72">
    <cfRule type="expression" dxfId="756" priority="9">
      <formula>H38&gt;0</formula>
    </cfRule>
    <cfRule type="expression" dxfId="755" priority="10">
      <formula>H38&lt;0</formula>
    </cfRule>
  </conditionalFormatting>
  <conditionalFormatting sqref="F21:F37">
    <cfRule type="expression" dxfId="754" priority="7">
      <formula>F21&gt;0</formula>
    </cfRule>
    <cfRule type="expression" dxfId="753" priority="8">
      <formula>F21&lt;0</formula>
    </cfRule>
  </conditionalFormatting>
  <conditionalFormatting sqref="H21:H37">
    <cfRule type="expression" dxfId="752" priority="5">
      <formula>H21&gt;0</formula>
    </cfRule>
    <cfRule type="expression" dxfId="751" priority="6">
      <formula>H21&lt;0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conditionalFormatting sqref="Q7">
    <cfRule type="expression" dxfId="748" priority="3">
      <formula>Q7&gt;0</formula>
    </cfRule>
    <cfRule type="expression" dxfId="74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9" t="s">
        <v>78</v>
      </c>
      <c r="P46" s="83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6" priority="11">
      <formula>F24&gt;0</formula>
    </cfRule>
    <cfRule type="expression" dxfId="745" priority="12">
      <formula>F24&lt;0</formula>
    </cfRule>
  </conditionalFormatting>
  <conditionalFormatting sqref="H27:H30">
    <cfRule type="expression" dxfId="744" priority="9">
      <formula>H27&gt;0</formula>
    </cfRule>
    <cfRule type="expression" dxfId="743" priority="10">
      <formula>H27&lt;0</formula>
    </cfRule>
  </conditionalFormatting>
  <conditionalFormatting sqref="F25">
    <cfRule type="expression" dxfId="742" priority="7">
      <formula>F25&gt;0</formula>
    </cfRule>
    <cfRule type="expression" dxfId="741" priority="8">
      <formula>F25&lt;0</formula>
    </cfRule>
  </conditionalFormatting>
  <conditionalFormatting sqref="H24:H26">
    <cfRule type="expression" dxfId="740" priority="5">
      <formula>H24&gt;0</formula>
    </cfRule>
    <cfRule type="expression" dxfId="739" priority="6">
      <formula>H24&lt;0</formula>
    </cfRule>
  </conditionalFormatting>
  <conditionalFormatting sqref="Q7">
    <cfRule type="expression" dxfId="738" priority="3">
      <formula>Q7&gt;0</formula>
    </cfRule>
    <cfRule type="expression" dxfId="737" priority="4">
      <formula>Q7&lt;0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4" priority="17">
      <formula>F28&gt;0</formula>
    </cfRule>
    <cfRule type="expression" dxfId="733" priority="18">
      <formula>F28&lt;0</formula>
    </cfRule>
  </conditionalFormatting>
  <conditionalFormatting sqref="F28 F33:F35">
    <cfRule type="expression" dxfId="732" priority="19">
      <formula>F28&gt;0</formula>
    </cfRule>
    <cfRule type="expression" dxfId="731" priority="20">
      <formula>F28&lt;0</formula>
    </cfRule>
  </conditionalFormatting>
  <conditionalFormatting sqref="H28 H33:H35">
    <cfRule type="expression" dxfId="730" priority="15">
      <formula>H28&gt;0</formula>
    </cfRule>
    <cfRule type="expression" dxfId="729" priority="16">
      <formula>H28&lt;0</formula>
    </cfRule>
  </conditionalFormatting>
  <conditionalFormatting sqref="F21:F27">
    <cfRule type="expression" dxfId="728" priority="13">
      <formula>F21&gt;0</formula>
    </cfRule>
    <cfRule type="expression" dxfId="727" priority="14">
      <formula>F21&lt;0</formula>
    </cfRule>
  </conditionalFormatting>
  <conditionalFormatting sqref="H21:H27">
    <cfRule type="expression" dxfId="726" priority="11">
      <formula>H21&gt;0</formula>
    </cfRule>
    <cfRule type="expression" dxfId="725" priority="12">
      <formula>H21&lt;0</formula>
    </cfRule>
  </conditionalFormatting>
  <conditionalFormatting sqref="Q8">
    <cfRule type="expression" dxfId="724" priority="7">
      <formula>Q8&gt;0</formula>
    </cfRule>
    <cfRule type="expression" dxfId="723" priority="8">
      <formula>Q8&lt;0</formula>
    </cfRule>
  </conditionalFormatting>
  <conditionalFormatting sqref="Q7">
    <cfRule type="expression" dxfId="722" priority="9">
      <formula>Q7&gt;0</formula>
    </cfRule>
    <cfRule type="expression" dxfId="721" priority="10">
      <formula>Q7&lt;0</formula>
    </cfRule>
  </conditionalFormatting>
  <conditionalFormatting sqref="F29:F32">
    <cfRule type="expression" dxfId="720" priority="5">
      <formula>F29&gt;0</formula>
    </cfRule>
    <cfRule type="expression" dxfId="719" priority="6">
      <formula>F29&lt;0</formula>
    </cfRule>
  </conditionalFormatting>
  <conditionalFormatting sqref="H29:H32">
    <cfRule type="expression" dxfId="718" priority="3">
      <formula>H29&gt;0</formula>
    </cfRule>
    <cfRule type="expression" dxfId="717" priority="4">
      <formula>H29&lt;0</formula>
    </cfRule>
  </conditionalFormatting>
  <conditionalFormatting sqref="M37">
    <cfRule type="expression" dxfId="716" priority="1">
      <formula>M37&gt;0</formula>
    </cfRule>
    <cfRule type="expression" dxfId="71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263.14999999999998</v>
      </c>
      <c r="R4" s="483">
        <v>1.2800000000000001E-2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15788.999999999998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8">
        <f>Q10+Q8</f>
        <v>68.1299999999992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-92.700000000000728</v>
      </c>
    </row>
    <row r="9" spans="1:30" x14ac:dyDescent="0.25">
      <c r="O9" s="11" t="s">
        <v>210</v>
      </c>
      <c r="P9"/>
      <c r="Q9" s="134">
        <f>IF(Q2=0, 0, Q8/Q6)</f>
        <v>-5.8369066283836578E-3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9" t="s">
        <v>78</v>
      </c>
      <c r="Q14" s="83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289.46499999999997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286.83350000000002</v>
      </c>
      <c r="R16" s="33"/>
    </row>
    <row r="17" spans="1:30" x14ac:dyDescent="0.25">
      <c r="P17" s="81">
        <v>1.08</v>
      </c>
      <c r="Q17" s="81">
        <f t="shared" si="0"/>
        <v>284.202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281.57049999999998</v>
      </c>
      <c r="R18" s="81"/>
    </row>
    <row r="19" spans="1:30" x14ac:dyDescent="0.25">
      <c r="P19" s="81">
        <v>1.06</v>
      </c>
      <c r="Q19" s="81">
        <f t="shared" si="0"/>
        <v>278.93899999999996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276.3075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273.67599999999999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271.04449999999997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268.41299999999995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265.78149999999999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263.14999999999998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260.51849999999996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" si="4">C27*(E27-D27)</f>
        <v>-245.69999999999823</v>
      </c>
      <c r="G27" s="39">
        <f t="shared" ref="G27" si="5">D27*C27</f>
        <v>15881.699999999999</v>
      </c>
      <c r="H27" s="226">
        <f t="shared" ref="H27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257.887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P28" s="81">
        <v>0.97</v>
      </c>
      <c r="Q28" s="81">
        <f t="shared" si="0"/>
        <v>255.25549999999998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252.62399999999997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249.99249999999998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247.36099999999996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244.7295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242.09799999999998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239.4665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236.83499999999998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1" t="s">
        <v>113</v>
      </c>
      <c r="C57" s="791" t="s">
        <v>146</v>
      </c>
      <c r="D57" s="792" t="s">
        <v>145</v>
      </c>
      <c r="E57" s="793" t="s">
        <v>147</v>
      </c>
      <c r="F57" s="793" t="s">
        <v>65</v>
      </c>
      <c r="G57" s="794" t="s">
        <v>151</v>
      </c>
      <c r="H57" s="794" t="s">
        <v>88</v>
      </c>
      <c r="I57" s="794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14" priority="35">
      <formula>F25&gt;0</formula>
    </cfRule>
    <cfRule type="expression" dxfId="713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12" priority="27">
      <formula>F28&gt;0</formula>
    </cfRule>
    <cfRule type="expression" dxfId="711" priority="28">
      <formula>F28&lt;0</formula>
    </cfRule>
  </conditionalFormatting>
  <conditionalFormatting sqref="F28:F35">
    <cfRule type="expression" dxfId="710" priority="29">
      <formula>F28&gt;0</formula>
    </cfRule>
    <cfRule type="expression" dxfId="709" priority="30">
      <formula>F28&lt;0</formula>
    </cfRule>
  </conditionalFormatting>
  <conditionalFormatting sqref="H25:H35">
    <cfRule type="expression" dxfId="708" priority="25">
      <formula>H25&gt;0</formula>
    </cfRule>
    <cfRule type="expression" dxfId="707" priority="26">
      <formula>H25&lt;0</formula>
    </cfRule>
  </conditionalFormatting>
  <conditionalFormatting sqref="F21:F24">
    <cfRule type="expression" dxfId="706" priority="23">
      <formula>F21&gt;0</formula>
    </cfRule>
    <cfRule type="expression" dxfId="705" priority="24">
      <formula>F21&lt;0</formula>
    </cfRule>
  </conditionalFormatting>
  <conditionalFormatting sqref="H21:H24">
    <cfRule type="expression" dxfId="704" priority="21">
      <formula>H21&gt;0</formula>
    </cfRule>
    <cfRule type="expression" dxfId="703" priority="22">
      <formula>H21&lt;0</formula>
    </cfRule>
  </conditionalFormatting>
  <conditionalFormatting sqref="Q8">
    <cfRule type="expression" dxfId="702" priority="17">
      <formula>Q8&gt;0</formula>
    </cfRule>
    <cfRule type="expression" dxfId="701" priority="18">
      <formula>Q8&lt;0</formula>
    </cfRule>
  </conditionalFormatting>
  <conditionalFormatting sqref="Q7">
    <cfRule type="expression" dxfId="700" priority="19">
      <formula>Q7&gt;0</formula>
    </cfRule>
    <cfRule type="expression" dxfId="699" priority="20">
      <formula>Q7&lt;0</formula>
    </cfRule>
  </conditionalFormatting>
  <conditionalFormatting sqref="F62:F64">
    <cfRule type="expression" dxfId="698" priority="15">
      <formula>F62&gt;0</formula>
    </cfRule>
    <cfRule type="expression" dxfId="697" priority="16">
      <formula>F62&lt;0</formula>
    </cfRule>
  </conditionalFormatting>
  <conditionalFormatting sqref="F65:F72">
    <cfRule type="expression" dxfId="696" priority="11">
      <formula>F65&gt;0</formula>
    </cfRule>
    <cfRule type="expression" dxfId="695" priority="12">
      <formula>F65&lt;0</formula>
    </cfRule>
  </conditionalFormatting>
  <conditionalFormatting sqref="F65:F72">
    <cfRule type="expression" dxfId="694" priority="13">
      <formula>F65&gt;0</formula>
    </cfRule>
    <cfRule type="expression" dxfId="693" priority="14">
      <formula>F65&lt;0</formula>
    </cfRule>
  </conditionalFormatting>
  <conditionalFormatting sqref="H62:H72">
    <cfRule type="expression" dxfId="692" priority="9">
      <formula>H62&gt;0</formula>
    </cfRule>
    <cfRule type="expression" dxfId="691" priority="10">
      <formula>H62&lt;0</formula>
    </cfRule>
  </conditionalFormatting>
  <conditionalFormatting sqref="F58:F61">
    <cfRule type="expression" dxfId="690" priority="7">
      <formula>F58&gt;0</formula>
    </cfRule>
    <cfRule type="expression" dxfId="689" priority="8">
      <formula>F58&lt;0</formula>
    </cfRule>
  </conditionalFormatting>
  <conditionalFormatting sqref="H58:H61">
    <cfRule type="expression" dxfId="688" priority="5">
      <formula>H58&gt;0</formula>
    </cfRule>
    <cfRule type="expression" dxfId="687" priority="6">
      <formula>H58&lt;0</formula>
    </cfRule>
  </conditionalFormatting>
  <conditionalFormatting sqref="Q10">
    <cfRule type="expression" dxfId="686" priority="3">
      <formula>Q10&gt;0</formula>
    </cfRule>
    <cfRule type="expression" dxfId="685" priority="4">
      <formula>Q10&lt;0</formula>
    </cfRule>
  </conditionalFormatting>
  <conditionalFormatting sqref="J27">
    <cfRule type="expression" dxfId="684" priority="1">
      <formula>J27&gt;0</formula>
    </cfRule>
    <cfRule type="expression" dxfId="683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2" priority="29">
      <formula>F40&gt;0</formula>
    </cfRule>
    <cfRule type="expression" dxfId="681" priority="30">
      <formula>F40&lt;0</formula>
    </cfRule>
  </conditionalFormatting>
  <conditionalFormatting sqref="F40:F45">
    <cfRule type="expression" dxfId="680" priority="31">
      <formula>F40&gt;0</formula>
    </cfRule>
    <cfRule type="expression" dxfId="679" priority="32">
      <formula>F40&lt;0</formula>
    </cfRule>
  </conditionalFormatting>
  <conditionalFormatting sqref="H40:H45">
    <cfRule type="expression" dxfId="678" priority="27">
      <formula>H40&gt;0</formula>
    </cfRule>
    <cfRule type="expression" dxfId="677" priority="28">
      <formula>H40&lt;0</formula>
    </cfRule>
  </conditionalFormatting>
  <conditionalFormatting sqref="F23:F39">
    <cfRule type="expression" dxfId="676" priority="13">
      <formula>F23&gt;0</formula>
    </cfRule>
    <cfRule type="expression" dxfId="675" priority="14">
      <formula>F23&lt;0</formula>
    </cfRule>
  </conditionalFormatting>
  <conditionalFormatting sqref="H23:H39">
    <cfRule type="expression" dxfId="674" priority="11">
      <formula>H23&gt;0</formula>
    </cfRule>
    <cfRule type="expression" dxfId="673" priority="12">
      <formula>H23&lt;0</formula>
    </cfRule>
  </conditionalFormatting>
  <conditionalFormatting sqref="Q7">
    <cfRule type="expression" dxfId="672" priority="9">
      <formula>Q7&gt;0</formula>
    </cfRule>
    <cfRule type="expression" dxfId="671" priority="10">
      <formula>Q7&lt;0</formula>
    </cfRule>
  </conditionalFormatting>
  <conditionalFormatting sqref="Q8">
    <cfRule type="expression" dxfId="670" priority="7">
      <formula>Q8&gt;0</formula>
    </cfRule>
    <cfRule type="expression" dxfId="669" priority="8">
      <formula>Q8&lt;0</formula>
    </cfRule>
  </conditionalFormatting>
  <conditionalFormatting sqref="Q10">
    <cfRule type="expression" dxfId="668" priority="1">
      <formula>Q10&gt;0</formula>
    </cfRule>
    <cfRule type="expression" dxfId="66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6" priority="39">
      <formula>Q12&gt;0</formula>
    </cfRule>
    <cfRule type="expression" dxfId="66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4" priority="33">
      <formula>F25&gt;0</formula>
    </cfRule>
    <cfRule type="expression" dxfId="663" priority="34">
      <formula>F25&lt;0</formula>
    </cfRule>
  </conditionalFormatting>
  <conditionalFormatting sqref="F30">
    <cfRule type="expression" dxfId="662" priority="31">
      <formula>F30&gt;0</formula>
    </cfRule>
    <cfRule type="expression" dxfId="661" priority="32">
      <formula>F30&lt;0</formula>
    </cfRule>
  </conditionalFormatting>
  <conditionalFormatting sqref="F31">
    <cfRule type="expression" dxfId="660" priority="29">
      <formula>F31&gt;0</formula>
    </cfRule>
    <cfRule type="expression" dxfId="659" priority="30">
      <formula>F31&lt;0</formula>
    </cfRule>
  </conditionalFormatting>
  <conditionalFormatting sqref="F32:F34">
    <cfRule type="expression" dxfId="658" priority="27">
      <formula>F32&gt;0</formula>
    </cfRule>
    <cfRule type="expression" dxfId="657" priority="28">
      <formula>F32&lt;0</formula>
    </cfRule>
  </conditionalFormatting>
  <conditionalFormatting sqref="H25:H29">
    <cfRule type="expression" dxfId="656" priority="25">
      <formula>H25&gt;0</formula>
    </cfRule>
    <cfRule type="expression" dxfId="655" priority="26">
      <formula>H25&lt;0</formula>
    </cfRule>
  </conditionalFormatting>
  <conditionalFormatting sqref="H30">
    <cfRule type="expression" dxfId="654" priority="23">
      <formula>H30&gt;0</formula>
    </cfRule>
    <cfRule type="expression" dxfId="653" priority="24">
      <formula>H30&lt;0</formula>
    </cfRule>
  </conditionalFormatting>
  <conditionalFormatting sqref="H31">
    <cfRule type="expression" dxfId="652" priority="21">
      <formula>H31&gt;0</formula>
    </cfRule>
    <cfRule type="expression" dxfId="651" priority="22">
      <formula>H31&lt;0</formula>
    </cfRule>
  </conditionalFormatting>
  <conditionalFormatting sqref="H32:H34">
    <cfRule type="expression" dxfId="650" priority="19">
      <formula>H32&gt;0</formula>
    </cfRule>
    <cfRule type="expression" dxfId="649" priority="20">
      <formula>H32&lt;0</formula>
    </cfRule>
  </conditionalFormatting>
  <conditionalFormatting sqref="F35">
    <cfRule type="expression" dxfId="648" priority="17">
      <formula>F35&gt;0</formula>
    </cfRule>
    <cfRule type="expression" dxfId="647" priority="18">
      <formula>F35&lt;0</formula>
    </cfRule>
  </conditionalFormatting>
  <conditionalFormatting sqref="H35">
    <cfRule type="expression" dxfId="646" priority="15">
      <formula>H35&gt;0</formula>
    </cfRule>
    <cfRule type="expression" dxfId="645" priority="16">
      <formula>H35&lt;0</formula>
    </cfRule>
  </conditionalFormatting>
  <conditionalFormatting sqref="F36">
    <cfRule type="expression" dxfId="644" priority="13">
      <formula>F36&gt;0</formula>
    </cfRule>
    <cfRule type="expression" dxfId="643" priority="14">
      <formula>F36&lt;0</formula>
    </cfRule>
  </conditionalFormatting>
  <conditionalFormatting sqref="H36">
    <cfRule type="expression" dxfId="642" priority="11">
      <formula>H36&gt;0</formula>
    </cfRule>
    <cfRule type="expression" dxfId="641" priority="12">
      <formula>H36&lt;0</formula>
    </cfRule>
  </conditionalFormatting>
  <conditionalFormatting sqref="H23:H24">
    <cfRule type="expression" dxfId="640" priority="5">
      <formula>H23&gt;0</formula>
    </cfRule>
    <cfRule type="expression" dxfId="639" priority="6">
      <formula>H23&lt;0</formula>
    </cfRule>
  </conditionalFormatting>
  <conditionalFormatting sqref="F23:F24">
    <cfRule type="expression" dxfId="638" priority="7">
      <formula>F23&gt;0</formula>
    </cfRule>
    <cfRule type="expression" dxfId="637" priority="8">
      <formula>F23&lt;0</formula>
    </cfRule>
  </conditionalFormatting>
  <conditionalFormatting sqref="Q7">
    <cfRule type="expression" dxfId="636" priority="3">
      <formula>Q7&gt;0</formula>
    </cfRule>
    <cfRule type="expression" dxfId="635" priority="4">
      <formula>Q7&lt;0</formula>
    </cfRule>
  </conditionalFormatting>
  <conditionalFormatting sqref="Q8">
    <cfRule type="expression" dxfId="634" priority="1">
      <formula>Q8&gt;0</formula>
    </cfRule>
    <cfRule type="expression" dxfId="63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52.41</v>
      </c>
      <c r="R4" s="483">
        <v>1.8100000000000002E-2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10482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1511.7300000000014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-92.850000000000364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-8.780266386757293E-3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2.9765311963365772E-2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9" t="s">
        <v>78</v>
      </c>
      <c r="Q39" s="83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57.651000000000003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57.126899999999999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56.602800000000002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56.078699999999998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55.554600000000001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55.030499999999996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54.506399999999999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53.982299999999995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53.458199999999998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52.934099999999994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52.41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51.885899999999999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51.361799999999995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50.837699999999998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50.313599999999994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49.789499999999997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49.265399999999993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48.741300000000003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48.217199999999998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47.693100000000001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47.168999999999997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2" priority="55">
      <formula>Q8&gt;0</formula>
    </cfRule>
    <cfRule type="expression" dxfId="631" priority="56">
      <formula>Q8&lt;0</formula>
    </cfRule>
  </conditionalFormatting>
  <conditionalFormatting sqref="Q7">
    <cfRule type="expression" dxfId="630" priority="57">
      <formula>Q7&gt;0</formula>
    </cfRule>
    <cfRule type="expression" dxfId="629" priority="58">
      <formula>Q7&lt;0</formula>
    </cfRule>
  </conditionalFormatting>
  <conditionalFormatting sqref="M50">
    <cfRule type="expression" dxfId="628" priority="45">
      <formula>M50&gt;0</formula>
    </cfRule>
    <cfRule type="expression" dxfId="627" priority="46">
      <formula>M50&lt;0</formula>
    </cfRule>
  </conditionalFormatting>
  <conditionalFormatting sqref="M50">
    <cfRule type="expression" dxfId="626" priority="47">
      <formula>M50&gt;0</formula>
    </cfRule>
    <cfRule type="expression" dxfId="625" priority="48">
      <formula>M50&lt;0</formula>
    </cfRule>
  </conditionalFormatting>
  <conditionalFormatting sqref="F24:F35">
    <cfRule type="expression" dxfId="624" priority="33">
      <formula>F24&gt;0</formula>
    </cfRule>
    <cfRule type="expression" dxfId="623" priority="34">
      <formula>F24&lt;0</formula>
    </cfRule>
  </conditionalFormatting>
  <conditionalFormatting sqref="F24:F35">
    <cfRule type="expression" dxfId="622" priority="35">
      <formula>F24&gt;0</formula>
    </cfRule>
    <cfRule type="expression" dxfId="621" priority="36">
      <formula>F24&lt;0</formula>
    </cfRule>
  </conditionalFormatting>
  <conditionalFormatting sqref="H24:H35">
    <cfRule type="expression" dxfId="620" priority="31">
      <formula>H24&gt;0</formula>
    </cfRule>
    <cfRule type="expression" dxfId="619" priority="32">
      <formula>H24&lt;0</formula>
    </cfRule>
  </conditionalFormatting>
  <conditionalFormatting sqref="J27:J35">
    <cfRule type="expression" dxfId="618" priority="1">
      <formula>J27&gt;0</formula>
    </cfRule>
    <cfRule type="expression" dxfId="617" priority="2">
      <formula>J27&lt;0</formula>
    </cfRule>
  </conditionalFormatting>
  <conditionalFormatting sqref="J27:J35">
    <cfRule type="expression" dxfId="616" priority="3">
      <formula>J27&gt;0</formula>
    </cfRule>
    <cfRule type="expression" dxfId="61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14" priority="66">
      <formula>F22&gt;0</formula>
    </cfRule>
    <cfRule type="expression" dxfId="61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2" priority="53">
      <formula>F41&gt;0</formula>
    </cfRule>
    <cfRule type="expression" dxfId="611" priority="54">
      <formula>F41&lt;0</formula>
    </cfRule>
  </conditionalFormatting>
  <conditionalFormatting sqref="F41">
    <cfRule type="expression" dxfId="610" priority="57">
      <formula>F41&gt;0</formula>
    </cfRule>
    <cfRule type="expression" dxfId="609" priority="58">
      <formula>F41&lt;0</formula>
    </cfRule>
  </conditionalFormatting>
  <conditionalFormatting sqref="H41">
    <cfRule type="expression" dxfId="608" priority="35">
      <formula>H41&gt;0</formula>
    </cfRule>
    <cfRule type="expression" dxfId="607" priority="36">
      <formula>H41&lt;0</formula>
    </cfRule>
  </conditionalFormatting>
  <conditionalFormatting sqref="F89:F95">
    <cfRule type="expression" dxfId="606" priority="29">
      <formula>F89&gt;0</formula>
    </cfRule>
    <cfRule type="expression" dxfId="605" priority="30">
      <formula>F89&lt;0</formula>
    </cfRule>
  </conditionalFormatting>
  <conditionalFormatting sqref="F96:F110">
    <cfRule type="expression" dxfId="604" priority="25">
      <formula>F96&gt;0</formula>
    </cfRule>
    <cfRule type="expression" dxfId="603" priority="26">
      <formula>F96&lt;0</formula>
    </cfRule>
  </conditionalFormatting>
  <conditionalFormatting sqref="F96:F110">
    <cfRule type="expression" dxfId="602" priority="27">
      <formula>F96&gt;0</formula>
    </cfRule>
    <cfRule type="expression" dxfId="601" priority="28">
      <formula>F96&lt;0</formula>
    </cfRule>
  </conditionalFormatting>
  <conditionalFormatting sqref="H89:H100">
    <cfRule type="expression" dxfId="600" priority="23">
      <formula>H89&gt;0</formula>
    </cfRule>
    <cfRule type="expression" dxfId="599" priority="24">
      <formula>H89&lt;0</formula>
    </cfRule>
  </conditionalFormatting>
  <conditionalFormatting sqref="H101">
    <cfRule type="expression" dxfId="598" priority="21">
      <formula>H101&gt;0</formula>
    </cfRule>
    <cfRule type="expression" dxfId="597" priority="22">
      <formula>H101&lt;0</formula>
    </cfRule>
  </conditionalFormatting>
  <conditionalFormatting sqref="F111:F116">
    <cfRule type="expression" dxfId="596" priority="19">
      <formula>F111&gt;0</formula>
    </cfRule>
    <cfRule type="expression" dxfId="595" priority="20">
      <formula>F111&lt;0</formula>
    </cfRule>
  </conditionalFormatting>
  <conditionalFormatting sqref="H103:H116">
    <cfRule type="expression" dxfId="594" priority="17">
      <formula>H103&gt;0</formula>
    </cfRule>
    <cfRule type="expression" dxfId="593" priority="18">
      <formula>H103&lt;0</formula>
    </cfRule>
  </conditionalFormatting>
  <conditionalFormatting sqref="H102">
    <cfRule type="expression" dxfId="592" priority="15">
      <formula>H102&gt;0</formula>
    </cfRule>
    <cfRule type="expression" dxfId="591" priority="16">
      <formula>H102&lt;0</formula>
    </cfRule>
  </conditionalFormatting>
  <conditionalFormatting sqref="M42">
    <cfRule type="expression" dxfId="590" priority="13">
      <formula>M42&gt;0</formula>
    </cfRule>
    <cfRule type="expression" dxfId="589" priority="14">
      <formula>M42&lt;0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F117:F130 H117:H130">
    <cfRule type="expression" dxfId="584" priority="1">
      <formula>F117&gt;0</formula>
    </cfRule>
    <cfRule type="expression" dxfId="58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2" priority="84">
      <formula>F7&gt;0</formula>
    </cfRule>
    <cfRule type="expression" dxfId="581" priority="85">
      <formula>F7&lt;0</formula>
    </cfRule>
  </conditionalFormatting>
  <conditionalFormatting sqref="Q8">
    <cfRule type="expression" dxfId="580" priority="82">
      <formula>Q8&gt;0</formula>
    </cfRule>
    <cfRule type="expression" dxfId="579" priority="83">
      <formula>Q8&lt;0</formula>
    </cfRule>
  </conditionalFormatting>
  <conditionalFormatting sqref="F29:F36">
    <cfRule type="expression" dxfId="578" priority="62">
      <formula>F29&gt;0</formula>
    </cfRule>
    <cfRule type="expression" dxfId="577" priority="63">
      <formula>F29&lt;0</formula>
    </cfRule>
  </conditionalFormatting>
  <conditionalFormatting sqref="J32:J38">
    <cfRule type="expression" dxfId="576" priority="57">
      <formula>J32&gt;0</formula>
    </cfRule>
    <cfRule type="expression" dxfId="575" priority="58">
      <formula>J32&lt;0</formula>
    </cfRule>
  </conditionalFormatting>
  <conditionalFormatting sqref="M42">
    <cfRule type="expression" dxfId="574" priority="55">
      <formula>M42&gt;0</formula>
    </cfRule>
    <cfRule type="expression" dxfId="573" priority="56">
      <formula>M42&lt;0</formula>
    </cfRule>
  </conditionalFormatting>
  <conditionalFormatting sqref="F98:F134 H98:H134 H137:H142 F137:F142 F144:F153 H144:H153">
    <cfRule type="expression" dxfId="572" priority="53">
      <formula>F98&gt;0</formula>
    </cfRule>
    <cfRule type="expression" dxfId="571" priority="54">
      <formula>F98&lt;0</formula>
    </cfRule>
  </conditionalFormatting>
  <conditionalFormatting sqref="F90:F97">
    <cfRule type="expression" dxfId="570" priority="51">
      <formula>F90&gt;0</formula>
    </cfRule>
    <cfRule type="expression" dxfId="569" priority="52">
      <formula>F90&lt;0</formula>
    </cfRule>
  </conditionalFormatting>
  <conditionalFormatting sqref="H90:H97">
    <cfRule type="expression" dxfId="568" priority="49">
      <formula>H90&gt;0</formula>
    </cfRule>
    <cfRule type="expression" dxfId="567" priority="50">
      <formula>H90&lt;0</formula>
    </cfRule>
  </conditionalFormatting>
  <conditionalFormatting sqref="F135:F136 H135:H136">
    <cfRule type="expression" dxfId="566" priority="47">
      <formula>F135&gt;0</formula>
    </cfRule>
    <cfRule type="expression" dxfId="565" priority="48">
      <formula>F135&lt;0</formula>
    </cfRule>
  </conditionalFormatting>
  <conditionalFormatting sqref="H143 F143">
    <cfRule type="expression" dxfId="564" priority="45">
      <formula>F143&gt;0</formula>
    </cfRule>
    <cfRule type="expression" dxfId="563" priority="46">
      <formula>F143&lt;0</formula>
    </cfRule>
  </conditionalFormatting>
  <conditionalFormatting sqref="F154:F161">
    <cfRule type="expression" dxfId="562" priority="31">
      <formula>F154&gt;0</formula>
    </cfRule>
    <cfRule type="expression" dxfId="561" priority="32">
      <formula>F154&lt;0</formula>
    </cfRule>
  </conditionalFormatting>
  <conditionalFormatting sqref="H154:H161">
    <cfRule type="expression" dxfId="560" priority="29">
      <formula>H154&gt;0</formula>
    </cfRule>
    <cfRule type="expression" dxfId="559" priority="30">
      <formula>H154&lt;0</formula>
    </cfRule>
  </conditionalFormatting>
  <conditionalFormatting sqref="Q10">
    <cfRule type="expression" dxfId="558" priority="27">
      <formula>Q10&gt;0</formula>
    </cfRule>
    <cfRule type="expression" dxfId="557" priority="28">
      <formula>Q10&lt;0</formula>
    </cfRule>
  </conditionalFormatting>
  <conditionalFormatting sqref="F37:F38">
    <cfRule type="expression" dxfId="556" priority="25">
      <formula>F37&gt;0</formula>
    </cfRule>
    <cfRule type="expression" dxfId="555" priority="26">
      <formula>F37&lt;0</formula>
    </cfRule>
  </conditionalFormatting>
  <conditionalFormatting sqref="H37:H38">
    <cfRule type="expression" dxfId="554" priority="23">
      <formula>H37&gt;0</formula>
    </cfRule>
    <cfRule type="expression" dxfId="553" priority="24">
      <formula>H37&lt;0</formula>
    </cfRule>
  </conditionalFormatting>
  <conditionalFormatting sqref="F167">
    <cfRule type="expression" dxfId="552" priority="21">
      <formula>F167&gt;0</formula>
    </cfRule>
    <cfRule type="expression" dxfId="551" priority="22">
      <formula>F167&lt;0</formula>
    </cfRule>
  </conditionalFormatting>
  <conditionalFormatting sqref="F168:F179">
    <cfRule type="expression" dxfId="550" priority="19">
      <formula>F168&gt;0</formula>
    </cfRule>
    <cfRule type="expression" dxfId="549" priority="20">
      <formula>F168&lt;0</formula>
    </cfRule>
  </conditionalFormatting>
  <conditionalFormatting sqref="H167:H179">
    <cfRule type="expression" dxfId="548" priority="17">
      <formula>H167&gt;0</formula>
    </cfRule>
    <cfRule type="expression" dxfId="547" priority="18">
      <formula>H167&lt;0</formula>
    </cfRule>
  </conditionalFormatting>
  <conditionalFormatting sqref="J175:J197 J201">
    <cfRule type="expression" dxfId="546" priority="15">
      <formula>J175&gt;0</formula>
    </cfRule>
    <cfRule type="expression" dxfId="545" priority="16">
      <formula>J175&lt;0</formula>
    </cfRule>
  </conditionalFormatting>
  <conditionalFormatting sqref="F180:F197 F201">
    <cfRule type="expression" dxfId="544" priority="13">
      <formula>F180&gt;0</formula>
    </cfRule>
    <cfRule type="expression" dxfId="543" priority="14">
      <formula>F180&lt;0</formula>
    </cfRule>
  </conditionalFormatting>
  <conditionalFormatting sqref="H180:H197 H201">
    <cfRule type="expression" dxfId="542" priority="11">
      <formula>H180&gt;0</formula>
    </cfRule>
    <cfRule type="expression" dxfId="541" priority="12">
      <formula>H180&lt;0</formula>
    </cfRule>
  </conditionalFormatting>
  <conditionalFormatting sqref="I32:J35">
    <cfRule type="expression" dxfId="540" priority="9">
      <formula>I32&gt;0</formula>
    </cfRule>
    <cfRule type="expression" dxfId="539" priority="10">
      <formula>I32&lt;0</formula>
    </cfRule>
  </conditionalFormatting>
  <conditionalFormatting sqref="F198:F200">
    <cfRule type="expression" dxfId="538" priority="7">
      <formula>F198&gt;0</formula>
    </cfRule>
    <cfRule type="expression" dxfId="537" priority="8">
      <formula>F198&lt;0</formula>
    </cfRule>
  </conditionalFormatting>
  <conditionalFormatting sqref="H198:H200">
    <cfRule type="expression" dxfId="536" priority="5">
      <formula>H198&gt;0</formula>
    </cfRule>
    <cfRule type="expression" dxfId="535" priority="6">
      <formula>H198&lt;0</formula>
    </cfRule>
  </conditionalFormatting>
  <conditionalFormatting sqref="J198:J200">
    <cfRule type="expression" dxfId="534" priority="3">
      <formula>J198&gt;0</formula>
    </cfRule>
    <cfRule type="expression" dxfId="533" priority="4">
      <formula>J198&lt;0</formula>
    </cfRule>
  </conditionalFormatting>
  <conditionalFormatting sqref="F202:F211 H202:H211 J202:J211">
    <cfRule type="expression" dxfId="532" priority="1">
      <formula>F202&gt;0</formula>
    </cfRule>
    <cfRule type="expression" dxfId="53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2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69.430000000000007</v>
      </c>
      <c r="R4" s="503">
        <v>3.5999999999999999E-3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3471.5000000000005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2017.9300000000007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-42.499999999999545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-1.2094479225953201E-2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76.373000000000019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75.678700000000006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74.984400000000008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74.29010000000001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73.595800000000011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72.901500000000013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72.207200000000014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71.512900000000002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70.818600000000004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70.124300000000005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69.430000000000007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68.735700000000008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68.04140000000001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67.347100000000012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66.652799999999999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65.958500000000001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65.264200000000002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64.569900000000004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63.875600000000006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63.181300000000007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62.487000000000009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0" priority="80">
      <formula>Q7&gt;0</formula>
    </cfRule>
    <cfRule type="expression" dxfId="529" priority="81">
      <formula>Q7&lt;0</formula>
    </cfRule>
  </conditionalFormatting>
  <conditionalFormatting sqref="Q8">
    <cfRule type="expression" dxfId="528" priority="78">
      <formula>Q8&gt;0</formula>
    </cfRule>
    <cfRule type="expression" dxfId="527" priority="79">
      <formula>Q8&lt;0</formula>
    </cfRule>
  </conditionalFormatting>
  <conditionalFormatting sqref="F29:F43">
    <cfRule type="expression" dxfId="526" priority="62">
      <formula>F29&gt;0</formula>
    </cfRule>
    <cfRule type="expression" dxfId="525" priority="63">
      <formula>F29&lt;0</formula>
    </cfRule>
  </conditionalFormatting>
  <conditionalFormatting sqref="H45 H47:H48 H50:H51 H53 H29:H43">
    <cfRule type="expression" dxfId="524" priority="60">
      <formula>H29&gt;0</formula>
    </cfRule>
    <cfRule type="expression" dxfId="523" priority="61">
      <formula>H29&lt;0</formula>
    </cfRule>
  </conditionalFormatting>
  <conditionalFormatting sqref="J35">
    <cfRule type="expression" dxfId="522" priority="56">
      <formula>J35&gt;0</formula>
    </cfRule>
    <cfRule type="expression" dxfId="521" priority="57">
      <formula>J35&lt;0</formula>
    </cfRule>
  </conditionalFormatting>
  <conditionalFormatting sqref="J36:J37">
    <cfRule type="expression" dxfId="520" priority="54">
      <formula>J36&gt;0</formula>
    </cfRule>
    <cfRule type="expression" dxfId="519" priority="55">
      <formula>J36&lt;0</formula>
    </cfRule>
  </conditionalFormatting>
  <conditionalFormatting sqref="J38:J45 J48 J51">
    <cfRule type="expression" dxfId="518" priority="52">
      <formula>J38&gt;0</formula>
    </cfRule>
    <cfRule type="expression" dxfId="51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6" priority="49">
      <formula>M59&gt;0</formula>
    </cfRule>
    <cfRule type="expression" dxfId="515" priority="50">
      <formula>M59&lt;0</formula>
    </cfRule>
  </conditionalFormatting>
  <conditionalFormatting sqref="Q10">
    <cfRule type="expression" dxfId="514" priority="47">
      <formula>Q10&gt;0</formula>
    </cfRule>
    <cfRule type="expression" dxfId="513" priority="48">
      <formula>Q10&lt;0</formula>
    </cfRule>
  </conditionalFormatting>
  <conditionalFormatting sqref="F84:F103">
    <cfRule type="expression" dxfId="512" priority="45">
      <formula>F84&gt;0</formula>
    </cfRule>
    <cfRule type="expression" dxfId="511" priority="46">
      <formula>F84&lt;0</formula>
    </cfRule>
  </conditionalFormatting>
  <conditionalFormatting sqref="H107 H84:H103">
    <cfRule type="expression" dxfId="510" priority="43">
      <formula>H84&gt;0</formula>
    </cfRule>
    <cfRule type="expression" dxfId="509" priority="44">
      <formula>H84&lt;0</formula>
    </cfRule>
  </conditionalFormatting>
  <conditionalFormatting sqref="J89">
    <cfRule type="expression" dxfId="508" priority="41">
      <formula>J89&gt;0</formula>
    </cfRule>
    <cfRule type="expression" dxfId="507" priority="42">
      <formula>J89&lt;0</formula>
    </cfRule>
  </conditionalFormatting>
  <conditionalFormatting sqref="J90:J95">
    <cfRule type="expression" dxfId="506" priority="39">
      <formula>J90&gt;0</formula>
    </cfRule>
    <cfRule type="expression" dxfId="505" priority="40">
      <formula>J90&lt;0</formula>
    </cfRule>
  </conditionalFormatting>
  <conditionalFormatting sqref="J96:J97">
    <cfRule type="expression" dxfId="504" priority="37">
      <formula>J96&gt;0</formula>
    </cfRule>
    <cfRule type="expression" dxfId="503" priority="38">
      <formula>J96&lt;0</formula>
    </cfRule>
  </conditionalFormatting>
  <conditionalFormatting sqref="J98:J104">
    <cfRule type="expression" dxfId="502" priority="35">
      <formula>J98&gt;0</formula>
    </cfRule>
    <cfRule type="expression" dxfId="501" priority="36">
      <formula>J98&lt;0</formula>
    </cfRule>
  </conditionalFormatting>
  <conditionalFormatting sqref="J25">
    <cfRule type="expression" dxfId="500" priority="31">
      <formula>J25&gt;0</formula>
    </cfRule>
    <cfRule type="expression" dxfId="499" priority="32">
      <formula>J25&lt;0</formula>
    </cfRule>
  </conditionalFormatting>
  <conditionalFormatting sqref="F105:F106">
    <cfRule type="expression" dxfId="498" priority="29">
      <formula>F105&gt;0</formula>
    </cfRule>
    <cfRule type="expression" dxfId="497" priority="30">
      <formula>F105&lt;0</formula>
    </cfRule>
  </conditionalFormatting>
  <conditionalFormatting sqref="H105:H106">
    <cfRule type="expression" dxfId="496" priority="27">
      <formula>H105&gt;0</formula>
    </cfRule>
    <cfRule type="expression" dxfId="495" priority="28">
      <formula>H105&lt;0</formula>
    </cfRule>
  </conditionalFormatting>
  <conditionalFormatting sqref="J105">
    <cfRule type="expression" dxfId="494" priority="25">
      <formula>J105&gt;0</formula>
    </cfRule>
    <cfRule type="expression" dxfId="493" priority="26">
      <formula>J105&lt;0</formula>
    </cfRule>
  </conditionalFormatting>
  <conditionalFormatting sqref="J106">
    <cfRule type="expression" dxfId="492" priority="23">
      <formula>J106&gt;0</formula>
    </cfRule>
    <cfRule type="expression" dxfId="491" priority="24">
      <formula>J106&lt;0</formula>
    </cfRule>
  </conditionalFormatting>
  <conditionalFormatting sqref="F24 F27:F28">
    <cfRule type="expression" dxfId="490" priority="21">
      <formula>F24&gt;0</formula>
    </cfRule>
    <cfRule type="expression" dxfId="489" priority="22">
      <formula>F24&lt;0</formula>
    </cfRule>
  </conditionalFormatting>
  <conditionalFormatting sqref="H24:H28">
    <cfRule type="expression" dxfId="488" priority="19">
      <formula>H24&gt;0</formula>
    </cfRule>
    <cfRule type="expression" dxfId="487" priority="20">
      <formula>H24&lt;0</formula>
    </cfRule>
  </conditionalFormatting>
  <conditionalFormatting sqref="J26:J34">
    <cfRule type="expression" dxfId="486" priority="17">
      <formula>J26&gt;0</formula>
    </cfRule>
    <cfRule type="expression" dxfId="485" priority="18">
      <formula>J26&lt;0</formula>
    </cfRule>
  </conditionalFormatting>
  <conditionalFormatting sqref="F113">
    <cfRule type="expression" dxfId="484" priority="15">
      <formula>F113&gt;0</formula>
    </cfRule>
    <cfRule type="expression" dxfId="483" priority="16">
      <formula>F113&lt;0</formula>
    </cfRule>
  </conditionalFormatting>
  <conditionalFormatting sqref="H113">
    <cfRule type="expression" dxfId="482" priority="13">
      <formula>H113&gt;0</formula>
    </cfRule>
    <cfRule type="expression" dxfId="481" priority="14">
      <formula>H113&lt;0</formula>
    </cfRule>
  </conditionalFormatting>
  <conditionalFormatting sqref="J109">
    <cfRule type="expression" dxfId="480" priority="11">
      <formula>J109&gt;0</formula>
    </cfRule>
    <cfRule type="expression" dxfId="479" priority="12">
      <formula>J109&lt;0</formula>
    </cfRule>
  </conditionalFormatting>
  <conditionalFormatting sqref="F108:F112">
    <cfRule type="expression" dxfId="478" priority="9">
      <formula>F108&gt;0</formula>
    </cfRule>
    <cfRule type="expression" dxfId="477" priority="10">
      <formula>F108&lt;0</formula>
    </cfRule>
  </conditionalFormatting>
  <conditionalFormatting sqref="H108:H112">
    <cfRule type="expression" dxfId="476" priority="7">
      <formula>H108&gt;0</formula>
    </cfRule>
    <cfRule type="expression" dxfId="475" priority="8">
      <formula>H108&lt;0</formula>
    </cfRule>
  </conditionalFormatting>
  <conditionalFormatting sqref="J110:J113">
    <cfRule type="expression" dxfId="474" priority="5">
      <formula>J110&gt;0</formula>
    </cfRule>
    <cfRule type="expression" dxfId="473" priority="6">
      <formula>J110&lt;0</formula>
    </cfRule>
  </conditionalFormatting>
  <conditionalFormatting sqref="F25:F26">
    <cfRule type="expression" dxfId="472" priority="3">
      <formula>F25&gt;0</formula>
    </cfRule>
    <cfRule type="expression" dxfId="471" priority="4">
      <formula>F25&lt;0</formula>
    </cfRule>
  </conditionalFormatting>
  <conditionalFormatting sqref="Q9">
    <cfRule type="expression" dxfId="470" priority="1">
      <formula>Q9&gt;0</formula>
    </cfRule>
    <cfRule type="expression" dxfId="46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25.48</v>
      </c>
      <c r="R4" s="483">
        <v>7.9000000000000008E-3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12740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-3344.5099999999879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-3419.5299999999879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-0.21161073372802242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3.6106750392464679E-2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28.028000000000002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27.773200000000003</v>
      </c>
      <c r="T20" s="1">
        <v>43126</v>
      </c>
      <c r="U20" t="s">
        <v>955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680</v>
      </c>
      <c r="I21" s="37"/>
      <c r="J21" s="37"/>
      <c r="K21" s="37">
        <f>SUM(K2:K20)</f>
        <v>19726.77</v>
      </c>
      <c r="L21" s="37"/>
      <c r="M21" s="37">
        <f>SUM(M2:M3)</f>
        <v>179.4</v>
      </c>
      <c r="O21" s="81">
        <v>1.08</v>
      </c>
      <c r="P21" s="81">
        <f t="shared" si="3"/>
        <v>27.518400000000003</v>
      </c>
      <c r="U21" t="s">
        <v>956</v>
      </c>
    </row>
    <row r="22" spans="1:21" ht="15.75" thickBot="1" x14ac:dyDescent="0.3">
      <c r="A22" s="345" t="s">
        <v>194</v>
      </c>
      <c r="B22" s="346"/>
      <c r="C22" s="347">
        <f>SumByColor($A$22,C2:C20)</f>
        <v>640</v>
      </c>
      <c r="D22" s="347"/>
      <c r="E22" s="347"/>
      <c r="F22" s="348">
        <f>SumByColor($A$22,F2:F21)</f>
        <v>18420</v>
      </c>
      <c r="G22" s="347"/>
      <c r="H22" s="347">
        <f>SumByColor($A$22,H2:H20)</f>
        <v>680</v>
      </c>
      <c r="I22" s="347"/>
      <c r="J22" s="347"/>
      <c r="K22" s="348">
        <f>SumByColor($A$22,K2:K20)</f>
        <v>19727</v>
      </c>
      <c r="L22" s="347"/>
      <c r="M22" s="348">
        <f>SumByColor($A$22,M2:M20)</f>
        <v>179</v>
      </c>
      <c r="O22" s="81">
        <v>1.07</v>
      </c>
      <c r="P22" s="81">
        <f t="shared" si="3"/>
        <v>27.2636</v>
      </c>
    </row>
    <row r="23" spans="1:21" x14ac:dyDescent="0.25">
      <c r="O23" s="81">
        <v>1.06</v>
      </c>
      <c r="P23" s="81">
        <f t="shared" si="3"/>
        <v>27.008800000000001</v>
      </c>
      <c r="T23" s="1">
        <v>43128</v>
      </c>
      <c r="U23" t="s">
        <v>958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510</v>
      </c>
      <c r="K24" s="190" t="s">
        <v>150</v>
      </c>
      <c r="O24" s="81">
        <v>1.05</v>
      </c>
      <c r="P24" s="81">
        <f t="shared" si="3"/>
        <v>26.754000000000001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26.499200000000002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26.244400000000002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25.989599999999999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25.7348</v>
      </c>
      <c r="T28" s="159">
        <v>43136</v>
      </c>
      <c r="U28" t="s">
        <v>904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25.48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25.225200000000001</v>
      </c>
      <c r="T30" s="1">
        <v>43175</v>
      </c>
      <c r="U30" t="s">
        <v>1004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24.970400000000001</v>
      </c>
      <c r="T31" s="1">
        <v>43178</v>
      </c>
      <c r="U31" t="s">
        <v>1008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24.715599999999998</v>
      </c>
    </row>
    <row r="33" spans="1:21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24.460799999999999</v>
      </c>
    </row>
    <row r="34" spans="1:21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24.206</v>
      </c>
    </row>
    <row r="35" spans="1:21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23.9512</v>
      </c>
    </row>
    <row r="36" spans="1:21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23.696400000000001</v>
      </c>
    </row>
    <row r="37" spans="1:21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817</v>
      </c>
      <c r="J37" s="39"/>
      <c r="K37" s="39"/>
      <c r="O37" s="81">
        <v>0.92</v>
      </c>
      <c r="P37" s="81">
        <f t="shared" si="3"/>
        <v>23.441600000000001</v>
      </c>
    </row>
    <row r="38" spans="1:21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23.186800000000002</v>
      </c>
    </row>
    <row r="39" spans="1:21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22.932000000000002</v>
      </c>
    </row>
    <row r="40" spans="1:21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876</v>
      </c>
    </row>
    <row r="41" spans="1:21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901</v>
      </c>
      <c r="O41" s="33"/>
      <c r="R41" s="33"/>
    </row>
    <row r="42" spans="1:21" ht="20.25" thickBot="1" x14ac:dyDescent="0.3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  <c r="T44" s="91" t="s">
        <v>98</v>
      </c>
      <c r="U44" s="86">
        <v>46.21</v>
      </c>
    </row>
    <row r="45" spans="1:21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  <c r="T46" s="91" t="s">
        <v>100</v>
      </c>
      <c r="U46" s="86" t="s">
        <v>128</v>
      </c>
    </row>
    <row r="47" spans="1:21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7">
        <f t="shared" ref="H47:H50" si="21">(E47-D47)/D47</f>
        <v>-0.24278527932221342</v>
      </c>
      <c r="I47" s="39"/>
      <c r="J47" s="39"/>
      <c r="K47" s="39">
        <v>-2491</v>
      </c>
      <c r="Q47" s="81"/>
      <c r="R47" s="33"/>
      <c r="T47" s="91" t="s">
        <v>101</v>
      </c>
      <c r="U47" s="86">
        <v>57.29</v>
      </c>
    </row>
    <row r="48" spans="1:21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  <c r="T49" s="91" t="s">
        <v>103</v>
      </c>
      <c r="U49" s="86" t="s">
        <v>564</v>
      </c>
    </row>
    <row r="50" spans="1:21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  <c r="T57" s="91" t="s">
        <v>111</v>
      </c>
      <c r="U57" s="86">
        <v>1.25</v>
      </c>
    </row>
    <row r="58" spans="1:21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  <c r="T58" s="91" t="s">
        <v>108</v>
      </c>
      <c r="U58" s="86" t="s">
        <v>565</v>
      </c>
    </row>
    <row r="59" spans="1:21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21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21" x14ac:dyDescent="0.25">
      <c r="L61" t="s">
        <v>211</v>
      </c>
      <c r="M61" s="2">
        <f>M75+K75-F75</f>
        <v>75.019999999999982</v>
      </c>
      <c r="Q61" s="81"/>
    </row>
    <row r="62" spans="1:21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21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21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2">C82*(E82-D82)</f>
        <v>-94.799999999999898</v>
      </c>
      <c r="G82" s="255">
        <f t="shared" ref="G82:G88" si="23">D82*C82</f>
        <v>2401.8000000000002</v>
      </c>
      <c r="H82" s="269">
        <f t="shared" ref="H82:H88" si="24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2"/>
        <v>-86.100000000000136</v>
      </c>
      <c r="G83" s="255">
        <f t="shared" si="23"/>
        <v>1239.3000000000002</v>
      </c>
      <c r="H83" s="267">
        <f t="shared" si="24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2"/>
        <v>-54.000000000000128</v>
      </c>
      <c r="G84" s="255">
        <f t="shared" si="23"/>
        <v>1239.3000000000002</v>
      </c>
      <c r="H84" s="267">
        <f t="shared" si="24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2"/>
        <v>-29.849999999999923</v>
      </c>
      <c r="G85" s="255">
        <f t="shared" si="23"/>
        <v>1239.1500000000001</v>
      </c>
      <c r="H85" s="267">
        <f t="shared" si="24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2"/>
        <v>-9.7500000000000853</v>
      </c>
      <c r="G86" s="255">
        <f t="shared" si="23"/>
        <v>1239.1500000000001</v>
      </c>
      <c r="H86" s="267">
        <f t="shared" si="24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2"/>
        <v>-51.449999999999889</v>
      </c>
      <c r="G87" s="255">
        <f t="shared" si="23"/>
        <v>1239.1500000000001</v>
      </c>
      <c r="H87" s="267">
        <f t="shared" si="24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2"/>
        <v>1.9499999999999318</v>
      </c>
      <c r="G88" s="255">
        <f t="shared" si="23"/>
        <v>1239.1500000000001</v>
      </c>
      <c r="H88" s="267">
        <f t="shared" si="24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1:F59 H51:K60">
    <cfRule type="expression" dxfId="457" priority="63">
      <formula>F29&gt;0</formula>
    </cfRule>
    <cfRule type="expression" dxfId="456" priority="64">
      <formula>F29&lt;0</formula>
    </cfRule>
  </conditionalFormatting>
  <conditionalFormatting sqref="H29:H31">
    <cfRule type="expression" dxfId="455" priority="61">
      <formula>H29&gt;0</formula>
    </cfRule>
    <cfRule type="expression" dxfId="454" priority="62">
      <formula>H29&lt;0</formula>
    </cfRule>
  </conditionalFormatting>
  <conditionalFormatting sqref="H32">
    <cfRule type="expression" dxfId="453" priority="59">
      <formula>H32&gt;0</formula>
    </cfRule>
    <cfRule type="expression" dxfId="452" priority="60">
      <formula>H32&lt;0</formula>
    </cfRule>
  </conditionalFormatting>
  <conditionalFormatting sqref="H33">
    <cfRule type="expression" dxfId="451" priority="57">
      <formula>H33&gt;0</formula>
    </cfRule>
    <cfRule type="expression" dxfId="450" priority="58">
      <formula>H33&lt;0</formula>
    </cfRule>
  </conditionalFormatting>
  <conditionalFormatting sqref="F25:F28">
    <cfRule type="expression" dxfId="449" priority="53">
      <formula>F25&gt;0</formula>
    </cfRule>
    <cfRule type="expression" dxfId="448" priority="54">
      <formula>F25&lt;0</formula>
    </cfRule>
  </conditionalFormatting>
  <conditionalFormatting sqref="H25:H28">
    <cfRule type="expression" dxfId="447" priority="51">
      <formula>H25&gt;0</formula>
    </cfRule>
    <cfRule type="expression" dxfId="446" priority="52">
      <formula>H25&lt;0</formula>
    </cfRule>
  </conditionalFormatting>
  <conditionalFormatting sqref="F34:F35">
    <cfRule type="expression" dxfId="445" priority="47">
      <formula>F34&gt;0</formula>
    </cfRule>
    <cfRule type="expression" dxfId="444" priority="48">
      <formula>F34&lt;0</formula>
    </cfRule>
  </conditionalFormatting>
  <conditionalFormatting sqref="I29:K31">
    <cfRule type="expression" dxfId="443" priority="45">
      <formula>I29&gt;0</formula>
    </cfRule>
    <cfRule type="expression" dxfId="442" priority="46">
      <formula>I29&lt;0</formula>
    </cfRule>
  </conditionalFormatting>
  <conditionalFormatting sqref="I38:I43 I35:K36">
    <cfRule type="expression" dxfId="441" priority="39">
      <formula>I35&gt;0</formula>
    </cfRule>
    <cfRule type="expression" dxfId="440" priority="40">
      <formula>I35&lt;0</formula>
    </cfRule>
  </conditionalFormatting>
  <conditionalFormatting sqref="I25:K28">
    <cfRule type="expression" dxfId="439" priority="37">
      <formula>I25&gt;0</formula>
    </cfRule>
    <cfRule type="expression" dxfId="438" priority="38">
      <formula>I25&lt;0</formula>
    </cfRule>
  </conditionalFormatting>
  <conditionalFormatting sqref="F36:F47">
    <cfRule type="expression" dxfId="437" priority="35">
      <formula>F36&gt;0</formula>
    </cfRule>
    <cfRule type="expression" dxfId="436" priority="36">
      <formula>F36&lt;0</formula>
    </cfRule>
  </conditionalFormatting>
  <conditionalFormatting sqref="Q8">
    <cfRule type="expression" dxfId="435" priority="31">
      <formula>Q8&gt;0</formula>
    </cfRule>
    <cfRule type="expression" dxfId="434" priority="32">
      <formula>Q8&lt;0</formula>
    </cfRule>
  </conditionalFormatting>
  <conditionalFormatting sqref="Q7">
    <cfRule type="expression" dxfId="433" priority="33">
      <formula>Q7&gt;0</formula>
    </cfRule>
    <cfRule type="expression" dxfId="432" priority="34">
      <formula>Q7&lt;0</formula>
    </cfRule>
  </conditionalFormatting>
  <conditionalFormatting sqref="F83:F87">
    <cfRule type="expression" dxfId="431" priority="29">
      <formula>F83&gt;0</formula>
    </cfRule>
    <cfRule type="expression" dxfId="430" priority="30">
      <formula>F83&lt;0</formula>
    </cfRule>
  </conditionalFormatting>
  <conditionalFormatting sqref="H83:H85">
    <cfRule type="expression" dxfId="429" priority="27">
      <formula>H83&gt;0</formula>
    </cfRule>
    <cfRule type="expression" dxfId="428" priority="28">
      <formula>H83&lt;0</formula>
    </cfRule>
  </conditionalFormatting>
  <conditionalFormatting sqref="H86">
    <cfRule type="expression" dxfId="427" priority="25">
      <formula>H86&gt;0</formula>
    </cfRule>
    <cfRule type="expression" dxfId="426" priority="26">
      <formula>H86&lt;0</formula>
    </cfRule>
  </conditionalFormatting>
  <conditionalFormatting sqref="H87">
    <cfRule type="expression" dxfId="425" priority="23">
      <formula>H87&gt;0</formula>
    </cfRule>
    <cfRule type="expression" dxfId="424" priority="24">
      <formula>H87&lt;0</formula>
    </cfRule>
  </conditionalFormatting>
  <conditionalFormatting sqref="H88:H92">
    <cfRule type="expression" dxfId="423" priority="21">
      <formula>H88&gt;0</formula>
    </cfRule>
    <cfRule type="expression" dxfId="422" priority="22">
      <formula>H88&lt;0</formula>
    </cfRule>
  </conditionalFormatting>
  <conditionalFormatting sqref="F79:F82">
    <cfRule type="expression" dxfId="421" priority="19">
      <formula>F79&gt;0</formula>
    </cfRule>
    <cfRule type="expression" dxfId="420" priority="20">
      <formula>F79&lt;0</formula>
    </cfRule>
  </conditionalFormatting>
  <conditionalFormatting sqref="H79:H82">
    <cfRule type="expression" dxfId="419" priority="17">
      <formula>H79&gt;0</formula>
    </cfRule>
    <cfRule type="expression" dxfId="418" priority="18">
      <formula>H79&lt;0</formula>
    </cfRule>
  </conditionalFormatting>
  <conditionalFormatting sqref="F88:F89">
    <cfRule type="expression" dxfId="417" priority="15">
      <formula>F88&gt;0</formula>
    </cfRule>
    <cfRule type="expression" dxfId="416" priority="16">
      <formula>F88&lt;0</formula>
    </cfRule>
  </conditionalFormatting>
  <conditionalFormatting sqref="I83:I85">
    <cfRule type="expression" dxfId="415" priority="13">
      <formula>I83&gt;0</formula>
    </cfRule>
    <cfRule type="expression" dxfId="414" priority="14">
      <formula>I83&lt;0</formula>
    </cfRule>
  </conditionalFormatting>
  <conditionalFormatting sqref="I86">
    <cfRule type="expression" dxfId="413" priority="11">
      <formula>I86&gt;0</formula>
    </cfRule>
    <cfRule type="expression" dxfId="412" priority="12">
      <formula>I86&lt;0</formula>
    </cfRule>
  </conditionalFormatting>
  <conditionalFormatting sqref="I87">
    <cfRule type="expression" dxfId="411" priority="9">
      <formula>I87&gt;0</formula>
    </cfRule>
    <cfRule type="expression" dxfId="410" priority="10">
      <formula>I87&lt;0</formula>
    </cfRule>
  </conditionalFormatting>
  <conditionalFormatting sqref="I88:I92">
    <cfRule type="expression" dxfId="409" priority="7">
      <formula>I88&gt;0</formula>
    </cfRule>
    <cfRule type="expression" dxfId="408" priority="8">
      <formula>I88&lt;0</formula>
    </cfRule>
  </conditionalFormatting>
  <conditionalFormatting sqref="I79:I82">
    <cfRule type="expression" dxfId="407" priority="5">
      <formula>I79&gt;0</formula>
    </cfRule>
    <cfRule type="expression" dxfId="406" priority="6">
      <formula>I79&lt;0</formula>
    </cfRule>
  </conditionalFormatting>
  <conditionalFormatting sqref="F90">
    <cfRule type="expression" dxfId="405" priority="3">
      <formula>F90&gt;0</formula>
    </cfRule>
    <cfRule type="expression" dxfId="404" priority="4">
      <formula>F90&lt;0</formula>
    </cfRule>
  </conditionalFormatting>
  <conditionalFormatting sqref="F50 H50:K50">
    <cfRule type="expression" dxfId="403" priority="1">
      <formula>F50&gt;0</formula>
    </cfRule>
    <cfRule type="expression" dxfId="402" priority="2">
      <formula>F50&lt;0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9" t="s">
        <v>78</v>
      </c>
      <c r="P35" s="83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9" t="s">
        <v>78</v>
      </c>
      <c r="P41" s="83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9" t="s">
        <v>78</v>
      </c>
      <c r="P40" s="83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54.81</v>
      </c>
      <c r="R4" s="504">
        <v>1.6299999999999999E-2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5481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1751.9699999999971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553.5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0.11232876712328767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9" t="s">
        <v>78</v>
      </c>
      <c r="P42" s="83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60.291000000000004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59.742900000000006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59.194800000000008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58.646700000000003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58.098600000000005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57.550500000000007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57.002400000000002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56.454300000000003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55.906200000000005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55.3581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54.81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54.261900000000004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53.713799999999999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53.165700000000001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52.617600000000003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52.069499999999998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51.5214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50.973300000000002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50.425200000000004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49.877100000000006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49.329000000000001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7">
      <formula>F45&gt;0</formula>
    </cfRule>
    <cfRule type="expression" dxfId="298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9">
      <formula>F40&gt;0</formula>
    </cfRule>
    <cfRule type="expression" dxfId="296" priority="60">
      <formula>F40&lt;0</formula>
    </cfRule>
  </conditionalFormatting>
  <conditionalFormatting sqref="F45:F59 F61:F91 F93:F102">
    <cfRule type="expression" dxfId="295" priority="55">
      <formula>F45&gt;0</formula>
    </cfRule>
    <cfRule type="expression" dxfId="294" priority="56">
      <formula>F45&lt;0</formula>
    </cfRule>
  </conditionalFormatting>
  <conditionalFormatting sqref="H40:H59 H61:H91 H93:H102">
    <cfRule type="expression" dxfId="293" priority="53">
      <formula>H40&gt;0</formula>
    </cfRule>
    <cfRule type="expression" dxfId="292" priority="54">
      <formula>H40&lt;0</formula>
    </cfRule>
  </conditionalFormatting>
  <conditionalFormatting sqref="F36:F39">
    <cfRule type="expression" dxfId="291" priority="51">
      <formula>F36&gt;0</formula>
    </cfRule>
    <cfRule type="expression" dxfId="290" priority="52">
      <formula>F36&lt;0</formula>
    </cfRule>
  </conditionalFormatting>
  <conditionalFormatting sqref="H36:H39">
    <cfRule type="expression" dxfId="289" priority="49">
      <formula>H36&gt;0</formula>
    </cfRule>
    <cfRule type="expression" dxfId="288" priority="50">
      <formula>H36&lt;0</formula>
    </cfRule>
  </conditionalFormatting>
  <conditionalFormatting sqref="Q7">
    <cfRule type="expression" dxfId="287" priority="43">
      <formula>Q7&gt;0</formula>
    </cfRule>
    <cfRule type="expression" dxfId="286" priority="44">
      <formula>Q7&lt;0</formula>
    </cfRule>
  </conditionalFormatting>
  <conditionalFormatting sqref="Q8">
    <cfRule type="expression" dxfId="285" priority="41">
      <formula>Q8&gt;0</formula>
    </cfRule>
    <cfRule type="expression" dxfId="284" priority="42">
      <formula>Q8&lt;0</formula>
    </cfRule>
  </conditionalFormatting>
  <conditionalFormatting sqref="Q10">
    <cfRule type="expression" dxfId="283" priority="39">
      <formula>Q10&gt;0</formula>
    </cfRule>
    <cfRule type="expression" dxfId="282" priority="40">
      <formula>Q10&lt;0</formula>
    </cfRule>
  </conditionalFormatting>
  <conditionalFormatting sqref="F60">
    <cfRule type="expression" dxfId="281" priority="37">
      <formula>F60&gt;0</formula>
    </cfRule>
    <cfRule type="expression" dxfId="280" priority="38">
      <formula>F60&lt;0</formula>
    </cfRule>
  </conditionalFormatting>
  <conditionalFormatting sqref="F60">
    <cfRule type="expression" dxfId="279" priority="35">
      <formula>F60&gt;0</formula>
    </cfRule>
    <cfRule type="expression" dxfId="278" priority="36">
      <formula>F60&lt;0</formula>
    </cfRule>
  </conditionalFormatting>
  <conditionalFormatting sqref="H60">
    <cfRule type="expression" dxfId="277" priority="33">
      <formula>H60&gt;0</formula>
    </cfRule>
    <cfRule type="expression" dxfId="276" priority="34">
      <formula>H60&lt;0</formula>
    </cfRule>
  </conditionalFormatting>
  <conditionalFormatting sqref="F92">
    <cfRule type="expression" dxfId="275" priority="31">
      <formula>F92&gt;0</formula>
    </cfRule>
    <cfRule type="expression" dxfId="274" priority="32">
      <formula>F92&lt;0</formula>
    </cfRule>
  </conditionalFormatting>
  <conditionalFormatting sqref="F92">
    <cfRule type="expression" dxfId="273" priority="29">
      <formula>F92&gt;0</formula>
    </cfRule>
    <cfRule type="expression" dxfId="272" priority="30">
      <formula>F92&lt;0</formula>
    </cfRule>
  </conditionalFormatting>
  <conditionalFormatting sqref="H92">
    <cfRule type="expression" dxfId="271" priority="27">
      <formula>H92&gt;0</formula>
    </cfRule>
    <cfRule type="expression" dxfId="270" priority="28">
      <formula>H92&lt;0</formula>
    </cfRule>
  </conditionalFormatting>
  <conditionalFormatting sqref="F169:F183 F185:F215 F217:F226">
    <cfRule type="expression" dxfId="269" priority="23">
      <formula>F169&gt;0</formula>
    </cfRule>
    <cfRule type="expression" dxfId="268" priority="24">
      <formula>F169&lt;0</formula>
    </cfRule>
  </conditionalFormatting>
  <conditionalFormatting sqref="F164:F168">
    <cfRule type="expression" dxfId="267" priority="25">
      <formula>F164&gt;0</formula>
    </cfRule>
    <cfRule type="expression" dxfId="266" priority="26">
      <formula>F164&lt;0</formula>
    </cfRule>
  </conditionalFormatting>
  <conditionalFormatting sqref="F169:F183 F185:F215 F217:F226">
    <cfRule type="expression" dxfId="265" priority="21">
      <formula>F169&gt;0</formula>
    </cfRule>
    <cfRule type="expression" dxfId="264" priority="22">
      <formula>F169&lt;0</formula>
    </cfRule>
  </conditionalFormatting>
  <conditionalFormatting sqref="H164:H183 H185:H215 H217:H226">
    <cfRule type="expression" dxfId="263" priority="19">
      <formula>H164&gt;0</formula>
    </cfRule>
    <cfRule type="expression" dxfId="262" priority="20">
      <formula>H164&lt;0</formula>
    </cfRule>
  </conditionalFormatting>
  <conditionalFormatting sqref="F160:F163">
    <cfRule type="expression" dxfId="261" priority="17">
      <formula>F160&gt;0</formula>
    </cfRule>
    <cfRule type="expression" dxfId="260" priority="18">
      <formula>F160&lt;0</formula>
    </cfRule>
  </conditionalFormatting>
  <conditionalFormatting sqref="H160:H163">
    <cfRule type="expression" dxfId="259" priority="15">
      <formula>H160&gt;0</formula>
    </cfRule>
    <cfRule type="expression" dxfId="258" priority="16">
      <formula>H160&lt;0</formula>
    </cfRule>
  </conditionalFormatting>
  <conditionalFormatting sqref="F184">
    <cfRule type="expression" dxfId="257" priority="13">
      <formula>F184&gt;0</formula>
    </cfRule>
    <cfRule type="expression" dxfId="256" priority="14">
      <formula>F184&lt;0</formula>
    </cfRule>
  </conditionalFormatting>
  <conditionalFormatting sqref="F184">
    <cfRule type="expression" dxfId="255" priority="11">
      <formula>F184&gt;0</formula>
    </cfRule>
    <cfRule type="expression" dxfId="254" priority="12">
      <formula>F184&lt;0</formula>
    </cfRule>
  </conditionalFormatting>
  <conditionalFormatting sqref="H184">
    <cfRule type="expression" dxfId="253" priority="9">
      <formula>H184&gt;0</formula>
    </cfRule>
    <cfRule type="expression" dxfId="252" priority="10">
      <formula>H184&lt;0</formula>
    </cfRule>
  </conditionalFormatting>
  <conditionalFormatting sqref="F216">
    <cfRule type="expression" dxfId="251" priority="7">
      <formula>F216&gt;0</formula>
    </cfRule>
    <cfRule type="expression" dxfId="250" priority="8">
      <formula>F216&lt;0</formula>
    </cfRule>
  </conditionalFormatting>
  <conditionalFormatting sqref="F216">
    <cfRule type="expression" dxfId="249" priority="5">
      <formula>F216&gt;0</formula>
    </cfRule>
    <cfRule type="expression" dxfId="248" priority="6">
      <formula>F216&lt;0</formula>
    </cfRule>
  </conditionalFormatting>
  <conditionalFormatting sqref="H216">
    <cfRule type="expression" dxfId="247" priority="3">
      <formula>H216&gt;0</formula>
    </cfRule>
    <cfRule type="expression" dxfId="246" priority="4">
      <formula>H216&lt;0</formula>
    </cfRule>
  </conditionalFormatting>
  <conditionalFormatting sqref="J38:J39">
    <cfRule type="expression" dxfId="245" priority="1">
      <formula>J38&gt;0</formula>
    </cfRule>
    <cfRule type="expression" dxfId="244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17.09</v>
      </c>
      <c r="R4" s="483">
        <v>2.8999999999999998E-3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6836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-610.0299999999952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-895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-0.11576768852671064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1.68519602106495E-2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18.799000000000003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18.6281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18.4572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18.286300000000001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18.115400000000001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17.944500000000001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17.773600000000002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17.602699999999999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17.431799999999999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17.260899999999999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17.09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16.9191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16.748200000000001</v>
      </c>
      <c r="Q55" s="81"/>
    </row>
    <row r="56" spans="1:18" x14ac:dyDescent="0.25">
      <c r="O56" s="81">
        <v>0.97</v>
      </c>
      <c r="P56" s="81">
        <f t="shared" si="6"/>
        <v>16.577300000000001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16.406399999999998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16.235499999999998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16.064599999999999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15.893700000000001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15.722800000000001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15.5519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15.381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3" priority="99">
      <formula>F27&gt;0</formula>
    </cfRule>
    <cfRule type="expression" dxfId="242" priority="100">
      <formula>F27&lt;0</formula>
    </cfRule>
  </conditionalFormatting>
  <conditionalFormatting sqref="H27:H28">
    <cfRule type="expression" dxfId="241" priority="97">
      <formula>H27&gt;0</formula>
    </cfRule>
    <cfRule type="expression" dxfId="240" priority="98">
      <formula>H27&lt;0</formula>
    </cfRule>
  </conditionalFormatting>
  <conditionalFormatting sqref="H29:H30">
    <cfRule type="expression" dxfId="239" priority="93">
      <formula>H29&gt;0</formula>
    </cfRule>
    <cfRule type="expression" dxfId="238" priority="94">
      <formula>H29&lt;0</formula>
    </cfRule>
  </conditionalFormatting>
  <conditionalFormatting sqref="H31:H55">
    <cfRule type="expression" dxfId="237" priority="91">
      <formula>H31&gt;0</formula>
    </cfRule>
    <cfRule type="expression" dxfId="236" priority="92">
      <formula>H31&lt;0</formula>
    </cfRule>
  </conditionalFormatting>
  <conditionalFormatting sqref="F31">
    <cfRule type="expression" dxfId="235" priority="85">
      <formula>F31&gt;0</formula>
    </cfRule>
    <cfRule type="expression" dxfId="234" priority="86">
      <formula>F31&lt;0</formula>
    </cfRule>
  </conditionalFormatting>
  <conditionalFormatting sqref="I25:I28">
    <cfRule type="expression" dxfId="233" priority="83">
      <formula>I25&gt;0</formula>
    </cfRule>
    <cfRule type="expression" dxfId="232" priority="84">
      <formula>I25&lt;0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9" t="s">
        <v>78</v>
      </c>
      <c r="P40" s="83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9" t="s">
        <v>78</v>
      </c>
      <c r="P40" s="83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7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8">
        <v>28.5</v>
      </c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0"/>
      <c r="O3" s="11" t="s">
        <v>58</v>
      </c>
      <c r="Q3" s="225">
        <f>(F24-K24-M24)/Q2</f>
        <v>71.080000000000013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75.39</v>
      </c>
      <c r="R4" s="483">
        <v>8.2000000000000007E-3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3769.5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1025.6299999999896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215.49999999999955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6.0635903207653212E-2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2.7589866029977452E-2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0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8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6">
        <f t="shared" ref="H32" si="22">(E32-D32)/D32</f>
        <v>6.0635903207653379E-2</v>
      </c>
      <c r="I32" s="343"/>
      <c r="J32" s="10"/>
      <c r="K32" s="39">
        <v>1026</v>
      </c>
      <c r="L32" t="s">
        <v>185</v>
      </c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9" t="s">
        <v>78</v>
      </c>
      <c r="P42" s="839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82.929000000000002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3">O44*$Q$4</f>
        <v>82.1751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3"/>
        <v>81.421199999999999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3"/>
        <v>80.667300000000012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3"/>
        <v>79.91340000000001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3"/>
        <v>79.159500000000008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3"/>
        <v>78.405600000000007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3"/>
        <v>77.651700000000005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3"/>
        <v>76.897800000000004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3"/>
        <v>76.143900000000002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3"/>
        <v>75.39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74.636099999999999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3"/>
        <v>73.882199999999997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4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3"/>
        <v>73.128299999999996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4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3"/>
        <v>72.374399999999994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4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3"/>
        <v>71.620499999999993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4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3"/>
        <v>70.866599999999991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4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3"/>
        <v>70.112700000000004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4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3"/>
        <v>69.358800000000002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4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3"/>
        <v>68.604900000000001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4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3"/>
        <v>67.850999999999999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4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4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5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4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5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4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5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4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5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4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5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4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5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4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5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4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5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4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5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4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5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4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5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4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5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4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5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4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5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4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5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4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5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4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8">C106*(E106-D106)</f>
        <v>103.99999999999991</v>
      </c>
      <c r="G106" s="369">
        <f t="shared" ref="G106:G169" si="29">D106*C106</f>
        <v>2555</v>
      </c>
      <c r="H106" s="370">
        <f t="shared" ref="H106:H169" si="30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8"/>
        <v>-54.250000000000043</v>
      </c>
      <c r="G107" s="369">
        <f t="shared" si="29"/>
        <v>2555</v>
      </c>
      <c r="H107" s="370">
        <f t="shared" si="30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8"/>
        <v>16.499999999999915</v>
      </c>
      <c r="G108" s="369">
        <f t="shared" si="29"/>
        <v>2555</v>
      </c>
      <c r="H108" s="370">
        <f t="shared" si="30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8"/>
        <v>-143.99999999999977</v>
      </c>
      <c r="G109" s="369">
        <f t="shared" si="29"/>
        <v>4956.5</v>
      </c>
      <c r="H109" s="370">
        <f t="shared" si="30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8"/>
        <v>-819.60000000000059</v>
      </c>
      <c r="G110" s="369">
        <f t="shared" si="29"/>
        <v>5782.2000000000007</v>
      </c>
      <c r="H110" s="370">
        <f t="shared" si="30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8"/>
        <v>-539</v>
      </c>
      <c r="G111" s="369">
        <f t="shared" si="29"/>
        <v>4901.5</v>
      </c>
      <c r="H111" s="370">
        <f t="shared" si="30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8"/>
        <v>-500.5000000000004</v>
      </c>
      <c r="G112" s="369">
        <f t="shared" si="29"/>
        <v>6662.6</v>
      </c>
      <c r="H112" s="371">
        <f t="shared" si="30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8"/>
        <v>-384.30000000000064</v>
      </c>
      <c r="G113" s="369">
        <f t="shared" si="29"/>
        <v>6662.6</v>
      </c>
      <c r="H113" s="371">
        <f t="shared" si="30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8"/>
        <v>-446.6000000000007</v>
      </c>
      <c r="G114" s="369">
        <f t="shared" si="29"/>
        <v>6662.6</v>
      </c>
      <c r="H114" s="371">
        <f t="shared" si="30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9"/>
        <v>6662.32</v>
      </c>
      <c r="H115" s="371">
        <f t="shared" si="30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9"/>
        <v>4850.55</v>
      </c>
      <c r="H116" s="371">
        <f t="shared" si="30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9"/>
        <v>4850.55</v>
      </c>
      <c r="H117" s="371">
        <f t="shared" si="30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31">C118*(E118-D118)</f>
        <v>-221.95000000000036</v>
      </c>
      <c r="G118" s="369">
        <f t="shared" si="29"/>
        <v>4820.4500000000007</v>
      </c>
      <c r="H118" s="371">
        <f t="shared" si="30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31"/>
        <v>-15.950000000000131</v>
      </c>
      <c r="G119" s="369">
        <f t="shared" si="29"/>
        <v>4820.4500000000007</v>
      </c>
      <c r="H119" s="371">
        <f t="shared" si="30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31"/>
        <v>94.050000000000011</v>
      </c>
      <c r="G120" s="369">
        <f t="shared" si="29"/>
        <v>4820.4500000000007</v>
      </c>
      <c r="H120" s="371">
        <f t="shared" si="30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31"/>
        <v>145.74999999999994</v>
      </c>
      <c r="G121" s="369">
        <f t="shared" si="29"/>
        <v>2334.25</v>
      </c>
      <c r="H121" s="371">
        <f t="shared" si="30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31"/>
        <v>59.499999999999886</v>
      </c>
      <c r="G122" s="369">
        <f t="shared" si="29"/>
        <v>4790.5</v>
      </c>
      <c r="H122" s="371">
        <f t="shared" si="30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31"/>
        <v>-422.59000000000043</v>
      </c>
      <c r="G123" s="369">
        <f t="shared" si="29"/>
        <v>6597.29</v>
      </c>
      <c r="H123" s="371">
        <f t="shared" si="30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31"/>
        <v>-461.29999999999995</v>
      </c>
      <c r="G124" s="369">
        <f t="shared" si="29"/>
        <v>9282.2999999999993</v>
      </c>
      <c r="H124" s="371">
        <f t="shared" si="30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31"/>
        <v>-814.29999999999859</v>
      </c>
      <c r="G125" s="369">
        <f t="shared" si="29"/>
        <v>9282.2999999999993</v>
      </c>
      <c r="H125" s="371">
        <f t="shared" si="30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31"/>
        <v>-1005.2999999999997</v>
      </c>
      <c r="G126" s="369">
        <f t="shared" si="29"/>
        <v>9282.2999999999993</v>
      </c>
      <c r="H126" s="371">
        <f t="shared" si="30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31"/>
        <v>-659.99999999999943</v>
      </c>
      <c r="G127" s="369">
        <f t="shared" si="29"/>
        <v>9282</v>
      </c>
      <c r="H127" s="371">
        <f t="shared" si="30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31"/>
        <v>-522.29999999999995</v>
      </c>
      <c r="G128" s="369">
        <f t="shared" si="29"/>
        <v>9282.2999999999993</v>
      </c>
      <c r="H128" s="371">
        <f t="shared" si="30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31"/>
        <v>-925</v>
      </c>
      <c r="G129" s="369">
        <f t="shared" si="29"/>
        <v>9282</v>
      </c>
      <c r="H129" s="371">
        <f t="shared" si="30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31"/>
        <v>-1102.9999999999986</v>
      </c>
      <c r="G130" s="369">
        <f t="shared" si="29"/>
        <v>9282</v>
      </c>
      <c r="H130" s="371">
        <f t="shared" si="30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31"/>
        <v>-1235.4000000000015</v>
      </c>
      <c r="G131" s="369">
        <f t="shared" si="29"/>
        <v>17329.400000000001</v>
      </c>
      <c r="H131" s="371">
        <f t="shared" si="30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31"/>
        <v>-1679.400000000001</v>
      </c>
      <c r="G132" s="369">
        <f t="shared" si="29"/>
        <v>17329.400000000001</v>
      </c>
      <c r="H132" s="371">
        <f t="shared" si="30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31"/>
        <v>-867.40000000000066</v>
      </c>
      <c r="G133" s="369">
        <f t="shared" si="29"/>
        <v>17329.400000000001</v>
      </c>
      <c r="H133" s="371">
        <f t="shared" si="30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31"/>
        <v>-828.30000000000155</v>
      </c>
      <c r="G134" s="369">
        <f t="shared" si="29"/>
        <v>17282.3</v>
      </c>
      <c r="H134" s="371">
        <f t="shared" si="30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31"/>
        <v>-422.48000000000019</v>
      </c>
      <c r="G135" s="369">
        <f t="shared" si="29"/>
        <v>8908.48</v>
      </c>
      <c r="H135" s="371">
        <f t="shared" si="30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31"/>
        <v>-519.48</v>
      </c>
      <c r="G136" s="369">
        <f t="shared" si="29"/>
        <v>8908.48</v>
      </c>
      <c r="H136" s="371">
        <f t="shared" si="30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31"/>
        <v>-253.48000000000042</v>
      </c>
      <c r="G137" s="369">
        <f t="shared" si="29"/>
        <v>8908.48</v>
      </c>
      <c r="H137" s="371">
        <f t="shared" si="30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31"/>
        <v>-215.47999999999945</v>
      </c>
      <c r="G138" s="369">
        <f t="shared" si="29"/>
        <v>8908.48</v>
      </c>
      <c r="H138" s="371">
        <f t="shared" si="30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31"/>
        <v>-364.48000000000036</v>
      </c>
      <c r="G139" s="369">
        <f t="shared" si="29"/>
        <v>8908.48</v>
      </c>
      <c r="H139" s="371">
        <f t="shared" si="30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31"/>
        <v>-242.48000000000047</v>
      </c>
      <c r="G140" s="369">
        <f t="shared" si="29"/>
        <v>8908.48</v>
      </c>
      <c r="H140" s="371">
        <f t="shared" si="30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31"/>
        <v>-184.48000000000064</v>
      </c>
      <c r="G141" s="369">
        <f t="shared" si="29"/>
        <v>8908.48</v>
      </c>
      <c r="H141" s="371">
        <f t="shared" si="30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31"/>
        <v>-253.48000000000042</v>
      </c>
      <c r="G142" s="369">
        <f t="shared" si="29"/>
        <v>8908.48</v>
      </c>
      <c r="H142" s="371">
        <f t="shared" si="30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31"/>
        <v>-53.480000000000416</v>
      </c>
      <c r="G143" s="369">
        <f t="shared" si="29"/>
        <v>8908.48</v>
      </c>
      <c r="H143" s="371">
        <f t="shared" si="30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31"/>
        <v>-795.27600000000064</v>
      </c>
      <c r="G144" s="369">
        <f t="shared" si="29"/>
        <v>10521.276</v>
      </c>
      <c r="H144" s="371">
        <f t="shared" si="30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31"/>
        <v>-982.18499999999972</v>
      </c>
      <c r="G145" s="369">
        <f t="shared" si="29"/>
        <v>12902.684999999999</v>
      </c>
      <c r="H145" s="371">
        <f t="shared" si="30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31"/>
        <v>-1067.6849999999988</v>
      </c>
      <c r="G146" s="369">
        <f t="shared" si="29"/>
        <v>12902.684999999999</v>
      </c>
      <c r="H146" s="371">
        <f t="shared" si="30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31"/>
        <v>-955.18499999999881</v>
      </c>
      <c r="G147" s="369">
        <f t="shared" si="29"/>
        <v>12902.684999999999</v>
      </c>
      <c r="H147" s="371">
        <f t="shared" si="30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31"/>
        <v>-797.68499999999915</v>
      </c>
      <c r="G148" s="369">
        <f t="shared" si="29"/>
        <v>12902.684999999999</v>
      </c>
      <c r="H148" s="371">
        <f t="shared" si="30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31"/>
        <v>-814.18499999999904</v>
      </c>
      <c r="G149" s="369">
        <f t="shared" si="29"/>
        <v>12902.684999999999</v>
      </c>
      <c r="H149" s="371">
        <f t="shared" si="30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31"/>
        <v>-752.6849999999996</v>
      </c>
      <c r="G150" s="369">
        <f t="shared" si="29"/>
        <v>12902.684999999999</v>
      </c>
      <c r="H150" s="371">
        <f t="shared" si="30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31"/>
        <v>-682.18499999999972</v>
      </c>
      <c r="G151" s="369">
        <f t="shared" si="29"/>
        <v>12902.684999999999</v>
      </c>
      <c r="H151" s="371">
        <f t="shared" si="30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31"/>
        <v>-827.6849999999996</v>
      </c>
      <c r="G152" s="369">
        <f t="shared" si="29"/>
        <v>12902.684999999999</v>
      </c>
      <c r="H152" s="371">
        <f t="shared" si="30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31"/>
        <v>-890.68499999999983</v>
      </c>
      <c r="G153" s="369">
        <f t="shared" si="29"/>
        <v>12902.684999999999</v>
      </c>
      <c r="H153" s="371">
        <f t="shared" si="30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31"/>
        <v>-927.38400000000081</v>
      </c>
      <c r="G154" s="369">
        <f t="shared" si="29"/>
        <v>14488.284</v>
      </c>
      <c r="H154" s="371">
        <f t="shared" si="30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31"/>
        <v>-1241.8839999999998</v>
      </c>
      <c r="G155" s="369">
        <f t="shared" si="29"/>
        <v>14488.284</v>
      </c>
      <c r="H155" s="371">
        <f t="shared" si="30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31"/>
        <v>-1334.6800000000003</v>
      </c>
      <c r="G156" s="369">
        <f t="shared" si="29"/>
        <v>16818.68</v>
      </c>
      <c r="H156" s="371">
        <f t="shared" si="30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31"/>
        <v>-1440.6800000000003</v>
      </c>
      <c r="G157" s="369">
        <f t="shared" si="29"/>
        <v>16818.68</v>
      </c>
      <c r="H157" s="371">
        <f t="shared" si="30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31"/>
        <v>-1242.6800000000014</v>
      </c>
      <c r="G158" s="369">
        <f t="shared" si="29"/>
        <v>16818.68</v>
      </c>
      <c r="H158" s="371">
        <f t="shared" si="30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31"/>
        <v>-1020.6800000000015</v>
      </c>
      <c r="G159" s="369">
        <f t="shared" si="29"/>
        <v>16818.68</v>
      </c>
      <c r="H159" s="371">
        <f t="shared" si="30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31"/>
        <v>-462.68000000000029</v>
      </c>
      <c r="G160" s="369">
        <f t="shared" si="29"/>
        <v>16818.68</v>
      </c>
      <c r="H160" s="371">
        <f t="shared" si="30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31"/>
        <v>-514.68000000000131</v>
      </c>
      <c r="G161" s="369">
        <f t="shared" si="29"/>
        <v>16818.68</v>
      </c>
      <c r="H161" s="371">
        <f t="shared" si="30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31"/>
        <v>-968.68000000000052</v>
      </c>
      <c r="G162" s="369">
        <f t="shared" si="29"/>
        <v>16818.68</v>
      </c>
      <c r="H162" s="371">
        <f t="shared" si="30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31"/>
        <v>-900.67999999999984</v>
      </c>
      <c r="G163" s="369">
        <f t="shared" si="29"/>
        <v>16724.68</v>
      </c>
      <c r="H163" s="371">
        <f t="shared" si="30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31"/>
        <v>-1097.7599999999995</v>
      </c>
      <c r="G164" s="369">
        <f t="shared" si="29"/>
        <v>16703.759999999998</v>
      </c>
      <c r="H164" s="371">
        <f t="shared" si="30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31"/>
        <v>-1470.25</v>
      </c>
      <c r="G165" s="369">
        <f t="shared" si="29"/>
        <v>20522.75</v>
      </c>
      <c r="H165" s="371">
        <f t="shared" si="30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31"/>
        <v>-1712.7499999999998</v>
      </c>
      <c r="G166" s="369">
        <f t="shared" si="29"/>
        <v>20522.75</v>
      </c>
      <c r="H166" s="371">
        <f t="shared" si="30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31"/>
        <v>-2170.2499999999995</v>
      </c>
      <c r="G167" s="369">
        <f t="shared" si="29"/>
        <v>20522.75</v>
      </c>
      <c r="H167" s="371">
        <f t="shared" si="30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31"/>
        <v>-2395.2499999999973</v>
      </c>
      <c r="G168" s="369">
        <f t="shared" si="29"/>
        <v>20522.75</v>
      </c>
      <c r="H168" s="371">
        <f t="shared" si="30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31"/>
        <v>-1409.9999999999995</v>
      </c>
      <c r="G169" s="369">
        <f t="shared" si="29"/>
        <v>16498</v>
      </c>
      <c r="H169" s="371">
        <f t="shared" si="30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31"/>
        <v>-1757.9999999999984</v>
      </c>
      <c r="G170" s="369">
        <f t="shared" ref="G170:G202" si="32">D170*C170</f>
        <v>16498</v>
      </c>
      <c r="H170" s="371">
        <f t="shared" ref="H170:H204" si="33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31"/>
        <v>-1954.0000000000007</v>
      </c>
      <c r="G171" s="369">
        <f t="shared" si="32"/>
        <v>20164</v>
      </c>
      <c r="H171" s="371">
        <f t="shared" si="33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31"/>
        <v>-1457.1799999999996</v>
      </c>
      <c r="G172" s="369">
        <f t="shared" si="32"/>
        <v>16425.18</v>
      </c>
      <c r="H172" s="371">
        <f t="shared" si="33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31"/>
        <v>-1412.67</v>
      </c>
      <c r="G173" s="369">
        <f t="shared" si="32"/>
        <v>12638.67</v>
      </c>
      <c r="H173" s="371">
        <f t="shared" si="33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31"/>
        <v>-1429.6799999999989</v>
      </c>
      <c r="G174" s="369">
        <f t="shared" si="32"/>
        <v>16397.68</v>
      </c>
      <c r="H174" s="371">
        <f t="shared" si="33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31"/>
        <v>-2201.6750000000015</v>
      </c>
      <c r="G175" s="369">
        <f t="shared" si="32"/>
        <v>20221.675000000003</v>
      </c>
      <c r="H175" s="371">
        <f t="shared" si="33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31"/>
        <v>-1864.1749999999995</v>
      </c>
      <c r="G176" s="369">
        <f t="shared" si="32"/>
        <v>19884.174999999999</v>
      </c>
      <c r="H176" s="371">
        <f t="shared" si="33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31"/>
        <v>-1373.260000000002</v>
      </c>
      <c r="G177" s="369">
        <f t="shared" si="32"/>
        <v>16205.260000000002</v>
      </c>
      <c r="H177" s="371">
        <f t="shared" si="33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31"/>
        <v>-929.26000000000215</v>
      </c>
      <c r="G178" s="369">
        <f t="shared" si="32"/>
        <v>16205.260000000002</v>
      </c>
      <c r="H178" s="371">
        <f t="shared" si="33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31"/>
        <v>-1451.260000000002</v>
      </c>
      <c r="G179" s="369">
        <f t="shared" si="32"/>
        <v>16205.260000000002</v>
      </c>
      <c r="H179" s="371">
        <f t="shared" si="33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31"/>
        <v>-1821.7500000000016</v>
      </c>
      <c r="G180" s="369">
        <f t="shared" si="32"/>
        <v>19799.25</v>
      </c>
      <c r="H180" s="371">
        <f t="shared" si="33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31"/>
        <v>-2035.2599999999995</v>
      </c>
      <c r="G181" s="369">
        <f t="shared" si="32"/>
        <v>23338.260000000002</v>
      </c>
      <c r="H181" s="371">
        <f t="shared" si="33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4">C182*(E182-D182)</f>
        <v>-1804.4750000000001</v>
      </c>
      <c r="G182" s="369">
        <f t="shared" si="32"/>
        <v>19749.474999999999</v>
      </c>
      <c r="H182" s="371">
        <f t="shared" si="33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4"/>
        <v>-1934.474999999999</v>
      </c>
      <c r="G183" s="369">
        <f t="shared" si="32"/>
        <v>19749.474999999999</v>
      </c>
      <c r="H183" s="371">
        <f t="shared" si="33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4"/>
        <v>-1664.4749999999995</v>
      </c>
      <c r="G184" s="369">
        <f t="shared" si="32"/>
        <v>19749.474999999999</v>
      </c>
      <c r="H184" s="371">
        <f t="shared" si="33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4"/>
        <v>-1284.3300000000027</v>
      </c>
      <c r="G185" s="369">
        <f t="shared" si="32"/>
        <v>23223.33</v>
      </c>
      <c r="H185" s="371">
        <f t="shared" si="33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4"/>
        <v>-3507.3149999999991</v>
      </c>
      <c r="G186" s="369">
        <f t="shared" si="32"/>
        <v>26607.314999999999</v>
      </c>
      <c r="H186" s="371">
        <f t="shared" si="33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4"/>
        <v>-2464.409999999998</v>
      </c>
      <c r="G187" s="369">
        <f t="shared" si="32"/>
        <v>23158.41</v>
      </c>
      <c r="H187" s="371">
        <f t="shared" si="33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4"/>
        <v>-2221</v>
      </c>
      <c r="G188" s="369">
        <f t="shared" si="32"/>
        <v>19671</v>
      </c>
      <c r="H188" s="371">
        <f t="shared" si="33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4"/>
        <v>-2463.5</v>
      </c>
      <c r="G189" s="369">
        <f t="shared" si="32"/>
        <v>19671</v>
      </c>
      <c r="H189" s="371">
        <f t="shared" si="33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4"/>
        <v>-2186</v>
      </c>
      <c r="G190" s="369">
        <f t="shared" si="32"/>
        <v>19671</v>
      </c>
      <c r="H190" s="371">
        <f t="shared" si="33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4"/>
        <v>-2728.5000000000005</v>
      </c>
      <c r="G191" s="369">
        <f t="shared" si="32"/>
        <v>19671</v>
      </c>
      <c r="H191" s="371">
        <f t="shared" si="33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4"/>
        <v>-2553.4999999999995</v>
      </c>
      <c r="G192" s="369">
        <f t="shared" si="32"/>
        <v>19671</v>
      </c>
      <c r="H192" s="371">
        <f t="shared" si="33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4"/>
        <v>-2793.4999999999982</v>
      </c>
      <c r="G193" s="369">
        <f t="shared" si="32"/>
        <v>19671</v>
      </c>
      <c r="H193" s="371">
        <f t="shared" si="33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4"/>
        <v>-2561</v>
      </c>
      <c r="G194" s="369">
        <f t="shared" si="32"/>
        <v>19541</v>
      </c>
      <c r="H194" s="371">
        <f t="shared" si="33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4"/>
        <v>-3036.0000000000014</v>
      </c>
      <c r="G195" s="369">
        <f t="shared" si="32"/>
        <v>19541</v>
      </c>
      <c r="H195" s="371">
        <f t="shared" si="33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4"/>
        <v>-2591.0000000000009</v>
      </c>
      <c r="G196" s="369">
        <f t="shared" si="32"/>
        <v>19541</v>
      </c>
      <c r="H196" s="371">
        <f t="shared" si="33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4"/>
        <v>-1716.0000000000011</v>
      </c>
      <c r="G197" s="369">
        <f t="shared" si="32"/>
        <v>19411</v>
      </c>
      <c r="H197" s="371">
        <f t="shared" si="33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4"/>
        <v>-829.07999999999902</v>
      </c>
      <c r="G198" s="369">
        <f t="shared" si="32"/>
        <v>15707.08</v>
      </c>
      <c r="H198" s="371">
        <f t="shared" si="33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4"/>
        <v>-490.00000000000057</v>
      </c>
      <c r="G199" s="369">
        <f t="shared" si="32"/>
        <v>15708.000000000002</v>
      </c>
      <c r="H199" s="371">
        <f t="shared" si="33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4"/>
        <v>-1076.0000000000018</v>
      </c>
      <c r="G200" s="369">
        <f t="shared" si="32"/>
        <v>15708.000000000002</v>
      </c>
      <c r="H200" s="371">
        <f t="shared" si="33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4"/>
        <v>474.00000000000091</v>
      </c>
      <c r="G201" s="369">
        <f t="shared" si="32"/>
        <v>7648.9999999999991</v>
      </c>
      <c r="H201" s="371">
        <f t="shared" si="33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4"/>
        <v>696.99999999999989</v>
      </c>
      <c r="G202" s="369">
        <f t="shared" si="32"/>
        <v>3490.5</v>
      </c>
      <c r="H202" s="371">
        <f t="shared" si="33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4"/>
        <v>671.99999999999989</v>
      </c>
      <c r="G203" s="369"/>
      <c r="H203" s="371">
        <f t="shared" si="33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4"/>
        <v>713.65000000000055</v>
      </c>
      <c r="G204" s="369">
        <f t="shared" ref="G204" si="35">D204*C204</f>
        <v>3435.3499999999995</v>
      </c>
      <c r="H204" s="371">
        <f t="shared" si="33"/>
        <v>0.2077372029050899</v>
      </c>
      <c r="I204" s="713"/>
      <c r="J204" s="368"/>
      <c r="K204" s="368"/>
      <c r="L204" s="368"/>
    </row>
    <row r="205" spans="1:12" x14ac:dyDescent="0.25">
      <c r="A205" s="824"/>
      <c r="B205" s="824"/>
      <c r="C205" s="824"/>
      <c r="D205" s="825"/>
      <c r="E205" s="825"/>
      <c r="F205" s="825"/>
      <c r="G205" s="825"/>
      <c r="H205" s="826"/>
      <c r="I205" s="827"/>
      <c r="J205" s="824"/>
      <c r="K205" s="824"/>
      <c r="L205" s="824"/>
    </row>
    <row r="206" spans="1:12" x14ac:dyDescent="0.25">
      <c r="A206" s="824"/>
      <c r="B206" s="824"/>
      <c r="C206" s="824"/>
      <c r="D206" s="825"/>
      <c r="E206" s="825"/>
      <c r="F206" s="825"/>
      <c r="G206" s="825"/>
      <c r="H206" s="826"/>
      <c r="I206" s="827"/>
      <c r="J206" s="824"/>
      <c r="K206" s="824"/>
      <c r="L206" s="824"/>
    </row>
    <row r="207" spans="1:12" x14ac:dyDescent="0.25">
      <c r="A207" s="824"/>
      <c r="B207" s="828">
        <v>42984</v>
      </c>
      <c r="C207" s="824">
        <v>50</v>
      </c>
      <c r="D207" s="825">
        <v>81.88</v>
      </c>
      <c r="E207" s="825">
        <v>82.66</v>
      </c>
      <c r="F207" s="825">
        <f t="shared" ref="F207:F225" si="36">C207*(E207-D207)</f>
        <v>39.000000000000057</v>
      </c>
      <c r="G207" s="825">
        <f t="shared" ref="G207:G225" si="37">D207*C207</f>
        <v>4094</v>
      </c>
      <c r="H207" s="829">
        <f t="shared" ref="H207:H225" si="38">(E207-D207)/D207</f>
        <v>9.5261358085002579E-3</v>
      </c>
      <c r="I207" s="830"/>
      <c r="J207" s="824"/>
      <c r="K207" s="824"/>
      <c r="L207" s="824"/>
    </row>
    <row r="208" spans="1:12" x14ac:dyDescent="0.25">
      <c r="A208" s="824"/>
      <c r="B208" s="828">
        <v>42988</v>
      </c>
      <c r="C208" s="824">
        <v>50</v>
      </c>
      <c r="D208" s="825">
        <v>81.88</v>
      </c>
      <c r="E208" s="825">
        <v>85.1</v>
      </c>
      <c r="F208" s="825">
        <f t="shared" si="36"/>
        <v>160.99999999999994</v>
      </c>
      <c r="G208" s="825">
        <f t="shared" si="37"/>
        <v>4094</v>
      </c>
      <c r="H208" s="829">
        <f t="shared" si="38"/>
        <v>3.9325842696629199E-2</v>
      </c>
      <c r="I208" s="827"/>
      <c r="J208" s="824"/>
      <c r="K208" s="824"/>
      <c r="L208" s="824"/>
    </row>
    <row r="209" spans="1:12" x14ac:dyDescent="0.25">
      <c r="A209" s="824"/>
      <c r="B209" s="828">
        <v>42992</v>
      </c>
      <c r="C209" s="824">
        <v>100</v>
      </c>
      <c r="D209" s="825">
        <v>81.844999999999999</v>
      </c>
      <c r="E209" s="825">
        <v>82.28</v>
      </c>
      <c r="F209" s="825">
        <f t="shared" si="36"/>
        <v>43.500000000000227</v>
      </c>
      <c r="G209" s="825">
        <f t="shared" si="37"/>
        <v>8184.5</v>
      </c>
      <c r="H209" s="829">
        <f t="shared" si="38"/>
        <v>5.3149245525078168E-3</v>
      </c>
      <c r="I209" s="827"/>
      <c r="J209" s="824"/>
      <c r="K209" s="824"/>
      <c r="L209" s="824"/>
    </row>
    <row r="210" spans="1:12" x14ac:dyDescent="0.25">
      <c r="A210" s="824">
        <v>0</v>
      </c>
      <c r="B210" s="828">
        <v>43018</v>
      </c>
      <c r="C210" s="824">
        <v>50</v>
      </c>
      <c r="D210" s="825">
        <v>80.102000000000004</v>
      </c>
      <c r="E210" s="825">
        <v>81.98</v>
      </c>
      <c r="F210" s="825">
        <f t="shared" si="36"/>
        <v>93.9</v>
      </c>
      <c r="G210" s="825">
        <f t="shared" si="37"/>
        <v>4005.1000000000004</v>
      </c>
      <c r="H210" s="829">
        <f t="shared" si="38"/>
        <v>2.3445107487952862E-2</v>
      </c>
      <c r="I210" s="825">
        <v>75.5</v>
      </c>
      <c r="J210" s="824"/>
      <c r="K210" s="825">
        <v>805.57</v>
      </c>
      <c r="L210" s="824"/>
    </row>
    <row r="211" spans="1:12" x14ac:dyDescent="0.25">
      <c r="A211" s="824">
        <v>0</v>
      </c>
      <c r="B211" s="828">
        <v>43020</v>
      </c>
      <c r="C211" s="824">
        <v>100</v>
      </c>
      <c r="D211" s="825">
        <v>80.891000000000005</v>
      </c>
      <c r="E211" s="825">
        <v>81.680000000000007</v>
      </c>
      <c r="F211" s="825">
        <f t="shared" si="36"/>
        <v>78.900000000000148</v>
      </c>
      <c r="G211" s="825">
        <f t="shared" si="37"/>
        <v>8089.1</v>
      </c>
      <c r="H211" s="826">
        <f t="shared" si="38"/>
        <v>9.7538663139286382E-3</v>
      </c>
      <c r="I211" s="825">
        <v>80</v>
      </c>
      <c r="J211" s="824"/>
      <c r="K211" s="825">
        <v>757</v>
      </c>
      <c r="L211" s="824"/>
    </row>
    <row r="212" spans="1:12" x14ac:dyDescent="0.25">
      <c r="A212" s="824">
        <v>50</v>
      </c>
      <c r="B212" s="828">
        <v>43035</v>
      </c>
      <c r="C212" s="824">
        <v>150</v>
      </c>
      <c r="D212" s="825">
        <v>78.554000000000002</v>
      </c>
      <c r="E212" s="825">
        <v>73.28</v>
      </c>
      <c r="F212" s="825">
        <f t="shared" si="36"/>
        <v>-791.10000000000014</v>
      </c>
      <c r="G212" s="825">
        <f t="shared" si="37"/>
        <v>11783.1</v>
      </c>
      <c r="H212" s="826">
        <f t="shared" si="38"/>
        <v>-6.713852891004915E-2</v>
      </c>
      <c r="I212" s="827"/>
      <c r="J212" s="824"/>
      <c r="K212" s="825">
        <v>-132</v>
      </c>
      <c r="L212" s="824"/>
    </row>
    <row r="213" spans="1:12" x14ac:dyDescent="0.25">
      <c r="A213" s="824"/>
      <c r="B213" s="828">
        <v>43035</v>
      </c>
      <c r="C213" s="824">
        <v>100</v>
      </c>
      <c r="D213" s="825">
        <v>79.691900000000004</v>
      </c>
      <c r="E213" s="825">
        <v>76.28</v>
      </c>
      <c r="F213" s="825">
        <f t="shared" si="36"/>
        <v>-341.19000000000028</v>
      </c>
      <c r="G213" s="825">
        <f t="shared" si="37"/>
        <v>7969.1900000000005</v>
      </c>
      <c r="H213" s="826">
        <f t="shared" si="38"/>
        <v>-4.2813636015705522E-2</v>
      </c>
      <c r="I213" s="831" t="s">
        <v>794</v>
      </c>
      <c r="J213" s="824"/>
      <c r="K213" s="825">
        <v>317</v>
      </c>
      <c r="L213" s="824"/>
    </row>
    <row r="214" spans="1:12" x14ac:dyDescent="0.25">
      <c r="A214" s="824"/>
      <c r="B214" s="828">
        <v>43044</v>
      </c>
      <c r="C214" s="824">
        <v>100</v>
      </c>
      <c r="D214" s="825">
        <v>79.69</v>
      </c>
      <c r="E214" s="825">
        <v>73.459999999999994</v>
      </c>
      <c r="F214" s="825">
        <f t="shared" si="36"/>
        <v>-623.00000000000045</v>
      </c>
      <c r="G214" s="825">
        <f t="shared" si="37"/>
        <v>7969</v>
      </c>
      <c r="H214" s="826">
        <f t="shared" si="38"/>
        <v>-7.8177939515623088E-2</v>
      </c>
      <c r="I214" s="827"/>
      <c r="J214" s="824">
        <v>23.71</v>
      </c>
      <c r="K214" s="825">
        <v>35</v>
      </c>
      <c r="L214" s="824"/>
    </row>
    <row r="215" spans="1:12" x14ac:dyDescent="0.25">
      <c r="A215" s="832">
        <v>50</v>
      </c>
      <c r="B215" s="828">
        <v>43053</v>
      </c>
      <c r="C215" s="824">
        <v>150</v>
      </c>
      <c r="D215" s="825">
        <v>76.989999999999995</v>
      </c>
      <c r="E215" s="825">
        <v>71.150000000000006</v>
      </c>
      <c r="F215" s="825">
        <f t="shared" si="36"/>
        <v>-875.99999999999841</v>
      </c>
      <c r="G215" s="825">
        <f t="shared" si="37"/>
        <v>11548.5</v>
      </c>
      <c r="H215" s="826">
        <f t="shared" si="38"/>
        <v>-7.5854007013897773E-2</v>
      </c>
      <c r="I215" s="825">
        <v>76.5</v>
      </c>
      <c r="J215" s="824"/>
      <c r="K215" s="825">
        <v>-217</v>
      </c>
      <c r="L215" s="824"/>
    </row>
    <row r="216" spans="1:12" x14ac:dyDescent="0.25">
      <c r="A216" s="832">
        <v>50</v>
      </c>
      <c r="B216" s="828">
        <v>43068</v>
      </c>
      <c r="C216" s="824">
        <v>100</v>
      </c>
      <c r="D216" s="825">
        <v>78.392799999999994</v>
      </c>
      <c r="E216" s="825">
        <v>73.67</v>
      </c>
      <c r="F216" s="825">
        <f t="shared" si="36"/>
        <v>-472.27999999999923</v>
      </c>
      <c r="G216" s="825">
        <f t="shared" si="37"/>
        <v>7839.28</v>
      </c>
      <c r="H216" s="826">
        <f t="shared" si="38"/>
        <v>-6.0245328652631269E-2</v>
      </c>
      <c r="I216" s="831" t="s">
        <v>804</v>
      </c>
      <c r="J216" s="824"/>
      <c r="K216" s="825">
        <v>186</v>
      </c>
      <c r="L216" s="824"/>
    </row>
    <row r="217" spans="1:12" x14ac:dyDescent="0.25">
      <c r="A217" s="832">
        <v>100</v>
      </c>
      <c r="B217" s="828">
        <v>43090</v>
      </c>
      <c r="C217" s="824">
        <v>150</v>
      </c>
      <c r="D217" s="825">
        <v>76.688500000000005</v>
      </c>
      <c r="E217" s="825">
        <v>73.02</v>
      </c>
      <c r="F217" s="825">
        <f t="shared" si="36"/>
        <v>-550.27500000000134</v>
      </c>
      <c r="G217" s="825">
        <f t="shared" si="37"/>
        <v>11503.275000000001</v>
      </c>
      <c r="H217" s="826">
        <f t="shared" si="38"/>
        <v>-4.7836377031758456E-2</v>
      </c>
      <c r="I217" s="827"/>
      <c r="J217" s="824">
        <v>43.77</v>
      </c>
      <c r="K217" s="825">
        <v>108</v>
      </c>
      <c r="L217" s="824"/>
    </row>
    <row r="218" spans="1:12" x14ac:dyDescent="0.25">
      <c r="A218" s="832">
        <v>100</v>
      </c>
      <c r="B218" s="828">
        <v>43098</v>
      </c>
      <c r="C218" s="824">
        <v>150</v>
      </c>
      <c r="D218" s="825">
        <v>76.341999999999999</v>
      </c>
      <c r="E218" s="825">
        <v>72</v>
      </c>
      <c r="F218" s="825">
        <f t="shared" si="36"/>
        <v>-651.29999999999984</v>
      </c>
      <c r="G218" s="825">
        <f t="shared" si="37"/>
        <v>11451.3</v>
      </c>
      <c r="H218" s="826">
        <f t="shared" si="38"/>
        <v>-5.6875638573786365E-2</v>
      </c>
      <c r="I218" s="827" t="s">
        <v>861</v>
      </c>
      <c r="J218" s="824"/>
      <c r="K218" s="825">
        <v>7</v>
      </c>
      <c r="L218" s="824"/>
    </row>
    <row r="219" spans="1:12" x14ac:dyDescent="0.25">
      <c r="A219" s="832">
        <v>100</v>
      </c>
      <c r="B219" s="828">
        <v>43098</v>
      </c>
      <c r="C219" s="824">
        <v>200</v>
      </c>
      <c r="D219" s="825">
        <v>75.17</v>
      </c>
      <c r="E219" s="825">
        <v>71.64</v>
      </c>
      <c r="F219" s="825">
        <f t="shared" si="36"/>
        <v>-706.00000000000023</v>
      </c>
      <c r="G219" s="825">
        <f t="shared" si="37"/>
        <v>15034</v>
      </c>
      <c r="H219" s="826">
        <f t="shared" si="38"/>
        <v>-4.6960223493414943E-2</v>
      </c>
      <c r="I219" s="831">
        <v>75</v>
      </c>
      <c r="J219" s="824"/>
      <c r="K219" s="825">
        <v>-47</v>
      </c>
      <c r="L219" s="824"/>
    </row>
    <row r="220" spans="1:12" x14ac:dyDescent="0.25">
      <c r="A220" s="832">
        <v>50</v>
      </c>
      <c r="B220" s="828">
        <v>43102</v>
      </c>
      <c r="C220" s="824">
        <v>150</v>
      </c>
      <c r="D220" s="825">
        <v>75.698999999999998</v>
      </c>
      <c r="E220" s="825">
        <v>74.099999999999994</v>
      </c>
      <c r="F220" s="825">
        <f t="shared" si="36"/>
        <v>-239.85000000000056</v>
      </c>
      <c r="G220" s="825">
        <f t="shared" si="37"/>
        <v>11354.85</v>
      </c>
      <c r="H220" s="829">
        <f t="shared" si="38"/>
        <v>-2.1123132405976353E-2</v>
      </c>
      <c r="I220" s="831" t="s">
        <v>866</v>
      </c>
      <c r="J220" s="824"/>
      <c r="K220" s="825">
        <v>419</v>
      </c>
      <c r="L220" s="824"/>
    </row>
    <row r="221" spans="1:12" x14ac:dyDescent="0.25">
      <c r="A221" s="832">
        <v>0</v>
      </c>
      <c r="B221" s="828">
        <v>43105</v>
      </c>
      <c r="C221" s="824">
        <v>100</v>
      </c>
      <c r="D221" s="825">
        <v>76.293999999999997</v>
      </c>
      <c r="E221" s="825">
        <v>74.52</v>
      </c>
      <c r="F221" s="825">
        <f t="shared" si="36"/>
        <v>-177.40000000000009</v>
      </c>
      <c r="G221" s="825">
        <f t="shared" si="37"/>
        <v>7629.4</v>
      </c>
      <c r="H221" s="826">
        <f t="shared" si="38"/>
        <v>-2.3252156132854498E-2</v>
      </c>
      <c r="I221" s="831" t="s">
        <v>893</v>
      </c>
      <c r="J221" s="824"/>
      <c r="K221" s="825">
        <v>481</v>
      </c>
      <c r="L221" s="824"/>
    </row>
    <row r="222" spans="1:12" x14ac:dyDescent="0.25">
      <c r="A222" s="832">
        <v>0</v>
      </c>
      <c r="B222" s="828">
        <v>43109</v>
      </c>
      <c r="C222" s="824">
        <v>100</v>
      </c>
      <c r="D222" s="825">
        <v>76.290000000000006</v>
      </c>
      <c r="E222" s="825">
        <v>78.099999999999994</v>
      </c>
      <c r="F222" s="825">
        <f t="shared" si="36"/>
        <v>180.99999999999881</v>
      </c>
      <c r="G222" s="825">
        <f t="shared" si="37"/>
        <v>7629.0000000000009</v>
      </c>
      <c r="H222" s="826">
        <f t="shared" si="38"/>
        <v>2.3725258880587075E-2</v>
      </c>
      <c r="I222" s="827"/>
      <c r="J222" s="824"/>
      <c r="K222" s="825">
        <v>839</v>
      </c>
      <c r="L222" s="824"/>
    </row>
    <row r="223" spans="1:12" x14ac:dyDescent="0.25">
      <c r="A223" s="832">
        <v>0</v>
      </c>
      <c r="B223" s="828">
        <v>43110</v>
      </c>
      <c r="C223" s="824">
        <v>100</v>
      </c>
      <c r="D223" s="825">
        <v>76.290000000000006</v>
      </c>
      <c r="E223" s="825">
        <v>78.709999999999994</v>
      </c>
      <c r="F223" s="825">
        <f t="shared" si="36"/>
        <v>241.99999999999875</v>
      </c>
      <c r="G223" s="825">
        <f t="shared" si="37"/>
        <v>7629.0000000000009</v>
      </c>
      <c r="H223" s="826">
        <f t="shared" si="38"/>
        <v>3.1721064359680001E-2</v>
      </c>
      <c r="I223" s="831">
        <v>76</v>
      </c>
      <c r="J223" s="831">
        <v>67.739999999999995</v>
      </c>
      <c r="K223" s="825">
        <v>900.23</v>
      </c>
      <c r="L223" s="824"/>
    </row>
    <row r="224" spans="1:12" x14ac:dyDescent="0.25">
      <c r="A224" s="832">
        <v>0</v>
      </c>
      <c r="B224" s="828">
        <v>43117</v>
      </c>
      <c r="C224" s="824">
        <v>100</v>
      </c>
      <c r="D224" s="825">
        <v>76.290000000000006</v>
      </c>
      <c r="E224" s="825">
        <v>81.739999999999995</v>
      </c>
      <c r="F224" s="825">
        <f t="shared" si="36"/>
        <v>544.99999999999886</v>
      </c>
      <c r="G224" s="825">
        <f t="shared" si="37"/>
        <v>7629.0000000000009</v>
      </c>
      <c r="H224" s="826">
        <f t="shared" si="38"/>
        <v>7.143793419845311E-2</v>
      </c>
      <c r="I224" s="831">
        <v>76</v>
      </c>
      <c r="J224" s="831"/>
      <c r="K224" s="825">
        <v>1203</v>
      </c>
      <c r="L224" s="824"/>
    </row>
    <row r="225" spans="1:12" x14ac:dyDescent="0.25">
      <c r="A225" s="832">
        <v>0</v>
      </c>
      <c r="B225" s="828">
        <v>43126</v>
      </c>
      <c r="C225" s="824">
        <v>50</v>
      </c>
      <c r="D225" s="825">
        <v>68.62</v>
      </c>
      <c r="E225" s="825">
        <v>83.97</v>
      </c>
      <c r="F225" s="825">
        <f t="shared" si="36"/>
        <v>767.49999999999977</v>
      </c>
      <c r="G225" s="825">
        <f t="shared" si="37"/>
        <v>3431</v>
      </c>
      <c r="H225" s="826">
        <f t="shared" si="38"/>
        <v>0.22369571553482939</v>
      </c>
      <c r="I225" s="827"/>
      <c r="J225" s="824"/>
      <c r="K225" s="825">
        <v>1426</v>
      </c>
      <c r="L225" s="824"/>
    </row>
    <row r="226" spans="1:12" x14ac:dyDescent="0.25">
      <c r="A226" s="824"/>
      <c r="B226" s="824"/>
      <c r="C226" s="824"/>
      <c r="D226" s="825"/>
      <c r="E226" s="825"/>
      <c r="F226" s="825"/>
      <c r="G226" s="824"/>
      <c r="H226" s="824"/>
      <c r="I226" s="824"/>
      <c r="J226" s="824"/>
      <c r="K226" s="824"/>
      <c r="L226" s="824"/>
    </row>
    <row r="227" spans="1:12" x14ac:dyDescent="0.25">
      <c r="A227" s="824"/>
      <c r="B227" s="824"/>
      <c r="C227" s="824"/>
      <c r="D227" s="825"/>
      <c r="E227" s="825"/>
      <c r="F227" s="825"/>
      <c r="G227" s="824"/>
      <c r="H227" s="824"/>
      <c r="I227" s="824"/>
      <c r="J227" s="824"/>
      <c r="K227" s="824"/>
      <c r="L227" s="824"/>
    </row>
    <row r="228" spans="1:12" x14ac:dyDescent="0.25">
      <c r="A228" s="824"/>
      <c r="B228" s="824"/>
      <c r="C228" s="824"/>
      <c r="D228" s="825"/>
      <c r="E228" s="825"/>
      <c r="F228" s="825"/>
      <c r="G228" s="824"/>
      <c r="H228" s="824"/>
      <c r="I228" s="824"/>
      <c r="J228" s="824"/>
      <c r="K228" s="824"/>
      <c r="L228" s="824"/>
    </row>
    <row r="229" spans="1:12" x14ac:dyDescent="0.25">
      <c r="A229" s="824"/>
      <c r="B229" s="824"/>
      <c r="C229" s="824"/>
      <c r="D229" s="825"/>
      <c r="E229" s="825"/>
      <c r="F229" s="825"/>
      <c r="G229" s="824"/>
      <c r="H229" s="824"/>
      <c r="I229" s="824"/>
      <c r="J229" s="824"/>
      <c r="K229" s="824"/>
      <c r="L229" s="824"/>
    </row>
    <row r="230" spans="1:12" x14ac:dyDescent="0.25">
      <c r="A230" s="824"/>
      <c r="B230" s="824"/>
      <c r="C230" s="824"/>
      <c r="D230" s="825"/>
      <c r="E230" s="825"/>
      <c r="F230" s="825"/>
      <c r="G230" s="824"/>
      <c r="H230" s="824"/>
      <c r="I230" s="824"/>
      <c r="J230" s="824"/>
      <c r="K230" s="824"/>
      <c r="L230" s="824"/>
    </row>
    <row r="231" spans="1:12" x14ac:dyDescent="0.25">
      <c r="A231" s="824"/>
      <c r="B231" s="824"/>
      <c r="C231" s="824"/>
      <c r="D231" s="825"/>
      <c r="E231" s="825"/>
      <c r="F231" s="825"/>
      <c r="G231" s="824"/>
      <c r="H231" s="824"/>
      <c r="I231" s="824"/>
      <c r="J231" s="824"/>
      <c r="K231" s="824"/>
      <c r="L231" s="824"/>
    </row>
    <row r="232" spans="1:12" x14ac:dyDescent="0.25">
      <c r="A232" s="824"/>
      <c r="B232" s="824"/>
      <c r="C232" s="824"/>
      <c r="D232" s="825"/>
      <c r="E232" s="825"/>
      <c r="F232" s="825"/>
      <c r="G232" s="824"/>
      <c r="H232" s="824"/>
      <c r="I232" s="824"/>
      <c r="J232" s="824"/>
      <c r="K232" s="824"/>
      <c r="L232" s="824"/>
    </row>
  </sheetData>
  <mergeCells count="1">
    <mergeCell ref="O42:P42"/>
  </mergeCells>
  <conditionalFormatting sqref="H45:I45 H48:I52 I32 H34 H35:I35 H37:I37 H36 H38:H39 F34:F42 H40:I41 H42 H44 H46:H47 F44:F52 AA24:AG24">
    <cfRule type="expression" dxfId="137" priority="92">
      <formula>F24&gt;0</formula>
    </cfRule>
    <cfRule type="expression" dxfId="13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75">
      <formula>F30&gt;0</formula>
    </cfRule>
    <cfRule type="expression" dxfId="134" priority="76">
      <formula>F30&lt;0</formula>
    </cfRule>
  </conditionalFormatting>
  <conditionalFormatting sqref="H43 H30:H33">
    <cfRule type="expression" dxfId="133" priority="73">
      <formula>H30&gt;0</formula>
    </cfRule>
    <cfRule type="expression" dxfId="132" priority="74">
      <formula>H30&lt;0</formula>
    </cfRule>
  </conditionalFormatting>
  <conditionalFormatting sqref="Q8">
    <cfRule type="expression" dxfId="131" priority="67">
      <formula>Q8&gt;0</formula>
    </cfRule>
    <cfRule type="expression" dxfId="130" priority="68">
      <formula>Q8&lt;0</formula>
    </cfRule>
  </conditionalFormatting>
  <conditionalFormatting sqref="Q7">
    <cfRule type="expression" dxfId="129" priority="69">
      <formula>Q7&gt;0</formula>
    </cfRule>
    <cfRule type="expression" dxfId="12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7" priority="55">
      <formula>F115&gt;0</formula>
    </cfRule>
    <cfRule type="expression" dxfId="126" priority="56">
      <formula>F115&lt;0</formula>
    </cfRule>
  </conditionalFormatting>
  <conditionalFormatting sqref="F112:F114">
    <cfRule type="expression" dxfId="125" priority="53">
      <formula>F112&gt;0</formula>
    </cfRule>
    <cfRule type="expression" dxfId="124" priority="54">
      <formula>F112&lt;0</formula>
    </cfRule>
  </conditionalFormatting>
  <conditionalFormatting sqref="H112:I112">
    <cfRule type="expression" dxfId="123" priority="51">
      <formula>H112&gt;0</formula>
    </cfRule>
    <cfRule type="expression" dxfId="122" priority="52">
      <formula>H112&lt;0</formula>
    </cfRule>
  </conditionalFormatting>
  <conditionalFormatting sqref="H113:I113">
    <cfRule type="expression" dxfId="121" priority="49">
      <formula>H113&gt;0</formula>
    </cfRule>
    <cfRule type="expression" dxfId="120" priority="50">
      <formula>H113&lt;0</formula>
    </cfRule>
  </conditionalFormatting>
  <conditionalFormatting sqref="H114:I114">
    <cfRule type="expression" dxfId="119" priority="47">
      <formula>H114&gt;0</formula>
    </cfRule>
    <cfRule type="expression" dxfId="118" priority="48">
      <formula>H114&lt;0</formula>
    </cfRule>
  </conditionalFormatting>
  <conditionalFormatting sqref="F105:F111">
    <cfRule type="expression" dxfId="117" priority="45">
      <formula>F105&gt;0</formula>
    </cfRule>
    <cfRule type="expression" dxfId="116" priority="46">
      <formula>F105&lt;0</formula>
    </cfRule>
  </conditionalFormatting>
  <conditionalFormatting sqref="H105:I111">
    <cfRule type="expression" dxfId="115" priority="43">
      <formula>H105&gt;0</formula>
    </cfRule>
    <cfRule type="expression" dxfId="114" priority="44">
      <formula>H105&lt;0</formula>
    </cfRule>
  </conditionalFormatting>
  <conditionalFormatting sqref="I117 F117:F119">
    <cfRule type="expression" dxfId="113" priority="41">
      <formula>F117&gt;0</formula>
    </cfRule>
    <cfRule type="expression" dxfId="112" priority="42">
      <formula>F117&lt;0</formula>
    </cfRule>
  </conditionalFormatting>
  <conditionalFormatting sqref="F189:F196 H189:H196">
    <cfRule type="expression" dxfId="111" priority="39">
      <formula>F189&gt;0</formula>
    </cfRule>
    <cfRule type="expression" dxfId="110" priority="40">
      <formula>F189&lt;0</formula>
    </cfRule>
  </conditionalFormatting>
  <conditionalFormatting sqref="H202 F202">
    <cfRule type="expression" dxfId="109" priority="37">
      <formula>F202&gt;0</formula>
    </cfRule>
    <cfRule type="expression" dxfId="108" priority="38">
      <formula>F202&lt;0</formula>
    </cfRule>
  </conditionalFormatting>
  <conditionalFormatting sqref="I204">
    <cfRule type="expression" dxfId="107" priority="35">
      <formula>I204&gt;0</formula>
    </cfRule>
    <cfRule type="expression" dxfId="106" priority="36">
      <formula>I204&lt;0</formula>
    </cfRule>
  </conditionalFormatting>
  <conditionalFormatting sqref="H204 F204">
    <cfRule type="expression" dxfId="105" priority="33">
      <formula>F204&gt;0</formula>
    </cfRule>
    <cfRule type="expression" dxfId="104" priority="34">
      <formula>F204&lt;0</formula>
    </cfRule>
  </conditionalFormatting>
  <conditionalFormatting sqref="M54">
    <cfRule type="expression" dxfId="103" priority="31">
      <formula>M54&gt;0</formula>
    </cfRule>
    <cfRule type="expression" dxfId="102" priority="32">
      <formula>M54&lt;0</formula>
    </cfRule>
  </conditionalFormatting>
  <conditionalFormatting sqref="K39:K49">
    <cfRule type="expression" dxfId="101" priority="29">
      <formula>K39&gt;0</formula>
    </cfRule>
    <cfRule type="expression" dxfId="100" priority="30">
      <formula>K39&lt;0</formula>
    </cfRule>
  </conditionalFormatting>
  <conditionalFormatting sqref="Q10">
    <cfRule type="expression" dxfId="99" priority="27">
      <formula>Q10&gt;0</formula>
    </cfRule>
    <cfRule type="expression" dxfId="98" priority="28">
      <formula>Q10&lt;0</formula>
    </cfRule>
  </conditionalFormatting>
  <conditionalFormatting sqref="Z10">
    <cfRule type="expression" dxfId="97" priority="25">
      <formula>Z10&gt;0</formula>
    </cfRule>
    <cfRule type="expression" dxfId="96" priority="26">
      <formula>Z10&lt;0</formula>
    </cfRule>
  </conditionalFormatting>
  <conditionalFormatting sqref="AA10:AE10">
    <cfRule type="expression" dxfId="95" priority="23">
      <formula>AA10&gt;0</formula>
    </cfRule>
    <cfRule type="expression" dxfId="94" priority="24">
      <formula>AA10&lt;0</formula>
    </cfRule>
  </conditionalFormatting>
  <conditionalFormatting sqref="Z24">
    <cfRule type="expression" dxfId="93" priority="21">
      <formula>Z24&gt;0</formula>
    </cfRule>
    <cfRule type="expression" dxfId="92" priority="22">
      <formula>Z24&lt;0</formula>
    </cfRule>
  </conditionalFormatting>
  <conditionalFormatting sqref="AF10:AG10">
    <cfRule type="expression" dxfId="91" priority="13">
      <formula>AF10&gt;0</formula>
    </cfRule>
    <cfRule type="expression" dxfId="9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89" priority="11">
      <formula>F208&gt;0</formula>
    </cfRule>
    <cfRule type="expression" dxfId="88" priority="12">
      <formula>F208&lt;0</formula>
    </cfRule>
  </conditionalFormatting>
  <conditionalFormatting sqref="F220 F207:F210">
    <cfRule type="expression" dxfId="87" priority="9">
      <formula>F207&gt;0</formula>
    </cfRule>
    <cfRule type="expression" dxfId="86" priority="10">
      <formula>F207&lt;0</formula>
    </cfRule>
  </conditionalFormatting>
  <conditionalFormatting sqref="H207:I207 H220 H208:H210">
    <cfRule type="expression" dxfId="85" priority="7">
      <formula>H207&gt;0</formula>
    </cfRule>
    <cfRule type="expression" dxfId="84" priority="8">
      <formula>H207&lt;0</formula>
    </cfRule>
  </conditionalFormatting>
  <conditionalFormatting sqref="K210:K225">
    <cfRule type="expression" dxfId="83" priority="5">
      <formula>K210&gt;0</formula>
    </cfRule>
    <cfRule type="expression" dxfId="82" priority="6">
      <formula>K210&lt;0</formula>
    </cfRule>
  </conditionalFormatting>
  <conditionalFormatting sqref="K31">
    <cfRule type="expression" dxfId="81" priority="3">
      <formula>K31&gt;0</formula>
    </cfRule>
    <cfRule type="expression" dxfId="80" priority="4">
      <formula>K31&lt;0</formula>
    </cfRule>
  </conditionalFormatting>
  <conditionalFormatting sqref="K32:K38">
    <cfRule type="expression" dxfId="1" priority="1">
      <formula>K32&gt;0</formula>
    </cfRule>
    <cfRule type="expression" dxfId="0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9" t="s">
        <v>78</v>
      </c>
      <c r="P42" s="83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45.06</v>
      </c>
      <c r="R4" s="483">
        <v>1.6E-2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6759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-1117.5099999999993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-1167.4599999999991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-0.14728643051248591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4.3497558810474922E-2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9" t="s">
        <v>78</v>
      </c>
      <c r="P41" s="83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49.56600000000001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49.115400000000008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48.664800000000007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48.214200000000005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47.763600000000004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47.313000000000002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46.862400000000001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46.411800000000007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45.961200000000005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45.510600000000004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45.06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44.609400000000001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44.158799999999999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43.708199999999998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43.257600000000004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42.807000000000002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42.356400000000001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41.905800000000006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41.455200000000005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41.004600000000003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40.554000000000002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3" priority="25">
      <formula>F25&gt;0</formula>
    </cfRule>
    <cfRule type="expression" dxfId="72" priority="26">
      <formula>F25&lt;0</formula>
    </cfRule>
  </conditionalFormatting>
  <conditionalFormatting sqref="Q8">
    <cfRule type="expression" dxfId="71" priority="19">
      <formula>Q8&gt;0</formula>
    </cfRule>
    <cfRule type="expression" dxfId="70" priority="20">
      <formula>Q8&lt;0</formula>
    </cfRule>
  </conditionalFormatting>
  <conditionalFormatting sqref="Q7">
    <cfRule type="expression" dxfId="69" priority="21">
      <formula>Q7&gt;0</formula>
    </cfRule>
    <cfRule type="expression" dxfId="68" priority="22">
      <formula>Q7&lt;0</formula>
    </cfRule>
  </conditionalFormatting>
  <conditionalFormatting sqref="M71">
    <cfRule type="expression" dxfId="67" priority="17">
      <formula>M71&gt;0</formula>
    </cfRule>
    <cfRule type="expression" dxfId="66" priority="18">
      <formula>M71&lt;0</formula>
    </cfRule>
  </conditionalFormatting>
  <conditionalFormatting sqref="J39">
    <cfRule type="expression" dxfId="65" priority="15">
      <formula>J39&gt;0</formula>
    </cfRule>
    <cfRule type="expression" dxfId="64" priority="16">
      <formula>J39&lt;0</formula>
    </cfRule>
  </conditionalFormatting>
  <conditionalFormatting sqref="J40:J52 J53:K61 J64:K67 K63">
    <cfRule type="expression" dxfId="63" priority="13">
      <formula>J40&gt;0</formula>
    </cfRule>
    <cfRule type="expression" dxfId="62" priority="14">
      <formula>J40&lt;0</formula>
    </cfRule>
  </conditionalFormatting>
  <conditionalFormatting sqref="Q10">
    <cfRule type="expression" dxfId="61" priority="11">
      <formula>Q10&gt;0</formula>
    </cfRule>
    <cfRule type="expression" dxfId="60" priority="12">
      <formula>Q10&lt;0</formula>
    </cfRule>
  </conditionalFormatting>
  <conditionalFormatting sqref="Q9">
    <cfRule type="expression" dxfId="59" priority="9">
      <formula>Q9&gt;0</formula>
    </cfRule>
    <cfRule type="expression" dxfId="58" priority="10">
      <formula>Q9&lt;0</formula>
    </cfRule>
  </conditionalFormatting>
  <conditionalFormatting sqref="F62 H62">
    <cfRule type="expression" dxfId="57" priority="7">
      <formula>F62&gt;0</formula>
    </cfRule>
    <cfRule type="expression" dxfId="56" priority="8">
      <formula>F62&lt;0</formula>
    </cfRule>
  </conditionalFormatting>
  <conditionalFormatting sqref="J62:K62">
    <cfRule type="expression" dxfId="55" priority="5">
      <formula>J62&gt;0</formula>
    </cfRule>
    <cfRule type="expression" dxfId="54" priority="6">
      <formula>J62&lt;0</formula>
    </cfRule>
  </conditionalFormatting>
  <conditionalFormatting sqref="F63 H63">
    <cfRule type="expression" dxfId="53" priority="3">
      <formula>F63&gt;0</formula>
    </cfRule>
    <cfRule type="expression" dxfId="52" priority="4">
      <formula>F63&lt;0</formula>
    </cfRule>
  </conditionalFormatting>
  <conditionalFormatting sqref="J63">
    <cfRule type="expression" dxfId="51" priority="1">
      <formula>J63&gt;0</formula>
    </cfRule>
    <cfRule type="expression" dxfId="50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6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6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9" t="s">
        <v>78</v>
      </c>
      <c r="P41" s="83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9" t="s">
        <v>78</v>
      </c>
      <c r="P45" s="839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9" t="s">
        <v>78</v>
      </c>
      <c r="Q39" s="83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9" t="s">
        <v>78</v>
      </c>
      <c r="P41" s="83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2018-04-02T01:00:09Z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