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MRO" sheetId="25" r:id="rId33"/>
    <sheet name="GE" sheetId="86" state="hidden" r:id="rId34"/>
    <sheet name="XRAY" sheetId="103" state="hidden" r:id="rId35"/>
    <sheet name="CRI" sheetId="114" state="hidden" r:id="rId36"/>
    <sheet name="PXD" sheetId="119" r:id="rId37"/>
    <sheet name="XLP" sheetId="104" r:id="rId38"/>
    <sheet name="KR" sheetId="51" r:id="rId39"/>
    <sheet name="F" sheetId="54" state="hidden" r:id="rId40"/>
    <sheet name="JNJ" sheetId="68" state="hidden" r:id="rId41"/>
    <sheet name="ULTA" sheetId="81" state="hidden" r:id="rId42"/>
    <sheet name="FRC" sheetId="89" state="hidden" r:id="rId43"/>
    <sheet name="AAP" sheetId="77" state="hidden" r:id="rId44"/>
    <sheet name="CMCSA" sheetId="99" r:id="rId45"/>
    <sheet name="XEC" sheetId="100" state="hidden" r:id="rId46"/>
    <sheet name="WRK" sheetId="108" state="hidden" r:id="rId47"/>
    <sheet name="MO" sheetId="102" state="hidden" r:id="rId48"/>
    <sheet name="T" sheetId="93" state="hidden" r:id="rId49"/>
    <sheet name="COST" sheetId="78" r:id="rId50"/>
    <sheet name="CPN" sheetId="7" state="hidden" r:id="rId51"/>
    <sheet name="EW" sheetId="72" state="hidden" r:id="rId52"/>
    <sheet name="TJX" sheetId="79" state="hidden" r:id="rId53"/>
    <sheet name="QQQ" sheetId="101" state="hidden" r:id="rId54"/>
    <sheet name="WBA" sheetId="84" state="hidden" r:id="rId55"/>
    <sheet name="AZO" sheetId="83" state="hidden" r:id="rId56"/>
    <sheet name="FL" sheetId="98" r:id="rId57"/>
    <sheet name="MLM" sheetId="97" state="hidden" r:id="rId58"/>
    <sheet name="KHC" sheetId="96" state="hidden" r:id="rId59"/>
    <sheet name="KBWY" sheetId="94" state="hidden" r:id="rId60"/>
    <sheet name="AYI" sheetId="92" state="hidden" r:id="rId61"/>
    <sheet name="DIA" sheetId="91" r:id="rId62"/>
    <sheet name="ICE" sheetId="95" r:id="rId63"/>
    <sheet name="NKE" sheetId="50" state="hidden" r:id="rId64"/>
    <sheet name="MOS" sheetId="58" r:id="rId65"/>
    <sheet name="VGK" sheetId="59" state="hidden" r:id="rId66"/>
    <sheet name="CMG" sheetId="87" state="hidden" r:id="rId67"/>
    <sheet name="HAS" sheetId="90" state="hidden" r:id="rId68"/>
    <sheet name="HSIC" sheetId="82" state="hidden" r:id="rId69"/>
    <sheet name="PDCO" sheetId="88" r:id="rId70"/>
    <sheet name="MU" sheetId="17" state="hidden" r:id="rId71"/>
    <sheet name="IP" sheetId="44" state="hidden" r:id="rId72"/>
    <sheet name="INTC" sheetId="13" state="hidden" r:id="rId73"/>
    <sheet name="HES" sheetId="10" state="hidden" r:id="rId74"/>
    <sheet name="UNP" sheetId="20" state="hidden" r:id="rId75"/>
    <sheet name="NCLH" sheetId="67" state="hidden" r:id="rId76"/>
    <sheet name="SPY" sheetId="47" state="hidden" r:id="rId77"/>
    <sheet name="SWKS" sheetId="41" state="hidden" r:id="rId78"/>
    <sheet name="CNI" sheetId="42" state="hidden" r:id="rId79"/>
    <sheet name="WFC" sheetId="45" r:id="rId80"/>
    <sheet name="AA" sheetId="3" state="hidden" r:id="rId81"/>
    <sheet name="CF" sheetId="61" state="hidden" r:id="rId82"/>
    <sheet name="TGT" sheetId="75" state="hidden" r:id="rId83"/>
    <sheet name="NWL" sheetId="46" r:id="rId84"/>
    <sheet name="KORS" sheetId="16" state="hidden" r:id="rId85"/>
    <sheet name="ALL" sheetId="22" state="hidden" r:id="rId86"/>
    <sheet name="NSC" sheetId="24" state="hidden" r:id="rId87"/>
    <sheet name="AVGO" sheetId="15" state="hidden" r:id="rId88"/>
    <sheet name="UAL" sheetId="52" state="hidden" r:id="rId89"/>
    <sheet name="CAH" sheetId="53" state="hidden" r:id="rId90"/>
    <sheet name="DAL" sheetId="49" r:id="rId91"/>
    <sheet name="TEVA" sheetId="74" state="hidden" r:id="rId92"/>
    <sheet name="DIS" sheetId="34" state="hidden" r:id="rId93"/>
    <sheet name="FTR" sheetId="40" state="hidden" r:id="rId94"/>
    <sheet name="GILD" sheetId="31" r:id="rId95"/>
    <sheet name="WWD" sheetId="28" state="hidden" r:id="rId96"/>
    <sheet name="GIS" sheetId="43" state="hidden" r:id="rId97"/>
    <sheet name="GM" sheetId="29" state="hidden" r:id="rId98"/>
    <sheet name="TMO" sheetId="48" state="hidden" r:id="rId99"/>
    <sheet name="TKR" sheetId="32" state="hidden" r:id="rId100"/>
    <sheet name="UTX" sheetId="30" state="hidden" r:id="rId101"/>
    <sheet name="UNH" sheetId="26" state="hidden" r:id="rId102"/>
  </sheets>
  <functionGroups builtInGroupCount="18"/>
  <definedNames>
    <definedName name="_xlnm._FilterDatabase" localSheetId="0" hidden="1">ACTIVE!$E$1:$M$26</definedName>
    <definedName name="hp?s_AA_Historical_Prices_1" localSheetId="80">AA!$W$1:$AC$68</definedName>
    <definedName name="hp?s_AAPL" localSheetId="8">AAPL!#REF!</definedName>
    <definedName name="hp?s_AKAM_Historical_Prices" localSheetId="16">BMY!$W$1:$AC$70</definedName>
    <definedName name="hp?s_ALL_Historical_Prices" localSheetId="85">ALL!$X$1:$AD$69</definedName>
    <definedName name="hp?s_AVGO" localSheetId="87">AVGO!$W$1:$AC$69</definedName>
    <definedName name="hp?s_AXP_Historical_Prices" localSheetId="9">AXP!$W$1:$AC$70</definedName>
    <definedName name="hp?s_BIIB" localSheetId="3">BIIB!#REF!</definedName>
    <definedName name="hp?s_CAH" localSheetId="89">CAH!#REF!</definedName>
    <definedName name="hp?s_cce" localSheetId="15">CCE!#REF!</definedName>
    <definedName name="hp?s_CNI" localSheetId="78">CNI!$W$1:$AC$69</definedName>
    <definedName name="hp?s_CPN_Historical_Prices" localSheetId="50">CPN!$W$1:$AC$68</definedName>
    <definedName name="hp?s_DIS" localSheetId="15">CCE!#REF!</definedName>
    <definedName name="hp?s_DIS" localSheetId="92">DIS!$W$1:$AC$68</definedName>
    <definedName name="hp?s_DIS" localSheetId="93">FTR!#REF!</definedName>
    <definedName name="hp?s_ew_Historical_Prices" localSheetId="51">EW!$W$1:$AC$68</definedName>
    <definedName name="hp?s_foxa" localSheetId="12">FOXA!$W$1:$AC$69</definedName>
    <definedName name="hp?s_GILD" localSheetId="94">GILD!#REF!</definedName>
    <definedName name="hp?s_GIS" localSheetId="96">GIS!#REF!</definedName>
    <definedName name="hp?s_GM" localSheetId="97">GM!$W$1:$AC$69</definedName>
    <definedName name="hp?s_HES" localSheetId="73">HES!$W$1:$AC$69</definedName>
    <definedName name="hp?s_INTC_Historical_Prices" localSheetId="72">INTC!$W$1:$AC$69</definedName>
    <definedName name="hp?s_IP" localSheetId="71">IP!$W$1:$AC$69</definedName>
    <definedName name="hp?s_KORS" localSheetId="84">KORS!$W$1:$AC$68</definedName>
    <definedName name="hp?s_MYL" localSheetId="4">MYL!$W$1:$AC$68</definedName>
    <definedName name="hp?s_nclh" localSheetId="75">NCLH!$W$1:$AC$68</definedName>
    <definedName name="hp?s_nke" localSheetId="63">NKE!$W$1:$AC$69</definedName>
    <definedName name="hp?s_NWL" localSheetId="83">NWL!#REF!</definedName>
    <definedName name="hp?s_pinc" localSheetId="11">PINC!$W$1:$AC$68</definedName>
    <definedName name="hp?s_SWKS" localSheetId="77">SWKS!$W$1:$AC$69</definedName>
    <definedName name="hp?s_TKR" localSheetId="99">TKR!$W$1:$AC$69</definedName>
    <definedName name="hp?s_tmo" localSheetId="98">TMO!$W$1:$AC$69</definedName>
    <definedName name="hp?s_ual" localSheetId="88">UAL!$W$1:$AC$68</definedName>
    <definedName name="hp?s_UNH" localSheetId="101">UNH!$W$1:$AC$69</definedName>
    <definedName name="hp?s_UTX" localSheetId="100">UTX!$W$1:$AC$69</definedName>
    <definedName name="hp?s_vgk" localSheetId="65">VGK!$W$1:$AC$69</definedName>
    <definedName name="hp?s_WFC" localSheetId="79">WFC!#REF!</definedName>
    <definedName name="hp?s_WWD" localSheetId="95">WWD!$W$1:$AC$69</definedName>
    <definedName name="PL" localSheetId="80">AA!$Q$7</definedName>
    <definedName name="PL" localSheetId="43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21">#REF!</definedName>
    <definedName name="PL" localSheetId="9">#REF!</definedName>
    <definedName name="PL" localSheetId="60">#REF!</definedName>
    <definedName name="PL" localSheetId="55">#REF!</definedName>
    <definedName name="PL" localSheetId="16">#REF!</definedName>
    <definedName name="PL" localSheetId="89">#REF!</definedName>
    <definedName name="PL" localSheetId="81">#REF!</definedName>
    <definedName name="PL" localSheetId="44">#REF!</definedName>
    <definedName name="PL" localSheetId="66">#REF!</definedName>
    <definedName name="PL" localSheetId="49">#REF!</definedName>
    <definedName name="PL" localSheetId="35">#REF!</definedName>
    <definedName name="PL" localSheetId="23">#REF!</definedName>
    <definedName name="PL" localSheetId="10">#REF!</definedName>
    <definedName name="PL" localSheetId="61">#REF!</definedName>
    <definedName name="PL" localSheetId="31">#REF!</definedName>
    <definedName name="PL" localSheetId="18">#REF!</definedName>
    <definedName name="PL" localSheetId="29">#REF!</definedName>
    <definedName name="PL" localSheetId="51">#REF!</definedName>
    <definedName name="PL" localSheetId="39">#REF!</definedName>
    <definedName name="PL" localSheetId="25">#REF!</definedName>
    <definedName name="PL" localSheetId="56">#REF!</definedName>
    <definedName name="PL" localSheetId="12">#REF!</definedName>
    <definedName name="PL" localSheetId="42">#REF!</definedName>
    <definedName name="PL" localSheetId="33">#REF!</definedName>
    <definedName name="PL" localSheetId="19">#REF!</definedName>
    <definedName name="PL" localSheetId="67">#REF!</definedName>
    <definedName name="PL" localSheetId="68">#REF!</definedName>
    <definedName name="PL" localSheetId="62">#REF!</definedName>
    <definedName name="PL" localSheetId="22">#REF!</definedName>
    <definedName name="PL" localSheetId="40">#REF!</definedName>
    <definedName name="PL" localSheetId="59">#REF!</definedName>
    <definedName name="PL" localSheetId="58">#REF!</definedName>
    <definedName name="PL" localSheetId="38">#REF!</definedName>
    <definedName name="PL" localSheetId="14">#REF!</definedName>
    <definedName name="PL" localSheetId="57">#REF!</definedName>
    <definedName name="PL" localSheetId="47">#REF!</definedName>
    <definedName name="PL" localSheetId="64">#REF!</definedName>
    <definedName name="PL" localSheetId="4">#REF!</definedName>
    <definedName name="PL" localSheetId="75">NCLH!$Q$7</definedName>
    <definedName name="PL" localSheetId="63">#REF!</definedName>
    <definedName name="PL" localSheetId="7">#REF!</definedName>
    <definedName name="PL" localSheetId="69">#REF!</definedName>
    <definedName name="PL" localSheetId="11">PINC!$Q$7</definedName>
    <definedName name="PL" localSheetId="26">#REF!</definedName>
    <definedName name="PL" localSheetId="36">#REF!</definedName>
    <definedName name="PL" localSheetId="53">#REF!</definedName>
    <definedName name="PL" localSheetId="27">#REF!</definedName>
    <definedName name="PL" localSheetId="76">SPY!$Q$7</definedName>
    <definedName name="PL" localSheetId="77">SWKS!$Q$7</definedName>
    <definedName name="PL" localSheetId="48">#REF!</definedName>
    <definedName name="PL" localSheetId="30">#REF!</definedName>
    <definedName name="PL" localSheetId="82">#REF!</definedName>
    <definedName name="PL" localSheetId="17">#REF!</definedName>
    <definedName name="PL" localSheetId="52">#REF!</definedName>
    <definedName name="PL" localSheetId="88">#REF!</definedName>
    <definedName name="PL" localSheetId="41">#REF!</definedName>
    <definedName name="PL" localSheetId="65">#REF!</definedName>
    <definedName name="PL" localSheetId="54">#REF!</definedName>
    <definedName name="PL" localSheetId="79">WFC!$Q$7</definedName>
    <definedName name="PL" localSheetId="46">#REF!</definedName>
    <definedName name="PL" localSheetId="45">#REF!</definedName>
    <definedName name="PL" localSheetId="28">#REF!</definedName>
    <definedName name="PL" localSheetId="37">#REF!</definedName>
    <definedName name="PL" localSheetId="34">#REF!</definedName>
    <definedName name="q?s_aa_ql_1" localSheetId="80">AA!$T$40:$U$55</definedName>
    <definedName name="q?s_AKAM" localSheetId="20">AKAM!$T$43:$U$58</definedName>
    <definedName name="q?s_ALL" localSheetId="85">ALL!$T$40:$U$55</definedName>
    <definedName name="q?s_AVGO" localSheetId="87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1">CF!$T$56:$U$71</definedName>
    <definedName name="q?s_CNI" localSheetId="78">CNI!$T$43:$U$58</definedName>
    <definedName name="q?s_CPN" localSheetId="50">CPN!$T$43:$U$58</definedName>
    <definedName name="q?s_dg" localSheetId="10">DG!$T$43:$U$58</definedName>
    <definedName name="q?s_DIS" localSheetId="92">DIS!$T$43:$U$58</definedName>
    <definedName name="q?s_ew" localSheetId="51">EW!$T$43:$U$58</definedName>
    <definedName name="q?s_F" localSheetId="39">F!$T$43:$U$58</definedName>
    <definedName name="q?s_foxa" localSheetId="12">FOXA!$T$43:$U$58</definedName>
    <definedName name="q?s_FTR" localSheetId="93">FTR!$T$43:$U$58</definedName>
    <definedName name="q?s_GILD" localSheetId="94">GILD!$T$43:$U$58</definedName>
    <definedName name="q?s_GM" localSheetId="97">GM!$T$43:$U$58</definedName>
    <definedName name="q?s_HES" localSheetId="73">HES!$T$43:$U$58</definedName>
    <definedName name="q?s_INTC" localSheetId="72">INTC!$T$43:$U$58</definedName>
    <definedName name="q?s_IP" localSheetId="71">IP!$T$43:$U$58</definedName>
    <definedName name="q?s_JNJ" localSheetId="40">JNJ!$T$43:$U$58</definedName>
    <definedName name="q?s_KORS" localSheetId="84">KORS!$T$43:$U$58</definedName>
    <definedName name="q?s_MU" localSheetId="70">MU!#REF!</definedName>
    <definedName name="q?s_MYL" localSheetId="4">MYL!$T$43:$U$58</definedName>
    <definedName name="q?s_nclh" localSheetId="75">NCLH!$T$40:$U$55</definedName>
    <definedName name="q?s_NKE" localSheetId="63">NKE!$T$43:$U$58</definedName>
    <definedName name="q?s_NSC" localSheetId="74">UNP!$T$43:$U$58</definedName>
    <definedName name="q?s_pinc" localSheetId="11">PINC!$T$40:$U$55</definedName>
    <definedName name="q?s_SIG" localSheetId="5">SIG!#REF!</definedName>
    <definedName name="q?s_SWKS" localSheetId="77">SWKS!$T$40:$U$55</definedName>
    <definedName name="q?s_tgt" localSheetId="82">TGT!$T$43:$U$58</definedName>
    <definedName name="q?s_TKR" localSheetId="99">TKR!$T$43:$U$58</definedName>
    <definedName name="q?s_tmo" localSheetId="98">TMO!$T$43:$U$58</definedName>
    <definedName name="q?s_UAL" localSheetId="88">UAL!$T$43:$U$58</definedName>
    <definedName name="q?s_UNH" localSheetId="101">UNH!$T$43:$U$58</definedName>
    <definedName name="q?s_UTX" localSheetId="100">UTX!$T$43:$U$58</definedName>
    <definedName name="q?s_vgk" localSheetId="65">VGK!$T$43:$U$56</definedName>
    <definedName name="q?s_WWD" localSheetId="9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87" i="38" l="1"/>
  <c r="D787" i="38"/>
  <c r="V787" i="38" s="1"/>
  <c r="E787" i="38"/>
  <c r="G787" i="38"/>
  <c r="H787" i="38"/>
  <c r="K787" i="38"/>
  <c r="L787" i="38" s="1"/>
  <c r="M787" i="38"/>
  <c r="N787" i="38" s="1"/>
  <c r="O787" i="38" s="1"/>
  <c r="S787" i="38"/>
  <c r="F144" i="58"/>
  <c r="K144" i="58"/>
  <c r="H144" i="58"/>
  <c r="G144" i="58"/>
  <c r="F36" i="58"/>
  <c r="F74" i="92"/>
  <c r="H74" i="92"/>
  <c r="G74" i="92"/>
  <c r="F18" i="92"/>
  <c r="C25" i="92"/>
  <c r="X787" i="38" l="1"/>
  <c r="P787" i="38"/>
  <c r="Q787" i="38" s="1"/>
  <c r="W787" i="38"/>
  <c r="Y787" i="38" s="1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P786" i="38" l="1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T265" i="1"/>
  <c r="G43" i="97" l="1"/>
  <c r="F43" i="97"/>
  <c r="H43" i="97"/>
  <c r="F7" i="97"/>
  <c r="F322" i="25"/>
  <c r="H322" i="25"/>
  <c r="G32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C19" i="119"/>
  <c r="F19" i="119"/>
  <c r="M19" i="119"/>
  <c r="K85" i="119"/>
  <c r="K19" i="119"/>
  <c r="H19" i="119"/>
  <c r="F85" i="119"/>
  <c r="M85" i="119"/>
  <c r="H85" i="119"/>
  <c r="C85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K19" i="118"/>
  <c r="K85" i="118"/>
  <c r="C85" i="118"/>
  <c r="H85" i="118"/>
  <c r="F19" i="118"/>
  <c r="F85" i="118"/>
  <c r="M19" i="118"/>
  <c r="H19" i="118"/>
  <c r="C19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M85" i="116"/>
  <c r="C19" i="116"/>
  <c r="K85" i="117"/>
  <c r="F85" i="117"/>
  <c r="H85" i="117"/>
  <c r="C19" i="117"/>
  <c r="H19" i="116"/>
  <c r="C85" i="117"/>
  <c r="K85" i="116"/>
  <c r="M19" i="117"/>
  <c r="C85" i="116"/>
  <c r="M19" i="116"/>
  <c r="K19" i="117"/>
  <c r="F19" i="117"/>
  <c r="H19" i="117"/>
  <c r="M85" i="117"/>
  <c r="F85" i="116"/>
  <c r="K19" i="116"/>
  <c r="F19" i="116"/>
  <c r="H85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Q8" i="116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F85" i="115"/>
  <c r="M85" i="115"/>
  <c r="F19" i="115"/>
  <c r="C19" i="115"/>
  <c r="K85" i="115"/>
  <c r="H85" i="115"/>
  <c r="M19" i="115"/>
  <c r="C85" i="115"/>
  <c r="H19" i="115"/>
  <c r="K19" i="115"/>
  <c r="Q3" i="116" l="1"/>
  <c r="Q6" i="116" s="1"/>
  <c r="Q9" i="116" s="1"/>
  <c r="Q9" i="117"/>
  <c r="Q7" i="116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7" i="115" l="1"/>
  <c r="Q5" i="115"/>
  <c r="Q3" i="115"/>
  <c r="Q6" i="115" s="1"/>
  <c r="Q9" i="115" s="1"/>
  <c r="P777" i="38"/>
  <c r="O777" i="38"/>
  <c r="Z777" i="38"/>
  <c r="U777" i="38"/>
  <c r="H26" i="113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85" i="114"/>
  <c r="K19" i="114"/>
  <c r="C19" i="114"/>
  <c r="C85" i="114"/>
  <c r="F19" i="114"/>
  <c r="M19" i="114"/>
  <c r="M85" i="114"/>
  <c r="K85" i="114"/>
  <c r="H85" i="114"/>
  <c r="H19" i="114"/>
  <c r="O772" i="38" l="1"/>
  <c r="U772" i="38"/>
  <c r="Q2" i="114"/>
  <c r="Q3" i="114" s="1"/>
  <c r="Q6" i="114" s="1"/>
  <c r="M66" i="114"/>
  <c r="Q10" i="114" s="1"/>
  <c r="Z772" i="38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F85" i="113"/>
  <c r="F19" i="112"/>
  <c r="K85" i="113"/>
  <c r="M19" i="112"/>
  <c r="F19" i="113"/>
  <c r="C19" i="112"/>
  <c r="C19" i="113"/>
  <c r="M85" i="112"/>
  <c r="C85" i="113"/>
  <c r="K19" i="113"/>
  <c r="H85" i="112"/>
  <c r="K19" i="112"/>
  <c r="M85" i="113"/>
  <c r="H19" i="113"/>
  <c r="C85" i="112"/>
  <c r="M19" i="113"/>
  <c r="H19" i="112"/>
  <c r="K85" i="112"/>
  <c r="F85" i="112"/>
  <c r="H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19" i="111"/>
  <c r="K85" i="110"/>
  <c r="H85" i="110"/>
  <c r="F19" i="110"/>
  <c r="H19" i="110"/>
  <c r="M85" i="111"/>
  <c r="K19" i="111"/>
  <c r="C85" i="110"/>
  <c r="M85" i="110"/>
  <c r="K85" i="111"/>
  <c r="C19" i="111"/>
  <c r="M19" i="110"/>
  <c r="K19" i="110"/>
  <c r="C19" i="110"/>
  <c r="M19" i="111"/>
  <c r="H85" i="111"/>
  <c r="C85" i="111"/>
  <c r="H19" i="111"/>
  <c r="F85" i="110"/>
  <c r="F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H85" i="109"/>
  <c r="F19" i="109"/>
  <c r="C19" i="109"/>
  <c r="M85" i="109"/>
  <c r="M19" i="109"/>
  <c r="F85" i="109"/>
  <c r="H19" i="109"/>
  <c r="K19" i="109"/>
  <c r="K85" i="109"/>
  <c r="C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85" i="108"/>
  <c r="M19" i="108"/>
  <c r="M85" i="108"/>
  <c r="C19" i="108"/>
  <c r="F19" i="108"/>
  <c r="K19" i="108"/>
  <c r="H19" i="108"/>
  <c r="C85" i="108"/>
  <c r="F85" i="108"/>
  <c r="H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19" i="107"/>
  <c r="K19" i="107"/>
  <c r="F19" i="107"/>
  <c r="H19" i="107"/>
  <c r="H85" i="107"/>
  <c r="F85" i="107"/>
  <c r="K85" i="107"/>
  <c r="C85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C19" i="106"/>
  <c r="K85" i="106"/>
  <c r="K19" i="106"/>
  <c r="F85" i="106"/>
  <c r="H19" i="106"/>
  <c r="M85" i="106"/>
  <c r="C85" i="106"/>
  <c r="H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39" i="46"/>
  <c r="H39" i="46"/>
  <c r="M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F19" i="105"/>
  <c r="M19" i="105"/>
  <c r="K85" i="105"/>
  <c r="C19" i="105"/>
  <c r="H19" i="105"/>
  <c r="F85" i="105"/>
  <c r="C85" i="105"/>
  <c r="H85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C85" i="104"/>
  <c r="H19" i="104"/>
  <c r="F85" i="104"/>
  <c r="M85" i="104"/>
  <c r="K19" i="104"/>
  <c r="F19" i="104"/>
  <c r="H85" i="104"/>
  <c r="K85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K85" i="103"/>
  <c r="M19" i="103"/>
  <c r="H85" i="103"/>
  <c r="H19" i="103"/>
  <c r="F19" i="103"/>
  <c r="K19" i="103"/>
  <c r="F85" i="103"/>
  <c r="M85" i="103"/>
  <c r="C85" i="103"/>
  <c r="K19" i="89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F19" i="102"/>
  <c r="M19" i="102"/>
  <c r="C85" i="102"/>
  <c r="C19" i="102"/>
  <c r="H19" i="102"/>
  <c r="K85" i="102"/>
  <c r="M85" i="102"/>
  <c r="F85" i="102"/>
  <c r="H85" i="102"/>
  <c r="K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19" i="100"/>
  <c r="M88" i="101"/>
  <c r="C19" i="99"/>
  <c r="K19" i="100"/>
  <c r="H85" i="100"/>
  <c r="M85" i="99"/>
  <c r="F85" i="99"/>
  <c r="F85" i="100"/>
  <c r="K85" i="99"/>
  <c r="C22" i="101"/>
  <c r="C85" i="99"/>
  <c r="K88" i="101"/>
  <c r="M22" i="101"/>
  <c r="F22" i="101"/>
  <c r="F88" i="101"/>
  <c r="F19" i="100"/>
  <c r="H22" i="101"/>
  <c r="C85" i="100"/>
  <c r="K19" i="99"/>
  <c r="M19" i="99"/>
  <c r="H88" i="101"/>
  <c r="C88" i="101"/>
  <c r="K85" i="100"/>
  <c r="H19" i="99"/>
  <c r="F19" i="99"/>
  <c r="M85" i="100"/>
  <c r="H85" i="99"/>
  <c r="C19" i="100"/>
  <c r="K22" i="101"/>
  <c r="M19" i="100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19" i="98"/>
  <c r="M19" i="97"/>
  <c r="H85" i="97"/>
  <c r="H85" i="98"/>
  <c r="C19" i="97"/>
  <c r="F19" i="97"/>
  <c r="H19" i="97"/>
  <c r="F85" i="97"/>
  <c r="C85" i="97"/>
  <c r="M85" i="97"/>
  <c r="F85" i="98"/>
  <c r="F19" i="98"/>
  <c r="K19" i="98"/>
  <c r="M19" i="98"/>
  <c r="C85" i="98"/>
  <c r="C19" i="98"/>
  <c r="M85" i="98"/>
  <c r="K85" i="97"/>
  <c r="K25" i="88"/>
  <c r="K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K19" i="96"/>
  <c r="H84" i="96"/>
  <c r="F84" i="96"/>
  <c r="M19" i="96"/>
  <c r="M84" i="96"/>
  <c r="F19" i="96"/>
  <c r="C19" i="96"/>
  <c r="H19" i="96"/>
  <c r="C84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K85" i="95"/>
  <c r="F85" i="95"/>
  <c r="C19" i="95"/>
  <c r="M85" i="95"/>
  <c r="H19" i="95"/>
  <c r="F19" i="95"/>
  <c r="K19" i="95"/>
  <c r="M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19" i="94"/>
  <c r="M19" i="94"/>
  <c r="K19" i="94"/>
  <c r="K85" i="94"/>
  <c r="H85" i="94"/>
  <c r="C85" i="94"/>
  <c r="F85" i="94"/>
  <c r="H19" i="94"/>
  <c r="M85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26" i="93"/>
  <c r="H104" i="93"/>
  <c r="F104" i="93"/>
  <c r="C104" i="93"/>
  <c r="M26" i="93"/>
  <c r="H26" i="93"/>
  <c r="K104" i="93"/>
  <c r="M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85" i="91"/>
  <c r="K104" i="92"/>
  <c r="F19" i="91"/>
  <c r="M26" i="92"/>
  <c r="H19" i="91"/>
  <c r="F104" i="92"/>
  <c r="M85" i="91"/>
  <c r="C104" i="92"/>
  <c r="M19" i="91"/>
  <c r="M104" i="92"/>
  <c r="K85" i="91"/>
  <c r="C19" i="91"/>
  <c r="K19" i="91"/>
  <c r="C85" i="91"/>
  <c r="F26" i="92"/>
  <c r="K26" i="92"/>
  <c r="C26" i="92"/>
  <c r="H26" i="92"/>
  <c r="F19" i="47"/>
  <c r="F85" i="91"/>
  <c r="H104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85" i="90"/>
  <c r="F85" i="90"/>
  <c r="F19" i="90"/>
  <c r="K85" i="90"/>
  <c r="K19" i="90"/>
  <c r="M85" i="90"/>
  <c r="C85" i="90"/>
  <c r="M19" i="90"/>
  <c r="C19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M85" i="89"/>
  <c r="C85" i="89"/>
  <c r="H19" i="89"/>
  <c r="K85" i="89"/>
  <c r="H85" i="89"/>
  <c r="H60" i="51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H19" i="87"/>
  <c r="M25" i="88"/>
  <c r="K19" i="87"/>
  <c r="K85" i="87"/>
  <c r="F85" i="87"/>
  <c r="F107" i="88"/>
  <c r="C107" i="88"/>
  <c r="M107" i="88"/>
  <c r="F19" i="87"/>
  <c r="C19" i="87"/>
  <c r="H107" i="88"/>
  <c r="C85" i="87"/>
  <c r="M85" i="87"/>
  <c r="H85" i="87"/>
  <c r="F25" i="88"/>
  <c r="K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F19" i="86"/>
  <c r="K85" i="86"/>
  <c r="C85" i="86"/>
  <c r="M19" i="86"/>
  <c r="H85" i="86"/>
  <c r="H19" i="86"/>
  <c r="M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H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H85" i="85"/>
  <c r="H19" i="85"/>
  <c r="F19" i="85"/>
  <c r="K85" i="85"/>
  <c r="K19" i="85"/>
  <c r="C85" i="85"/>
  <c r="F85" i="85"/>
  <c r="C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10" i="84"/>
  <c r="F25" i="84"/>
  <c r="H19" i="83"/>
  <c r="M110" i="84"/>
  <c r="M19" i="83"/>
  <c r="F110" i="84"/>
  <c r="C85" i="83"/>
  <c r="C19" i="83"/>
  <c r="C110" i="84"/>
  <c r="F19" i="83"/>
  <c r="K85" i="83"/>
  <c r="F85" i="83"/>
  <c r="K19" i="83"/>
  <c r="M85" i="83"/>
  <c r="M25" i="84"/>
  <c r="H110" i="84"/>
  <c r="C25" i="84"/>
  <c r="H85" i="83"/>
  <c r="H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H60" i="82"/>
  <c r="H19" i="82"/>
  <c r="M18" i="74"/>
  <c r="C19" i="82"/>
  <c r="M19" i="82"/>
  <c r="K60" i="82"/>
  <c r="M60" i="82"/>
  <c r="H18" i="74"/>
  <c r="C18" i="74"/>
  <c r="F19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M96" i="31"/>
  <c r="H78" i="75"/>
  <c r="K96" i="31"/>
  <c r="M78" i="75"/>
  <c r="C78" i="75"/>
  <c r="F96" i="31"/>
  <c r="C96" i="31"/>
  <c r="H96" i="31"/>
  <c r="K78" i="75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H19" i="64"/>
  <c r="K85" i="64"/>
  <c r="K19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H30" i="81"/>
  <c r="M110" i="81"/>
  <c r="C110" i="81"/>
  <c r="K110" i="81"/>
  <c r="F110" i="81"/>
  <c r="F3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C85" i="80"/>
  <c r="F19" i="80"/>
  <c r="M19" i="80"/>
  <c r="K85" i="80"/>
  <c r="C19" i="80"/>
  <c r="F85" i="80"/>
  <c r="H85" i="80"/>
  <c r="H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H19" i="79"/>
  <c r="F65" i="79"/>
  <c r="C19" i="79"/>
  <c r="K19" i="79"/>
  <c r="C65" i="79"/>
  <c r="F19" i="79"/>
  <c r="K65" i="79"/>
  <c r="H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F85" i="78"/>
  <c r="C19" i="78"/>
  <c r="K85" i="78"/>
  <c r="M85" i="78"/>
  <c r="M19" i="78"/>
  <c r="C85" i="78"/>
  <c r="F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F89" i="77"/>
  <c r="H19" i="77"/>
  <c r="C89" i="77"/>
  <c r="M89" i="77"/>
  <c r="C19" i="77"/>
  <c r="F19" i="77"/>
  <c r="K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M19" i="76"/>
  <c r="K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M93" i="68"/>
  <c r="H93" i="68"/>
  <c r="K93" i="68"/>
  <c r="C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55" i="25"/>
  <c r="M855" i="25"/>
  <c r="K855" i="25"/>
  <c r="H855" i="25"/>
  <c r="C855" i="25"/>
  <c r="O364" i="38" l="1"/>
  <c r="Z364" i="38"/>
  <c r="N363" i="38"/>
  <c r="F854" i="25"/>
  <c r="K854" i="25"/>
  <c r="P363" i="38"/>
  <c r="O363" i="38" l="1"/>
  <c r="Z363" i="38"/>
  <c r="M591" i="25"/>
  <c r="Q10" i="25" s="1"/>
  <c r="E362" i="38"/>
  <c r="H362" i="38"/>
  <c r="K362" i="38"/>
  <c r="M362" i="38"/>
  <c r="U362" i="38" s="1"/>
  <c r="S362" i="38"/>
  <c r="K321" i="25" l="1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8"/>
  <c r="C213" i="57"/>
  <c r="F63" i="66"/>
  <c r="K19" i="68"/>
  <c r="H100" i="34"/>
  <c r="F85" i="64"/>
  <c r="C43" i="58"/>
  <c r="M60" i="51"/>
  <c r="F19" i="71"/>
  <c r="C94" i="52"/>
  <c r="M67" i="60"/>
  <c r="F19" i="34"/>
  <c r="C19" i="75"/>
  <c r="C81" i="61"/>
  <c r="K19" i="55"/>
  <c r="M119" i="7"/>
  <c r="H19" i="50"/>
  <c r="H19" i="52"/>
  <c r="M19" i="71"/>
  <c r="K18" i="74"/>
  <c r="M94" i="52"/>
  <c r="K25" i="31"/>
  <c r="H23" i="17"/>
  <c r="M19" i="62"/>
  <c r="H19" i="73"/>
  <c r="M213" i="58"/>
  <c r="F19" i="62"/>
  <c r="H19" i="68"/>
  <c r="K51" i="54"/>
  <c r="H75" i="41"/>
  <c r="F81" i="61"/>
  <c r="C19" i="66"/>
  <c r="F119" i="7"/>
  <c r="M77" i="70"/>
  <c r="M19" i="34"/>
  <c r="F19" i="52"/>
  <c r="C100" i="34"/>
  <c r="K94" i="52"/>
  <c r="C19" i="71"/>
  <c r="C51" i="54"/>
  <c r="C63" i="66"/>
  <c r="K19" i="69"/>
  <c r="M19" i="53"/>
  <c r="C85" i="64"/>
  <c r="M72" i="59"/>
  <c r="K19" i="71"/>
  <c r="H90" i="72"/>
  <c r="H213" i="57"/>
  <c r="M19" i="68"/>
  <c r="H65" i="71"/>
  <c r="K19" i="73"/>
  <c r="F30" i="40"/>
  <c r="C19" i="63"/>
  <c r="K19" i="59"/>
  <c r="F28" i="43"/>
  <c r="K30" i="40"/>
  <c r="M63" i="66"/>
  <c r="F156" i="49"/>
  <c r="K19" i="63"/>
  <c r="F86" i="53"/>
  <c r="H108" i="45"/>
  <c r="K19" i="61"/>
  <c r="K451" i="17"/>
  <c r="K213" i="58"/>
  <c r="F19" i="41"/>
  <c r="M19" i="59"/>
  <c r="M51" i="54"/>
  <c r="C451" i="17"/>
  <c r="F19" i="75"/>
  <c r="K19" i="75"/>
  <c r="M86" i="53"/>
  <c r="K19" i="70"/>
  <c r="H451" i="17"/>
  <c r="M108" i="45"/>
  <c r="M19" i="75"/>
  <c r="F30" i="49"/>
  <c r="H19" i="61"/>
  <c r="F451" i="17"/>
  <c r="M19" i="55"/>
  <c r="M19" i="60"/>
  <c r="F94" i="52"/>
  <c r="F19" i="54"/>
  <c r="K67" i="60"/>
  <c r="C19" i="50"/>
  <c r="F19" i="73"/>
  <c r="K19" i="66"/>
  <c r="H51" i="54"/>
  <c r="F19" i="64"/>
  <c r="H19" i="63"/>
  <c r="K19" i="62"/>
  <c r="M55" i="50"/>
  <c r="C19" i="60"/>
  <c r="M451" i="17"/>
  <c r="F19" i="45"/>
  <c r="M30" i="49"/>
  <c r="H19" i="54"/>
  <c r="F19" i="60"/>
  <c r="H213" i="58"/>
  <c r="C19" i="53"/>
  <c r="F18" i="74"/>
  <c r="H63" i="66"/>
  <c r="K60" i="51"/>
  <c r="M19" i="3"/>
  <c r="K65" i="71"/>
  <c r="F67" i="60"/>
  <c r="H19" i="75"/>
  <c r="M19" i="50"/>
  <c r="K77" i="70"/>
  <c r="K55" i="50"/>
  <c r="H19" i="55"/>
  <c r="C19" i="3"/>
  <c r="F51" i="54"/>
  <c r="F213" i="57"/>
  <c r="F65" i="71"/>
  <c r="C72" i="59"/>
  <c r="C19" i="64"/>
  <c r="C19" i="73"/>
  <c r="F19" i="72"/>
  <c r="C19" i="41"/>
  <c r="K108" i="45"/>
  <c r="F19" i="69"/>
  <c r="H94" i="52"/>
  <c r="C119" i="7"/>
  <c r="C19" i="59"/>
  <c r="H19" i="41"/>
  <c r="M65" i="63"/>
  <c r="F72" i="59"/>
  <c r="M23" i="57"/>
  <c r="H43" i="58"/>
  <c r="M81" i="61"/>
  <c r="M19" i="70"/>
  <c r="H77" i="70"/>
  <c r="H19" i="62"/>
  <c r="H65" i="63"/>
  <c r="H119" i="7"/>
  <c r="F19" i="63"/>
  <c r="F19" i="53"/>
  <c r="M19" i="52"/>
  <c r="C19" i="54"/>
  <c r="K63" i="66"/>
  <c r="M19" i="61"/>
  <c r="F19" i="3"/>
  <c r="K19" i="53"/>
  <c r="M156" i="49"/>
  <c r="F19" i="50"/>
  <c r="M19" i="69"/>
  <c r="H19" i="72"/>
  <c r="C86" i="53"/>
  <c r="F77" i="70"/>
  <c r="M100" i="34"/>
  <c r="C213" i="58"/>
  <c r="H19" i="53"/>
  <c r="K72" i="59"/>
  <c r="K65" i="63"/>
  <c r="M19" i="54"/>
  <c r="F23" i="57"/>
  <c r="M30" i="40"/>
  <c r="F115" i="25"/>
  <c r="K86" i="53"/>
  <c r="M19" i="66"/>
  <c r="K19" i="72"/>
  <c r="H19" i="66"/>
  <c r="H19" i="3"/>
  <c r="K100" i="34"/>
  <c r="C108" i="45"/>
  <c r="K90" i="72"/>
  <c r="F19" i="61"/>
  <c r="C77" i="70"/>
  <c r="K19" i="50"/>
  <c r="K19" i="60"/>
  <c r="C55" i="50"/>
  <c r="F75" i="41"/>
  <c r="M19" i="72"/>
  <c r="F65" i="63"/>
  <c r="K23" i="57"/>
  <c r="F19" i="68"/>
  <c r="F25" i="31"/>
  <c r="C23" i="17"/>
  <c r="F43" i="58"/>
  <c r="H19" i="69"/>
  <c r="M19" i="63"/>
  <c r="K75" i="41"/>
  <c r="H67" i="60"/>
  <c r="C67" i="60"/>
  <c r="C156" i="49"/>
  <c r="C30" i="40"/>
  <c r="K81" i="61"/>
  <c r="H19" i="60"/>
  <c r="C65" i="63"/>
  <c r="M213" i="57"/>
  <c r="H25" i="31"/>
  <c r="K19" i="52"/>
  <c r="K23" i="17"/>
  <c r="F23" i="17"/>
  <c r="K19" i="41"/>
  <c r="H19" i="34"/>
  <c r="M43" i="58"/>
  <c r="F19" i="70"/>
  <c r="H30" i="40"/>
  <c r="C30" i="49"/>
  <c r="M23" i="17"/>
  <c r="H55" i="50"/>
  <c r="C23" i="57"/>
  <c r="M19" i="73"/>
  <c r="H115" i="25"/>
  <c r="M19" i="41"/>
  <c r="F90" i="72"/>
  <c r="C19" i="61"/>
  <c r="K19" i="34"/>
  <c r="M75" i="41"/>
  <c r="C19" i="70"/>
  <c r="C19" i="72"/>
  <c r="H19" i="59"/>
  <c r="H86" i="53"/>
  <c r="M25" i="31"/>
  <c r="C19" i="52"/>
  <c r="C19" i="34"/>
  <c r="M19" i="45"/>
  <c r="K213" i="57"/>
  <c r="F19" i="66"/>
  <c r="F19" i="59"/>
  <c r="C19" i="55"/>
  <c r="H72" i="59"/>
  <c r="C25" i="31"/>
  <c r="H156" i="49"/>
  <c r="C75" i="41"/>
  <c r="M90" i="72"/>
  <c r="C19" i="69"/>
  <c r="F100" i="34"/>
  <c r="C65" i="71"/>
  <c r="C19" i="62"/>
  <c r="F60" i="51"/>
  <c r="H19" i="71"/>
  <c r="M65" i="71"/>
  <c r="K156" i="49"/>
  <c r="H19" i="70"/>
  <c r="C115" i="25"/>
  <c r="F19" i="55"/>
  <c r="K19" i="54"/>
  <c r="K43" i="58"/>
  <c r="C90" i="72"/>
  <c r="F108" i="45"/>
  <c r="F55" i="50"/>
  <c r="C19" i="45"/>
  <c r="K19" i="3"/>
  <c r="K119" i="7"/>
  <c r="H81" i="61"/>
  <c r="F213" i="58"/>
  <c r="V786" i="38" l="1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51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86" i="38" l="1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84" i="38" l="1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<sst xmlns="http://schemas.openxmlformats.org/spreadsheetml/2006/main" count="8816" uniqueCount="1337">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</sst>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5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545"/>
      <tableStyleElement type="headerRow" dxfId="3544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calcChain" Target="calcChain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theme" Target="theme/theme1.xml"/><Relationship Id="rId10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249464"/>
        <c:axId val="452248680"/>
      </c:scatterChart>
      <c:valAx>
        <c:axId val="452249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8680"/>
        <c:crosses val="autoZero"/>
        <c:crossBetween val="midCat"/>
      </c:valAx>
      <c:valAx>
        <c:axId val="45224868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9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250248"/>
        <c:axId val="452249856"/>
      </c:scatterChart>
      <c:valAx>
        <c:axId val="452250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9856"/>
        <c:crosses val="autoZero"/>
        <c:crossBetween val="midCat"/>
      </c:valAx>
      <c:valAx>
        <c:axId val="4522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02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244760"/>
        <c:axId val="452246328"/>
      </c:scatterChart>
      <c:valAx>
        <c:axId val="452244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6328"/>
        <c:crosses val="autoZero"/>
        <c:crossBetween val="midCat"/>
      </c:valAx>
      <c:valAx>
        <c:axId val="4522463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4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247112"/>
        <c:axId val="452243584"/>
      </c:scatterChart>
      <c:valAx>
        <c:axId val="45224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3584"/>
        <c:crosses val="autoZero"/>
        <c:crossBetween val="midCat"/>
      </c:valAx>
      <c:valAx>
        <c:axId val="45224358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250640"/>
        <c:axId val="452245152"/>
      </c:scatterChart>
      <c:valAx>
        <c:axId val="45225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5152"/>
        <c:crosses val="autoZero"/>
        <c:crossBetween val="midCat"/>
      </c:valAx>
      <c:valAx>
        <c:axId val="45224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713048"/>
        <c:axId val="465716968"/>
      </c:scatterChart>
      <c:valAx>
        <c:axId val="46571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16968"/>
        <c:crosses val="autoZero"/>
        <c:crossBetween val="midCat"/>
      </c:valAx>
      <c:valAx>
        <c:axId val="4657169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1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717360"/>
        <c:axId val="465714224"/>
      </c:scatterChart>
      <c:valAx>
        <c:axId val="46571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14224"/>
        <c:crosses val="autoZero"/>
        <c:crossBetween val="midCat"/>
      </c:valAx>
      <c:valAx>
        <c:axId val="46571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173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715792"/>
        <c:axId val="465712264"/>
      </c:scatterChart>
      <c:valAx>
        <c:axId val="46571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12264"/>
        <c:crosses val="autoZero"/>
        <c:crossBetween val="midCat"/>
      </c:valAx>
      <c:valAx>
        <c:axId val="46571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1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243976"/>
        <c:axId val="452245544"/>
      </c:lineChart>
      <c:dateAx>
        <c:axId val="45224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5544"/>
        <c:crosses val="autoZero"/>
        <c:auto val="1"/>
        <c:lblOffset val="100"/>
        <c:baseTimeUnit val="days"/>
      </c:dateAx>
      <c:valAx>
        <c:axId val="45224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17904"/>
        <c:axId val="468816336"/>
      </c:lineChart>
      <c:dateAx>
        <c:axId val="46881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6336"/>
        <c:crosses val="autoZero"/>
        <c:auto val="1"/>
        <c:lblOffset val="100"/>
        <c:baseTimeUnit val="days"/>
      </c:dateAx>
      <c:valAx>
        <c:axId val="468816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512"/>
        <c:axId val="468818296"/>
      </c:lineChart>
      <c:dateAx>
        <c:axId val="468817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8296"/>
        <c:crosses val="autoZero"/>
        <c:auto val="1"/>
        <c:lblOffset val="100"/>
        <c:baseTimeUnit val="days"/>
      </c:dateAx>
      <c:valAx>
        <c:axId val="46881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9472"/>
        <c:axId val="468819864"/>
      </c:lineChart>
      <c:dateAx>
        <c:axId val="468819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9864"/>
        <c:crosses val="autoZero"/>
        <c:auto val="1"/>
        <c:lblOffset val="100"/>
        <c:baseTimeUnit val="days"/>
      </c:dateAx>
      <c:valAx>
        <c:axId val="46881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21824"/>
        <c:axId val="468822216"/>
      </c:lineChart>
      <c:dateAx>
        <c:axId val="468821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22216"/>
        <c:crosses val="autoZero"/>
        <c:auto val="1"/>
        <c:lblOffset val="100"/>
        <c:baseTimeUnit val="days"/>
      </c:dateAx>
      <c:valAx>
        <c:axId val="46882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04656"/>
        <c:axId val="470704264"/>
      </c:lineChart>
      <c:dateAx>
        <c:axId val="47070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4264"/>
        <c:crosses val="autoZero"/>
        <c:auto val="1"/>
        <c:lblOffset val="100"/>
        <c:baseTimeUnit val="days"/>
      </c:dateAx>
      <c:valAx>
        <c:axId val="47070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705440"/>
        <c:axId val="470705832"/>
      </c:lineChart>
      <c:dateAx>
        <c:axId val="470705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5832"/>
        <c:crosses val="autoZero"/>
        <c:auto val="1"/>
        <c:lblOffset val="100"/>
        <c:baseTimeUnit val="days"/>
      </c:dateAx>
      <c:valAx>
        <c:axId val="470705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707008"/>
        <c:axId val="470707400"/>
      </c:lineChart>
      <c:dateAx>
        <c:axId val="470707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7400"/>
        <c:crosses val="autoZero"/>
        <c:auto val="1"/>
        <c:lblOffset val="100"/>
        <c:baseTimeUnit val="days"/>
      </c:dateAx>
      <c:valAx>
        <c:axId val="47070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6296"/>
        <c:axId val="469713552"/>
      </c:lineChart>
      <c:dateAx>
        <c:axId val="469716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3552"/>
        <c:crosses val="autoZero"/>
        <c:auto val="1"/>
        <c:lblOffset val="100"/>
        <c:baseTimeUnit val="days"/>
      </c:dateAx>
      <c:valAx>
        <c:axId val="46971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2768"/>
        <c:axId val="469712376"/>
      </c:lineChart>
      <c:dateAx>
        <c:axId val="469712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2376"/>
        <c:crosses val="autoZero"/>
        <c:auto val="1"/>
        <c:lblOffset val="100"/>
        <c:baseTimeUnit val="days"/>
      </c:dateAx>
      <c:valAx>
        <c:axId val="46971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1984"/>
        <c:axId val="469713160"/>
      </c:lineChart>
      <c:dateAx>
        <c:axId val="469711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3160"/>
        <c:crosses val="autoZero"/>
        <c:auto val="1"/>
        <c:lblOffset val="100"/>
        <c:baseTimeUnit val="days"/>
      </c:dateAx>
      <c:valAx>
        <c:axId val="46971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6688"/>
        <c:axId val="469717080"/>
      </c:lineChart>
      <c:dateAx>
        <c:axId val="469716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7080"/>
        <c:crosses val="autoZero"/>
        <c:auto val="1"/>
        <c:lblOffset val="100"/>
        <c:baseTimeUnit val="days"/>
      </c:dateAx>
      <c:valAx>
        <c:axId val="46971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09632"/>
        <c:axId val="469710024"/>
      </c:lineChart>
      <c:dateAx>
        <c:axId val="469709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0024"/>
        <c:crosses val="autoZero"/>
        <c:auto val="1"/>
        <c:lblOffset val="100"/>
        <c:baseTimeUnit val="days"/>
      </c:dateAx>
      <c:valAx>
        <c:axId val="469710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1200"/>
        <c:axId val="469714336"/>
      </c:lineChart>
      <c:dateAx>
        <c:axId val="469711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4336"/>
        <c:crosses val="autoZero"/>
        <c:auto val="1"/>
        <c:lblOffset val="100"/>
        <c:baseTimeUnit val="days"/>
      </c:dateAx>
      <c:valAx>
        <c:axId val="46971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1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40720"/>
        <c:axId val="471041112"/>
      </c:lineChart>
      <c:dateAx>
        <c:axId val="471040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1112"/>
        <c:crosses val="autoZero"/>
        <c:auto val="1"/>
        <c:lblOffset val="100"/>
        <c:baseTimeUnit val="days"/>
      </c:dateAx>
      <c:valAx>
        <c:axId val="471041112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07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43464"/>
        <c:axId val="471041504"/>
      </c:lineChart>
      <c:dateAx>
        <c:axId val="471043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1504"/>
        <c:crosses val="autoZero"/>
        <c:auto val="1"/>
        <c:lblOffset val="100"/>
        <c:baseTimeUnit val="days"/>
      </c:dateAx>
      <c:valAx>
        <c:axId val="47104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34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045424"/>
        <c:axId val="471040328"/>
      </c:lineChart>
      <c:dateAx>
        <c:axId val="471045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0328"/>
        <c:crosses val="autoZero"/>
        <c:auto val="1"/>
        <c:lblOffset val="100"/>
        <c:baseTimeUnit val="days"/>
      </c:dateAx>
      <c:valAx>
        <c:axId val="4710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042288"/>
        <c:axId val="471042680"/>
      </c:lineChart>
      <c:dateAx>
        <c:axId val="471042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2680"/>
        <c:crosses val="autoZero"/>
        <c:auto val="1"/>
        <c:lblOffset val="100"/>
        <c:baseTimeUnit val="days"/>
      </c:dateAx>
      <c:valAx>
        <c:axId val="47104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44248"/>
        <c:axId val="471043856"/>
      </c:lineChart>
      <c:dateAx>
        <c:axId val="471044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3856"/>
        <c:crosses val="autoZero"/>
        <c:auto val="1"/>
        <c:lblOffset val="100"/>
        <c:baseTimeUnit val="days"/>
      </c:dateAx>
      <c:valAx>
        <c:axId val="47104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44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8368"/>
        <c:axId val="471038760"/>
      </c:lineChart>
      <c:dateAx>
        <c:axId val="471038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38760"/>
        <c:crosses val="autoZero"/>
        <c:auto val="1"/>
        <c:lblOffset val="100"/>
        <c:baseTimeUnit val="days"/>
      </c:dateAx>
      <c:valAx>
        <c:axId val="47103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3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64640"/>
        <c:axId val="483865816"/>
      </c:lineChart>
      <c:dateAx>
        <c:axId val="483864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5816"/>
        <c:crosses val="autoZero"/>
        <c:auto val="1"/>
        <c:lblOffset val="100"/>
        <c:baseTimeUnit val="days"/>
      </c:dateAx>
      <c:valAx>
        <c:axId val="48386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64248"/>
        <c:axId val="483865032"/>
      </c:lineChart>
      <c:dateAx>
        <c:axId val="483864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5032"/>
        <c:crosses val="autoZero"/>
        <c:auto val="1"/>
        <c:lblOffset val="100"/>
        <c:baseTimeUnit val="days"/>
      </c:dateAx>
      <c:valAx>
        <c:axId val="48386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4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69344"/>
        <c:axId val="483865424"/>
      </c:lineChart>
      <c:dateAx>
        <c:axId val="483869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5424"/>
        <c:crosses val="autoZero"/>
        <c:auto val="1"/>
        <c:lblOffset val="100"/>
        <c:baseTimeUnit val="days"/>
      </c:dateAx>
      <c:valAx>
        <c:axId val="4838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70128"/>
        <c:axId val="483866208"/>
      </c:lineChart>
      <c:dateAx>
        <c:axId val="483870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6208"/>
        <c:crosses val="autoZero"/>
        <c:auto val="1"/>
        <c:lblOffset val="100"/>
        <c:baseTimeUnit val="days"/>
      </c:dateAx>
      <c:valAx>
        <c:axId val="48386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7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68168"/>
        <c:axId val="483866600"/>
      </c:lineChart>
      <c:dateAx>
        <c:axId val="483868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6600"/>
        <c:crosses val="autoZero"/>
        <c:auto val="1"/>
        <c:lblOffset val="100"/>
        <c:baseTimeUnit val="days"/>
      </c:dateAx>
      <c:valAx>
        <c:axId val="48386660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67776"/>
        <c:axId val="483868560"/>
      </c:lineChart>
      <c:dateAx>
        <c:axId val="483867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8560"/>
        <c:crosses val="autoZero"/>
        <c:auto val="1"/>
        <c:lblOffset val="100"/>
        <c:baseTimeUnit val="days"/>
      </c:dateAx>
      <c:valAx>
        <c:axId val="4838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6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974984"/>
        <c:axId val="483974592"/>
      </c:lineChart>
      <c:dateAx>
        <c:axId val="48397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4592"/>
        <c:crosses val="autoZero"/>
        <c:auto val="1"/>
        <c:lblOffset val="100"/>
        <c:baseTimeUnit val="days"/>
      </c:dateAx>
      <c:valAx>
        <c:axId val="483974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975376"/>
        <c:axId val="483977728"/>
      </c:lineChart>
      <c:dateAx>
        <c:axId val="483975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7728"/>
        <c:crosses val="autoZero"/>
        <c:auto val="1"/>
        <c:lblOffset val="100"/>
        <c:baseTimeUnit val="days"/>
      </c:dateAx>
      <c:valAx>
        <c:axId val="48397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973416"/>
        <c:axId val="483978512"/>
      </c:lineChart>
      <c:dateAx>
        <c:axId val="483973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8512"/>
        <c:crosses val="autoZero"/>
        <c:auto val="1"/>
        <c:lblOffset val="100"/>
        <c:baseTimeUnit val="days"/>
      </c:dateAx>
      <c:valAx>
        <c:axId val="48397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3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973024"/>
        <c:axId val="483976160"/>
      </c:lineChart>
      <c:dateAx>
        <c:axId val="483973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6160"/>
        <c:crosses val="autoZero"/>
        <c:auto val="1"/>
        <c:lblOffset val="100"/>
        <c:baseTimeUnit val="days"/>
      </c:dateAx>
      <c:valAx>
        <c:axId val="4839761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976944"/>
        <c:axId val="483972632"/>
      </c:lineChart>
      <c:dateAx>
        <c:axId val="483976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2632"/>
        <c:crosses val="autoZero"/>
        <c:auto val="1"/>
        <c:lblOffset val="100"/>
        <c:baseTimeUnit val="days"/>
      </c:dateAx>
      <c:valAx>
        <c:axId val="48397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7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63128"/>
        <c:axId val="501659208"/>
      </c:lineChart>
      <c:dateAx>
        <c:axId val="501663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9208"/>
        <c:crosses val="autoZero"/>
        <c:auto val="1"/>
        <c:lblOffset val="100"/>
        <c:baseTimeUnit val="days"/>
      </c:dateAx>
      <c:valAx>
        <c:axId val="50165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63520"/>
        <c:axId val="501661952"/>
      </c:lineChart>
      <c:dateAx>
        <c:axId val="501663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1952"/>
        <c:crosses val="autoZero"/>
        <c:auto val="1"/>
        <c:lblOffset val="100"/>
        <c:baseTimeUnit val="days"/>
      </c:dateAx>
      <c:valAx>
        <c:axId val="50166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61560"/>
        <c:axId val="501663912"/>
      </c:lineChart>
      <c:dateAx>
        <c:axId val="501661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3912"/>
        <c:crosses val="autoZero"/>
        <c:auto val="1"/>
        <c:lblOffset val="100"/>
        <c:baseTimeUnit val="days"/>
      </c:dateAx>
      <c:valAx>
        <c:axId val="50166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62344"/>
        <c:axId val="501662736"/>
      </c:lineChart>
      <c:dateAx>
        <c:axId val="501662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2736"/>
        <c:crosses val="autoZero"/>
        <c:auto val="1"/>
        <c:lblOffset val="100"/>
        <c:baseTimeUnit val="days"/>
      </c:dateAx>
      <c:valAx>
        <c:axId val="50166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2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65480"/>
        <c:axId val="501518280"/>
      </c:scatterChart>
      <c:valAx>
        <c:axId val="50166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8280"/>
        <c:crosses val="autoZero"/>
        <c:crossBetween val="midCat"/>
      </c:valAx>
      <c:valAx>
        <c:axId val="5015182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5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516712"/>
        <c:axId val="501517104"/>
      </c:scatterChart>
      <c:valAx>
        <c:axId val="501516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7104"/>
        <c:crosses val="autoZero"/>
        <c:crossBetween val="midCat"/>
      </c:valAx>
      <c:valAx>
        <c:axId val="5015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6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6128"/>
        <c:axId val="501509656"/>
      </c:lineChart>
      <c:catAx>
        <c:axId val="501506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09656"/>
        <c:crosses val="autoZero"/>
        <c:auto val="1"/>
        <c:lblAlgn val="ctr"/>
        <c:lblOffset val="100"/>
        <c:noMultiLvlLbl val="0"/>
      </c:catAx>
      <c:valAx>
        <c:axId val="501509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0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7304"/>
        <c:axId val="501511616"/>
      </c:lineChart>
      <c:dateAx>
        <c:axId val="50150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1616"/>
        <c:crosses val="autoZero"/>
        <c:auto val="1"/>
        <c:lblOffset val="100"/>
        <c:baseTimeUnit val="days"/>
      </c:dateAx>
      <c:valAx>
        <c:axId val="5015116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0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12792"/>
        <c:axId val="501508088"/>
      </c:lineChart>
      <c:dateAx>
        <c:axId val="50151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08088"/>
        <c:crosses val="autoZero"/>
        <c:auto val="1"/>
        <c:lblOffset val="100"/>
        <c:baseTimeUnit val="days"/>
      </c:dateAx>
      <c:valAx>
        <c:axId val="5015080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17888"/>
        <c:axId val="501519456"/>
      </c:lineChart>
      <c:dateAx>
        <c:axId val="501517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9456"/>
        <c:crosses val="autoZero"/>
        <c:auto val="1"/>
        <c:lblOffset val="100"/>
        <c:baseTimeUnit val="days"/>
      </c:dateAx>
      <c:valAx>
        <c:axId val="501519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37088"/>
        <c:axId val="515937872"/>
      </c:lineChart>
      <c:dateAx>
        <c:axId val="515937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37872"/>
        <c:crosses val="autoZero"/>
        <c:auto val="1"/>
        <c:lblOffset val="100"/>
        <c:baseTimeUnit val="days"/>
      </c:dateAx>
      <c:valAx>
        <c:axId val="51593787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3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39440"/>
        <c:axId val="515939048"/>
      </c:lineChart>
      <c:dateAx>
        <c:axId val="515939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39048"/>
        <c:crosses val="autoZero"/>
        <c:auto val="1"/>
        <c:lblOffset val="100"/>
        <c:baseTimeUnit val="days"/>
      </c:dateAx>
      <c:valAx>
        <c:axId val="51593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3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42184"/>
        <c:axId val="515939832"/>
      </c:lineChart>
      <c:dateAx>
        <c:axId val="515942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39832"/>
        <c:crosses val="autoZero"/>
        <c:auto val="1"/>
        <c:lblOffset val="100"/>
        <c:baseTimeUnit val="days"/>
      </c:dateAx>
      <c:valAx>
        <c:axId val="5159398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4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41008"/>
        <c:axId val="515941792"/>
      </c:lineChart>
      <c:catAx>
        <c:axId val="515941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41792"/>
        <c:crosses val="autoZero"/>
        <c:auto val="1"/>
        <c:lblAlgn val="ctr"/>
        <c:lblOffset val="100"/>
        <c:noMultiLvlLbl val="0"/>
      </c:catAx>
      <c:valAx>
        <c:axId val="515941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4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9640"/>
        <c:axId val="503406896"/>
      </c:lineChart>
      <c:catAx>
        <c:axId val="503409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6896"/>
        <c:crosses val="autoZero"/>
        <c:auto val="1"/>
        <c:lblAlgn val="ctr"/>
        <c:lblOffset val="100"/>
        <c:noMultiLvlLbl val="0"/>
      </c:catAx>
      <c:valAx>
        <c:axId val="5034068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404936"/>
        <c:axId val="503414344"/>
      </c:lineChart>
      <c:dateAx>
        <c:axId val="503404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4344"/>
        <c:crosses val="autoZero"/>
        <c:auto val="1"/>
        <c:lblOffset val="100"/>
        <c:baseTimeUnit val="days"/>
      </c:dateAx>
      <c:valAx>
        <c:axId val="50341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407680"/>
        <c:axId val="503412776"/>
      </c:lineChart>
      <c:dateAx>
        <c:axId val="503407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2776"/>
        <c:crosses val="autoZero"/>
        <c:auto val="1"/>
        <c:lblOffset val="100"/>
        <c:baseTimeUnit val="days"/>
      </c:dateAx>
      <c:valAx>
        <c:axId val="50341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405720"/>
        <c:axId val="503408072"/>
      </c:lineChart>
      <c:dateAx>
        <c:axId val="503405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8072"/>
        <c:crosses val="autoZero"/>
        <c:auto val="1"/>
        <c:lblOffset val="100"/>
        <c:baseTimeUnit val="days"/>
      </c:dateAx>
      <c:valAx>
        <c:axId val="50340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5328"/>
        <c:axId val="503411208"/>
      </c:lineChart>
      <c:dateAx>
        <c:axId val="503405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1208"/>
        <c:crosses val="autoZero"/>
        <c:auto val="1"/>
        <c:lblOffset val="100"/>
        <c:baseTimeUnit val="days"/>
      </c:dateAx>
      <c:valAx>
        <c:axId val="50341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3760"/>
        <c:axId val="503412384"/>
      </c:lineChart>
      <c:dateAx>
        <c:axId val="503403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2384"/>
        <c:crosses val="autoZero"/>
        <c:auto val="1"/>
        <c:lblOffset val="100"/>
        <c:baseTimeUnit val="days"/>
      </c:dateAx>
      <c:valAx>
        <c:axId val="5034123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4544"/>
        <c:axId val="503418264"/>
      </c:lineChart>
      <c:dateAx>
        <c:axId val="503404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8264"/>
        <c:crosses val="autoZero"/>
        <c:auto val="1"/>
        <c:lblOffset val="100"/>
        <c:baseTimeUnit val="days"/>
      </c:dateAx>
      <c:valAx>
        <c:axId val="5034182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0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15128"/>
        <c:axId val="503417088"/>
      </c:lineChart>
      <c:dateAx>
        <c:axId val="503415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7088"/>
        <c:crosses val="autoZero"/>
        <c:auto val="1"/>
        <c:lblOffset val="100"/>
        <c:baseTimeUnit val="days"/>
      </c:dateAx>
      <c:valAx>
        <c:axId val="5034170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5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17872"/>
        <c:axId val="503417480"/>
      </c:lineChart>
      <c:dateAx>
        <c:axId val="503417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7480"/>
        <c:crosses val="autoZero"/>
        <c:auto val="1"/>
        <c:lblOffset val="100"/>
        <c:baseTimeUnit val="days"/>
      </c:dateAx>
      <c:valAx>
        <c:axId val="50341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1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39832"/>
        <c:axId val="570640224"/>
      </c:lineChart>
      <c:catAx>
        <c:axId val="570639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40224"/>
        <c:crosses val="autoZero"/>
        <c:auto val="1"/>
        <c:lblAlgn val="ctr"/>
        <c:lblOffset val="100"/>
        <c:noMultiLvlLbl val="0"/>
      </c:catAx>
      <c:valAx>
        <c:axId val="5706402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3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31992"/>
        <c:axId val="570627680"/>
      </c:lineChart>
      <c:dateAx>
        <c:axId val="570631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27680"/>
        <c:crosses val="autoZero"/>
        <c:auto val="1"/>
        <c:lblOffset val="100"/>
        <c:baseTimeUnit val="days"/>
      </c:dateAx>
      <c:valAx>
        <c:axId val="5706276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3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543" dataDxfId="3542">
  <autoFilter ref="O15:W26"/>
  <tableColumns count="9">
    <tableColumn id="1" name="Date" dataDxfId="3541"/>
    <tableColumn id="2" name="Quarter" dataDxfId="3540"/>
    <tableColumn id="3" name="Time" dataDxfId="3539"/>
    <tableColumn id="4" name="EPS estimate" dataDxfId="3538"/>
    <tableColumn id="5" name="EPS Actual" dataDxfId="3537"/>
    <tableColumn id="6" name="Sales Estiamte (B)" dataDxfId="3536"/>
    <tableColumn id="7" name="Sales Actual (B)" dataDxfId="3535"/>
    <tableColumn id="8" name="Guidance" dataDxfId="3534"/>
    <tableColumn id="9" name="Reaction" dataDxfId="3533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9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2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nasdaq.com/markets/corn.aspx?timeframe=2y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trendforce.com/price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27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4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32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7.bin"/><Relationship Id="rId1" Type="http://schemas.openxmlformats.org/officeDocument/2006/relationships/hyperlink" Target="http://www.wsj.com/mdc/public/page/2_3021-peyield.html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34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1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42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7.bin"/><Relationship Id="rId4" Type="http://schemas.openxmlformats.org/officeDocument/2006/relationships/queryTable" Target="../queryTables/queryTable4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58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5.bin"/><Relationship Id="rId4" Type="http://schemas.openxmlformats.org/officeDocument/2006/relationships/queryTable" Target="../queryTables/queryTable60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6.bin"/><Relationship Id="rId4" Type="http://schemas.openxmlformats.org/officeDocument/2006/relationships/queryTable" Target="../queryTables/queryTable62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4"/>
  <sheetViews>
    <sheetView tabSelected="1" zoomScale="85" zoomScaleNormal="85" workbookViewId="0">
      <pane ySplit="1" topLeftCell="A2" activePane="bottomLeft" state="frozen"/>
      <selection pane="bottomLeft" activeCell="E54" sqref="E5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3" width="9.140625" style="49"/>
    <col min="24" max="24" width="10.7109375" style="49" bestFit="1" customWidth="1"/>
    <col min="25" max="26" width="13.4257812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60"/>
      <c r="B2" s="61"/>
      <c r="C2" s="60"/>
      <c r="D2" s="709"/>
      <c r="E2" s="22" t="s">
        <v>896</v>
      </c>
      <c r="F2" s="2">
        <v>30.729900000000001</v>
      </c>
      <c r="G2" s="78">
        <v>28.451720000000009</v>
      </c>
      <c r="H2">
        <v>1000</v>
      </c>
      <c r="I2" s="2">
        <v>30729.9</v>
      </c>
      <c r="J2" s="2">
        <v>28451.720000000008</v>
      </c>
      <c r="K2" s="2">
        <v>2278.179999999993</v>
      </c>
      <c r="L2" s="660">
        <v>8.0071784763803069E-2</v>
      </c>
      <c r="M2" s="2">
        <v>2278.179999999993</v>
      </c>
      <c r="N2">
        <v>800</v>
      </c>
      <c r="O2"/>
      <c r="P2" s="660">
        <v>6.5083192590929359E-2</v>
      </c>
      <c r="Q2" s="660">
        <v>-3.09E-2</v>
      </c>
      <c r="R2" s="2">
        <v>8.7799714285714288</v>
      </c>
      <c r="S2" s="782">
        <v>43429</v>
      </c>
    </row>
    <row r="3" spans="1:33" ht="21.95" customHeight="1" x14ac:dyDescent="0.25">
      <c r="A3" s="50"/>
      <c r="B3" s="50"/>
      <c r="C3" s="51"/>
      <c r="D3" s="709"/>
      <c r="E3" s="22" t="s">
        <v>50</v>
      </c>
      <c r="F3" s="2">
        <v>16.82</v>
      </c>
      <c r="G3" s="78">
        <v>4.4855777777777988</v>
      </c>
      <c r="H3">
        <v>1800</v>
      </c>
      <c r="I3" s="2">
        <v>30276</v>
      </c>
      <c r="J3" s="2">
        <v>8074.0400000000382</v>
      </c>
      <c r="K3" s="2">
        <v>22201.959999999963</v>
      </c>
      <c r="L3" s="660">
        <v>2.7497956413393863</v>
      </c>
      <c r="M3" s="2">
        <v>36817.531000001589</v>
      </c>
      <c r="N3">
        <v>1200</v>
      </c>
      <c r="O3"/>
      <c r="P3" s="660">
        <v>1.1890606420927468E-2</v>
      </c>
      <c r="Q3" s="660">
        <v>-4.1599999999999998E-2</v>
      </c>
      <c r="R3" s="2">
        <v>26.698412698412699</v>
      </c>
      <c r="S3" s="782">
        <v>43429</v>
      </c>
      <c r="T3" s="48"/>
      <c r="U3" s="790"/>
      <c r="V3" s="762"/>
      <c r="W3" s="790"/>
      <c r="X3" s="790"/>
      <c r="Y3" s="762"/>
      <c r="Z3" s="790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49.98</v>
      </c>
      <c r="G4" s="78">
        <v>56.314819999999997</v>
      </c>
      <c r="H4">
        <v>500</v>
      </c>
      <c r="I4" s="2">
        <v>24990</v>
      </c>
      <c r="J4" s="2">
        <v>28157.41</v>
      </c>
      <c r="K4" s="2">
        <v>-3167.41</v>
      </c>
      <c r="L4" s="660">
        <v>-0.11248939444359408</v>
      </c>
      <c r="M4" s="2">
        <v>-3167.41</v>
      </c>
      <c r="N4">
        <v>400</v>
      </c>
      <c r="O4"/>
      <c r="P4" s="660">
        <v>5.0020008003201284E-2</v>
      </c>
      <c r="Q4" s="660">
        <v>-2.8000000000000001E-2</v>
      </c>
      <c r="R4" s="2">
        <v>13.693150684931506</v>
      </c>
      <c r="S4" s="782">
        <v>43421</v>
      </c>
      <c r="W4" s="790"/>
      <c r="X4" s="762"/>
      <c r="Y4" s="790"/>
      <c r="Z4" s="790"/>
    </row>
    <row r="5" spans="1:33" ht="21.95" customHeight="1" x14ac:dyDescent="0.25">
      <c r="A5" s="50"/>
      <c r="B5" s="50"/>
      <c r="C5" s="50"/>
      <c r="D5" s="709"/>
      <c r="E5" s="22" t="s">
        <v>1187</v>
      </c>
      <c r="F5" s="78">
        <v>2437.9492</v>
      </c>
      <c r="G5" s="78">
        <v>2555.4749999999999</v>
      </c>
      <c r="H5">
        <v>8</v>
      </c>
      <c r="I5" s="2">
        <v>19503.5936</v>
      </c>
      <c r="J5" s="2">
        <v>20443.8</v>
      </c>
      <c r="K5" s="2">
        <v>-940.20639999999912</v>
      </c>
      <c r="L5" s="660">
        <v>-4.5989806200412799E-2</v>
      </c>
      <c r="M5" s="2">
        <v>-940.20639999999912</v>
      </c>
      <c r="N5">
        <v>6</v>
      </c>
      <c r="O5"/>
      <c r="P5" s="660">
        <v>0</v>
      </c>
      <c r="Q5" s="660">
        <v>-3.78E-2</v>
      </c>
      <c r="R5" s="2">
        <v>12.566748453608248</v>
      </c>
      <c r="S5" s="782">
        <v>43422</v>
      </c>
      <c r="W5" s="790"/>
      <c r="X5" s="790"/>
      <c r="Y5" s="762"/>
      <c r="Z5" s="790"/>
    </row>
    <row r="6" spans="1:33" ht="21.95" customHeight="1" x14ac:dyDescent="0.25">
      <c r="A6" s="51"/>
      <c r="B6" s="51"/>
      <c r="C6" s="51"/>
      <c r="D6" s="709"/>
      <c r="E6" s="22" t="s">
        <v>1116</v>
      </c>
      <c r="F6" s="2">
        <v>49.559899999999999</v>
      </c>
      <c r="G6" s="78">
        <v>49.707133333333331</v>
      </c>
      <c r="H6">
        <v>300</v>
      </c>
      <c r="I6" s="2">
        <v>14867.97</v>
      </c>
      <c r="J6" s="2">
        <v>14912.14</v>
      </c>
      <c r="K6" s="2">
        <v>-44.170000000000073</v>
      </c>
      <c r="L6" s="660">
        <v>-2.9620161827879658E-3</v>
      </c>
      <c r="M6" s="2">
        <v>-44.170000000000073</v>
      </c>
      <c r="N6">
        <v>300</v>
      </c>
      <c r="O6"/>
      <c r="P6" s="660">
        <v>2.6230884243107835E-2</v>
      </c>
      <c r="Q6" s="660">
        <v>-1.9800000000000002E-2</v>
      </c>
      <c r="R6" s="2"/>
      <c r="S6" s="782">
        <v>43421</v>
      </c>
      <c r="T6" s="48"/>
      <c r="W6" s="790"/>
      <c r="X6" s="790"/>
      <c r="Y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78">
        <v>35.279899999999998</v>
      </c>
      <c r="G7" s="78">
        <v>12.70987499999992</v>
      </c>
      <c r="H7">
        <v>400</v>
      </c>
      <c r="I7" s="2">
        <v>14111.96</v>
      </c>
      <c r="J7" s="2">
        <v>5083.949999999968</v>
      </c>
      <c r="K7" s="2">
        <v>9028.0100000000311</v>
      </c>
      <c r="L7" s="660">
        <v>1.7757865439274754</v>
      </c>
      <c r="M7" s="2">
        <v>10480.27000000003</v>
      </c>
      <c r="N7">
        <v>300</v>
      </c>
      <c r="O7"/>
      <c r="P7" s="660">
        <v>2.8344751544080345E-3</v>
      </c>
      <c r="Q7" s="660">
        <v>-4.2900000000000001E-2</v>
      </c>
      <c r="R7" s="2">
        <v>18.568368421052632</v>
      </c>
      <c r="S7" s="782">
        <v>43421</v>
      </c>
      <c r="U7" s="790"/>
      <c r="V7" s="762"/>
      <c r="W7" s="790"/>
      <c r="X7" s="762"/>
      <c r="Y7" s="790"/>
    </row>
    <row r="8" spans="1:33" ht="21.95" customHeight="1" x14ac:dyDescent="0.25">
      <c r="A8" s="50"/>
      <c r="B8" s="51"/>
      <c r="C8" s="51"/>
      <c r="D8" s="709"/>
      <c r="E8" s="22" t="s">
        <v>1241</v>
      </c>
      <c r="F8" s="2">
        <v>46.51</v>
      </c>
      <c r="G8" s="78">
        <v>51.623533333333334</v>
      </c>
      <c r="H8">
        <v>300</v>
      </c>
      <c r="I8" s="2">
        <v>13953</v>
      </c>
      <c r="J8" s="2">
        <v>15487.06</v>
      </c>
      <c r="K8" s="2">
        <v>-1534.0600000000013</v>
      </c>
      <c r="L8" s="660">
        <v>-9.9054307273297892E-2</v>
      </c>
      <c r="M8" s="2">
        <v>-1534.0600000000013</v>
      </c>
      <c r="N8">
        <v>300</v>
      </c>
      <c r="O8"/>
      <c r="P8" s="660">
        <v>3.9131369597935929E-2</v>
      </c>
      <c r="Q8" s="660">
        <v>-1.61E-2</v>
      </c>
      <c r="R8" s="2">
        <v>10.110869565217392</v>
      </c>
      <c r="S8" s="782">
        <v>43423</v>
      </c>
      <c r="W8" s="790"/>
      <c r="X8" s="762"/>
      <c r="Y8" s="790"/>
    </row>
    <row r="9" spans="1:33" ht="21.95" customHeight="1" x14ac:dyDescent="0.25">
      <c r="A9" s="50"/>
      <c r="B9" s="50"/>
      <c r="C9" s="51"/>
      <c r="D9" s="709"/>
      <c r="E9" s="22" t="s">
        <v>935</v>
      </c>
      <c r="F9" s="2">
        <v>165.7199</v>
      </c>
      <c r="G9" s="78">
        <v>153.58237500000013</v>
      </c>
      <c r="H9">
        <v>80</v>
      </c>
      <c r="I9" s="2">
        <v>13257.592000000001</v>
      </c>
      <c r="J9" s="2">
        <v>12286.590000000011</v>
      </c>
      <c r="K9" s="2">
        <v>971.00199999998949</v>
      </c>
      <c r="L9" s="660">
        <v>7.9029413368557816E-2</v>
      </c>
      <c r="M9" s="2">
        <v>971.00199999998949</v>
      </c>
      <c r="N9">
        <v>15</v>
      </c>
      <c r="O9"/>
      <c r="P9" s="660">
        <v>7.7238762514338956E-3</v>
      </c>
      <c r="Q9" s="660">
        <v>-3.8399999999999997E-2</v>
      </c>
      <c r="R9" s="2">
        <v>19.68</v>
      </c>
      <c r="U9" s="790"/>
      <c r="V9" s="762"/>
      <c r="W9" s="790"/>
      <c r="X9" s="762"/>
      <c r="Y9" s="790"/>
      <c r="Z9" s="790"/>
    </row>
    <row r="10" spans="1:33" ht="21.95" customHeight="1" x14ac:dyDescent="0.25">
      <c r="A10" s="50"/>
      <c r="B10" s="50"/>
      <c r="C10" s="51"/>
      <c r="D10" s="709"/>
      <c r="E10" s="22" t="s">
        <v>939</v>
      </c>
      <c r="F10" s="2">
        <v>36.809899999999999</v>
      </c>
      <c r="G10" s="78">
        <v>42.703371428571437</v>
      </c>
      <c r="H10">
        <v>350</v>
      </c>
      <c r="I10" s="2">
        <v>12883.465</v>
      </c>
      <c r="J10" s="2">
        <v>14946.180000000002</v>
      </c>
      <c r="K10" s="2">
        <v>-2062.7150000000001</v>
      </c>
      <c r="L10" s="660">
        <v>-0.13800951146045362</v>
      </c>
      <c r="M10" s="2">
        <v>-2062.7150000000001</v>
      </c>
      <c r="N10">
        <v>350</v>
      </c>
      <c r="O10"/>
      <c r="P10" s="660">
        <v>9.5083116226884618E-3</v>
      </c>
      <c r="Q10" s="660">
        <v>-2.7E-2</v>
      </c>
      <c r="R10" s="2">
        <v>17.739710843373491</v>
      </c>
      <c r="S10" s="782">
        <v>43425</v>
      </c>
      <c r="T10" s="48"/>
      <c r="U10" s="790"/>
      <c r="V10" s="762"/>
      <c r="W10" s="790"/>
      <c r="X10" s="790"/>
      <c r="Y10" s="762"/>
      <c r="Z10" s="790"/>
    </row>
    <row r="11" spans="1:33" ht="21.95" customHeight="1" x14ac:dyDescent="0.25">
      <c r="A11" s="50"/>
      <c r="B11" s="50"/>
      <c r="C11" s="51"/>
      <c r="D11" s="709"/>
      <c r="E11" s="22" t="s">
        <v>170</v>
      </c>
      <c r="F11" s="2">
        <v>40.2699</v>
      </c>
      <c r="G11" s="78">
        <v>44.783900000000003</v>
      </c>
      <c r="H11">
        <v>300</v>
      </c>
      <c r="I11" s="2">
        <v>12080.97</v>
      </c>
      <c r="J11" s="2">
        <v>13435.17</v>
      </c>
      <c r="K11" s="2">
        <v>-1354.1999999999989</v>
      </c>
      <c r="L11" s="660">
        <v>-0.10079515182911722</v>
      </c>
      <c r="M11" s="2">
        <v>-1304.2499999999991</v>
      </c>
      <c r="N11">
        <v>200</v>
      </c>
      <c r="O11" t="s">
        <v>1335</v>
      </c>
      <c r="P11" s="660">
        <v>4.8671588456887155E-2</v>
      </c>
      <c r="Q11" s="660">
        <v>-2.9600000000000001E-2</v>
      </c>
      <c r="R11" s="2">
        <v>13.334403973509934</v>
      </c>
      <c r="S11" s="782">
        <v>43320</v>
      </c>
    </row>
    <row r="12" spans="1:33" ht="21.95" customHeight="1" x14ac:dyDescent="0.25">
      <c r="A12" s="152"/>
      <c r="B12" s="50"/>
      <c r="C12" s="51"/>
      <c r="D12" s="709"/>
      <c r="E12" s="22" t="s">
        <v>920</v>
      </c>
      <c r="F12" s="2">
        <v>185.05</v>
      </c>
      <c r="G12" s="78">
        <v>184.67700000000005</v>
      </c>
      <c r="H12">
        <v>60</v>
      </c>
      <c r="I12" s="2">
        <v>11103</v>
      </c>
      <c r="J12" s="2">
        <v>11080.620000000003</v>
      </c>
      <c r="K12" s="2">
        <v>22.379999999997381</v>
      </c>
      <c r="L12" s="660">
        <v>2.0197425775811927E-3</v>
      </c>
      <c r="M12" s="2">
        <v>22.379999999997381</v>
      </c>
      <c r="N12" s="29">
        <v>43444</v>
      </c>
      <c r="O12"/>
      <c r="P12" s="660">
        <v>1.0375574169143474E-2</v>
      </c>
      <c r="Q12" s="660">
        <v>-4.8099999999999997E-2</v>
      </c>
      <c r="R12" s="2">
        <v>21.467517401392115</v>
      </c>
      <c r="S12" s="782">
        <v>43426</v>
      </c>
      <c r="T12" s="48"/>
      <c r="U12"/>
      <c r="V12" s="2"/>
      <c r="W12" s="789"/>
      <c r="X12" s="660"/>
      <c r="Y12" s="2"/>
      <c r="Z12"/>
      <c r="AA12" s="2"/>
      <c r="AB12"/>
      <c r="AC12"/>
      <c r="AD12"/>
      <c r="AE12"/>
      <c r="AF12"/>
      <c r="AG12"/>
    </row>
    <row r="13" spans="1:33" ht="21.95" customHeight="1" x14ac:dyDescent="0.25">
      <c r="A13" s="51"/>
      <c r="B13" s="51"/>
      <c r="C13" s="51"/>
      <c r="D13" s="709"/>
      <c r="E13" s="22" t="s">
        <v>14</v>
      </c>
      <c r="F13" s="2">
        <v>54.399900000000002</v>
      </c>
      <c r="G13" s="78">
        <v>49.707000000000008</v>
      </c>
      <c r="H13">
        <v>200</v>
      </c>
      <c r="I13" s="2">
        <v>10879.98</v>
      </c>
      <c r="J13" s="2">
        <v>9941.4000000000015</v>
      </c>
      <c r="K13" s="2">
        <v>938.57999999999811</v>
      </c>
      <c r="L13" s="660">
        <v>9.441124992455778E-2</v>
      </c>
      <c r="M13" s="2">
        <v>938.57999999999811</v>
      </c>
      <c r="N13" s="29">
        <v>43446</v>
      </c>
      <c r="O13"/>
      <c r="P13" s="660">
        <v>5.1470682850519943E-2</v>
      </c>
      <c r="Q13" s="660">
        <v>-2.3900000000000001E-2</v>
      </c>
      <c r="R13" s="2">
        <v>13.65116687578419</v>
      </c>
      <c r="S13" s="782">
        <v>43426</v>
      </c>
      <c r="T13" s="48"/>
    </row>
    <row r="14" spans="1:33" ht="21.95" customHeight="1" x14ac:dyDescent="0.25">
      <c r="A14" s="50"/>
      <c r="B14" s="50"/>
      <c r="C14" s="51"/>
      <c r="D14" s="709"/>
      <c r="E14" s="22" t="s">
        <v>1328</v>
      </c>
      <c r="F14" s="2">
        <v>104.07</v>
      </c>
      <c r="G14" s="78">
        <v>99.45</v>
      </c>
      <c r="H14">
        <v>100</v>
      </c>
      <c r="I14" s="2">
        <v>10407</v>
      </c>
      <c r="J14" s="2">
        <v>9945</v>
      </c>
      <c r="K14" s="2">
        <v>462</v>
      </c>
      <c r="L14" s="660">
        <v>4.6455505279034595E-2</v>
      </c>
      <c r="M14" s="2">
        <v>462</v>
      </c>
      <c r="N14" s="29">
        <v>43458</v>
      </c>
      <c r="O14"/>
      <c r="P14" s="660">
        <v>8.4558470260401655E-3</v>
      </c>
      <c r="Q14" s="660">
        <v>-3.7400000000000003E-2</v>
      </c>
      <c r="R14" s="2">
        <v>23.652272727272724</v>
      </c>
      <c r="S14" s="782">
        <v>43436</v>
      </c>
      <c r="T14" s="281"/>
      <c r="U14" s="790"/>
      <c r="V14" s="762"/>
      <c r="W14" s="790"/>
      <c r="X14" s="790"/>
      <c r="Y14" s="762"/>
    </row>
    <row r="15" spans="1:33" ht="21.95" customHeight="1" x14ac:dyDescent="0.25">
      <c r="A15" s="50"/>
      <c r="B15" s="50"/>
      <c r="C15" s="51"/>
      <c r="E15" s="22" t="s">
        <v>804</v>
      </c>
      <c r="F15" s="78">
        <v>96.88</v>
      </c>
      <c r="G15" s="78">
        <v>92.057000000000002</v>
      </c>
      <c r="H15">
        <v>100</v>
      </c>
      <c r="I15" s="2">
        <v>9688</v>
      </c>
      <c r="J15" s="2">
        <v>9205.7000000000007</v>
      </c>
      <c r="K15" s="2">
        <v>482.29999999999927</v>
      </c>
      <c r="L15" s="660">
        <v>5.2391453121435561E-2</v>
      </c>
      <c r="M15" s="2">
        <v>482.29999999999927</v>
      </c>
      <c r="N15">
        <v>100</v>
      </c>
      <c r="O15"/>
      <c r="P15" s="660">
        <v>7.0189925681255171E-3</v>
      </c>
      <c r="Q15" s="660">
        <v>-2.7699999999999999E-2</v>
      </c>
      <c r="R15" s="2">
        <v>20.395789473684211</v>
      </c>
      <c r="X15" s="790"/>
      <c r="Y15" s="762"/>
      <c r="Z15" s="790"/>
    </row>
    <row r="16" spans="1:33" ht="21.95" customHeight="1" x14ac:dyDescent="0.25">
      <c r="A16" s="50"/>
      <c r="B16" s="50"/>
      <c r="C16" s="51"/>
      <c r="D16" s="709"/>
      <c r="E16" s="22" t="s">
        <v>1333</v>
      </c>
      <c r="F16" s="2">
        <v>90.89</v>
      </c>
      <c r="G16" s="78">
        <v>89.88</v>
      </c>
      <c r="H16">
        <v>100</v>
      </c>
      <c r="I16" s="2">
        <v>9089</v>
      </c>
      <c r="J16" s="2">
        <v>8988</v>
      </c>
      <c r="K16" s="2">
        <v>101</v>
      </c>
      <c r="L16" s="660">
        <v>1.1237205162438865E-2</v>
      </c>
      <c r="M16" s="2">
        <v>101</v>
      </c>
      <c r="N16" s="29">
        <v>43465</v>
      </c>
      <c r="O16"/>
      <c r="P16" s="660">
        <v>1.2709869072505226E-2</v>
      </c>
      <c r="Q16" s="660">
        <v>-3.9699999999999999E-2</v>
      </c>
      <c r="R16" s="2"/>
      <c r="U16" s="790"/>
      <c r="V16" s="762"/>
      <c r="W16" s="790"/>
      <c r="X16" s="790"/>
      <c r="Y16" s="762"/>
    </row>
    <row r="17" spans="1:33" ht="21.95" customHeight="1" x14ac:dyDescent="0.25">
      <c r="A17" s="50"/>
      <c r="B17" s="50"/>
      <c r="C17" s="51"/>
      <c r="D17" s="709"/>
      <c r="E17" s="22" t="s">
        <v>1327</v>
      </c>
      <c r="F17" s="2">
        <v>28.169899999999998</v>
      </c>
      <c r="G17" s="78">
        <v>26.8</v>
      </c>
      <c r="H17">
        <v>300</v>
      </c>
      <c r="I17" s="2">
        <v>8450.9699999999993</v>
      </c>
      <c r="J17" s="2">
        <v>8040</v>
      </c>
      <c r="K17" s="2">
        <v>410.96999999999935</v>
      </c>
      <c r="L17" s="660">
        <v>5.1115671641790955E-2</v>
      </c>
      <c r="M17" s="2">
        <v>410.96999999999935</v>
      </c>
      <c r="N17" s="29">
        <v>43458</v>
      </c>
      <c r="O17"/>
      <c r="P17" s="660">
        <v>1.1359642739235853E-2</v>
      </c>
      <c r="Q17" s="660">
        <v>-2.0899999999999998E-2</v>
      </c>
      <c r="R17" s="2"/>
      <c r="U17"/>
      <c r="V17" s="2"/>
      <c r="W17" s="789"/>
      <c r="X17" s="789"/>
      <c r="Y17" s="2"/>
      <c r="Z17" s="789"/>
      <c r="AA17" s="2"/>
      <c r="AB17"/>
      <c r="AC17"/>
      <c r="AD17"/>
      <c r="AE17"/>
      <c r="AF17"/>
      <c r="AG17"/>
    </row>
    <row r="18" spans="1:33" ht="21.95" customHeight="1" x14ac:dyDescent="0.25">
      <c r="A18" s="50"/>
      <c r="B18" s="50"/>
      <c r="C18" s="51"/>
      <c r="D18" s="709"/>
      <c r="E18" s="22" t="s">
        <v>894</v>
      </c>
      <c r="F18" s="2">
        <v>120</v>
      </c>
      <c r="G18" s="78">
        <v>110.37871428571445</v>
      </c>
      <c r="H18">
        <v>70</v>
      </c>
      <c r="I18" s="2">
        <v>8400</v>
      </c>
      <c r="J18" s="2">
        <v>7726.510000000012</v>
      </c>
      <c r="K18" s="2">
        <v>673.48999999999069</v>
      </c>
      <c r="L18" s="660">
        <v>8.7166133221854028E-2</v>
      </c>
      <c r="M18" s="2">
        <v>673.48999999999069</v>
      </c>
      <c r="N18">
        <v>20</v>
      </c>
      <c r="O18"/>
      <c r="P18" s="660">
        <v>4.3333333333333331E-3</v>
      </c>
      <c r="Q18" s="660">
        <v>-6.9099999999999995E-2</v>
      </c>
      <c r="R18" s="2">
        <v>13.921113689095129</v>
      </c>
      <c r="S18" s="782">
        <v>43324</v>
      </c>
      <c r="U18" s="790"/>
      <c r="V18" s="762"/>
      <c r="W18" s="790"/>
      <c r="X18" s="762"/>
      <c r="Y18" s="790"/>
      <c r="Z18" s="790"/>
    </row>
    <row r="19" spans="1:33" ht="21.95" customHeight="1" x14ac:dyDescent="0.25">
      <c r="A19" s="50"/>
      <c r="B19" s="50"/>
      <c r="C19" s="51"/>
      <c r="D19" s="709"/>
      <c r="E19" s="22" t="s">
        <v>321</v>
      </c>
      <c r="F19" s="2">
        <v>20.55</v>
      </c>
      <c r="G19" s="78">
        <v>17.573225000000011</v>
      </c>
      <c r="H19">
        <v>400</v>
      </c>
      <c r="I19" s="2">
        <v>8220</v>
      </c>
      <c r="J19" s="2">
        <v>7029.2900000000045</v>
      </c>
      <c r="K19" s="2">
        <v>1190.7099999999955</v>
      </c>
      <c r="L19" s="660">
        <v>0.16939264136207141</v>
      </c>
      <c r="M19" s="2">
        <v>1475.6800000000003</v>
      </c>
      <c r="N19" s="29">
        <v>43453</v>
      </c>
      <c r="O19"/>
      <c r="P19" s="660">
        <v>0</v>
      </c>
      <c r="Q19" s="660">
        <v>-4.82E-2</v>
      </c>
      <c r="R19" s="2">
        <v>8.3877551020408152</v>
      </c>
      <c r="S19" s="782">
        <v>43345</v>
      </c>
      <c r="U19"/>
      <c r="V19" s="2"/>
      <c r="W19"/>
      <c r="X19"/>
      <c r="Y19" s="2"/>
      <c r="Z19"/>
      <c r="AA19" s="2"/>
      <c r="AB19"/>
      <c r="AC19"/>
      <c r="AD19"/>
      <c r="AE19"/>
      <c r="AF19"/>
      <c r="AG19"/>
    </row>
    <row r="20" spans="1:33" ht="21.95" customHeight="1" x14ac:dyDescent="0.25">
      <c r="A20" s="50"/>
      <c r="B20" s="51"/>
      <c r="C20" s="51"/>
      <c r="E20" s="22" t="s">
        <v>173</v>
      </c>
      <c r="F20" s="2">
        <v>23.54</v>
      </c>
      <c r="G20" s="78">
        <v>32.324899999999985</v>
      </c>
      <c r="H20">
        <v>300</v>
      </c>
      <c r="I20" s="2">
        <v>7062</v>
      </c>
      <c r="J20" s="2">
        <v>9697.4699999999957</v>
      </c>
      <c r="K20" s="2">
        <v>-2635.4700000000012</v>
      </c>
      <c r="L20" s="660">
        <v>-0.2717688221773305</v>
      </c>
      <c r="M20" s="2">
        <v>-2560.4500000000012</v>
      </c>
      <c r="N20">
        <v>300</v>
      </c>
      <c r="O20"/>
      <c r="P20" s="660">
        <v>3.9082412914188618E-2</v>
      </c>
      <c r="Q20" s="660">
        <v>-2.6100000000000002E-2</v>
      </c>
      <c r="R20" s="2">
        <v>11.77</v>
      </c>
      <c r="S20" s="782">
        <v>43417</v>
      </c>
      <c r="X20" s="48"/>
      <c r="Y20" s="762"/>
      <c r="Z20" s="790"/>
    </row>
    <row r="21" spans="1:33" ht="21.95" customHeight="1" x14ac:dyDescent="0.25">
      <c r="A21" s="50"/>
      <c r="B21" s="50"/>
      <c r="C21" s="51"/>
      <c r="D21" s="709"/>
      <c r="E21" s="22" t="s">
        <v>172</v>
      </c>
      <c r="F21" s="2">
        <v>51.779899999999998</v>
      </c>
      <c r="G21" s="78">
        <v>44.889000000000038</v>
      </c>
      <c r="H21">
        <v>120</v>
      </c>
      <c r="I21" s="2">
        <v>6213.5879999999997</v>
      </c>
      <c r="J21" s="2">
        <v>5386.6800000000048</v>
      </c>
      <c r="K21" s="2">
        <v>826.90799999999581</v>
      </c>
      <c r="L21" s="660">
        <v>0.15350976854017584</v>
      </c>
      <c r="M21" s="2">
        <v>2431.4879999999976</v>
      </c>
      <c r="N21">
        <v>120</v>
      </c>
      <c r="O21"/>
      <c r="P21" s="660">
        <v>3.3217522629437293E-2</v>
      </c>
      <c r="Q21" s="660">
        <v>-4.5400000000000003E-2</v>
      </c>
      <c r="R21" s="2">
        <v>11.455730088495576</v>
      </c>
      <c r="T21" s="48"/>
      <c r="U21"/>
      <c r="V21" s="2"/>
      <c r="W21"/>
      <c r="X21"/>
      <c r="Y21" s="2"/>
      <c r="Z21"/>
      <c r="AA21" s="2"/>
      <c r="AB21"/>
      <c r="AC21"/>
      <c r="AD21"/>
      <c r="AE21" s="2"/>
      <c r="AF21"/>
      <c r="AG21"/>
    </row>
    <row r="22" spans="1:33" ht="21.95" customHeight="1" x14ac:dyDescent="0.25">
      <c r="A22" s="50"/>
      <c r="B22" s="50"/>
      <c r="C22" s="51"/>
      <c r="D22" s="709"/>
      <c r="E22" s="22" t="s">
        <v>757</v>
      </c>
      <c r="F22" s="2">
        <v>7.2798999999999996</v>
      </c>
      <c r="G22" s="78">
        <v>9.8771500000000039</v>
      </c>
      <c r="H22">
        <v>800</v>
      </c>
      <c r="I22" s="2">
        <v>5823.92</v>
      </c>
      <c r="J22" s="2">
        <v>7901.720000000003</v>
      </c>
      <c r="K22" s="2">
        <v>-2077.8000000000029</v>
      </c>
      <c r="L22" s="660">
        <v>-0.26295540717717186</v>
      </c>
      <c r="M22" s="2">
        <v>-2077.8000000000029</v>
      </c>
      <c r="N22">
        <v>400</v>
      </c>
      <c r="O22"/>
      <c r="P22" s="660">
        <v>2.1978323878075249E-2</v>
      </c>
      <c r="Q22" s="660">
        <v>-6.7900000000000002E-2</v>
      </c>
      <c r="R22" s="2">
        <v>7.6630526315789469</v>
      </c>
      <c r="S22" s="782">
        <v>43337</v>
      </c>
      <c r="T22" s="48"/>
      <c r="W22" s="790"/>
      <c r="X22" s="790"/>
      <c r="Y22" s="762"/>
      <c r="Z22" s="790"/>
    </row>
    <row r="23" spans="1:33" ht="21.95" customHeight="1" x14ac:dyDescent="0.25">
      <c r="A23" s="50"/>
      <c r="B23" s="50"/>
      <c r="C23" s="51"/>
      <c r="D23" s="709"/>
      <c r="E23" s="22" t="s">
        <v>1281</v>
      </c>
      <c r="F23" s="78">
        <v>56.489899999999999</v>
      </c>
      <c r="G23" s="78">
        <v>63.5</v>
      </c>
      <c r="H23">
        <v>100</v>
      </c>
      <c r="I23" s="2">
        <v>5648.99</v>
      </c>
      <c r="J23" s="2">
        <v>6350</v>
      </c>
      <c r="K23" s="2">
        <v>-701.01000000000022</v>
      </c>
      <c r="L23" s="660">
        <v>-0.11039527559055121</v>
      </c>
      <c r="M23" s="2">
        <v>-701.01000000000022</v>
      </c>
      <c r="N23">
        <v>100</v>
      </c>
      <c r="O23"/>
      <c r="P23" s="660">
        <v>2.8323647236054589E-2</v>
      </c>
      <c r="Q23" s="660">
        <v>-4.5100000000000001E-2</v>
      </c>
      <c r="R23" s="2">
        <v>13.579302884615384</v>
      </c>
      <c r="S23" s="782">
        <v>43436</v>
      </c>
      <c r="W23" s="790"/>
      <c r="X23" s="790"/>
      <c r="Y23" s="762"/>
    </row>
    <row r="24" spans="1:33" ht="21.95" customHeight="1" x14ac:dyDescent="0.25">
      <c r="A24" s="50"/>
      <c r="B24" s="50"/>
      <c r="C24" s="51"/>
      <c r="D24" s="709"/>
      <c r="E24" s="22" t="s">
        <v>52</v>
      </c>
      <c r="F24" s="2">
        <v>55.07</v>
      </c>
      <c r="G24" s="78">
        <v>38.413299999999992</v>
      </c>
      <c r="H24">
        <v>100</v>
      </c>
      <c r="I24" s="2">
        <v>5507</v>
      </c>
      <c r="J24" s="2">
        <v>3841.329999999999</v>
      </c>
      <c r="K24" s="2">
        <v>1665.6700000000019</v>
      </c>
      <c r="L24" s="660">
        <v>0.43361804375047214</v>
      </c>
      <c r="M24" s="2">
        <v>2722.41</v>
      </c>
      <c r="N24" s="29">
        <v>43454</v>
      </c>
      <c r="O24"/>
      <c r="P24" s="660">
        <v>3.457417831850372E-2</v>
      </c>
      <c r="Q24" s="660">
        <v>-2.01E-2</v>
      </c>
      <c r="R24" s="2">
        <v>11.23877551020408</v>
      </c>
      <c r="S24" s="782">
        <v>43323</v>
      </c>
      <c r="T24" s="48"/>
    </row>
    <row r="25" spans="1:33" ht="21.95" customHeight="1" x14ac:dyDescent="0.25">
      <c r="A25" s="51"/>
      <c r="B25" s="51"/>
      <c r="C25" s="51"/>
      <c r="D25" s="709"/>
      <c r="E25" s="22" t="s">
        <v>1284</v>
      </c>
      <c r="F25" s="2">
        <v>53.92</v>
      </c>
      <c r="G25" s="78">
        <v>54.6</v>
      </c>
      <c r="H25">
        <v>100</v>
      </c>
      <c r="I25" s="2">
        <v>5392</v>
      </c>
      <c r="J25" s="2">
        <v>5460</v>
      </c>
      <c r="K25" s="2">
        <v>-68</v>
      </c>
      <c r="L25" s="660">
        <v>-1.2454212454212448E-2</v>
      </c>
      <c r="M25" s="2">
        <v>-68</v>
      </c>
      <c r="N25">
        <v>100</v>
      </c>
      <c r="O25"/>
      <c r="P25" s="660">
        <v>2.1424332344213648E-2</v>
      </c>
      <c r="Q25" s="660">
        <v>-2.9700000000000001E-2</v>
      </c>
      <c r="R25" s="2"/>
      <c r="U25"/>
      <c r="V25" s="2"/>
      <c r="W25" s="789"/>
      <c r="X25" s="789"/>
      <c r="Y25" s="2"/>
      <c r="Z25"/>
      <c r="AA25" s="2"/>
      <c r="AB25"/>
      <c r="AC25"/>
      <c r="AD25"/>
      <c r="AE25"/>
      <c r="AF25"/>
      <c r="AG25"/>
    </row>
    <row r="26" spans="1:33" ht="21.95" customHeight="1" x14ac:dyDescent="0.25">
      <c r="A26" s="50"/>
      <c r="B26" s="50"/>
      <c r="C26" s="50"/>
      <c r="D26" s="709"/>
      <c r="E26" s="22" t="s">
        <v>1308</v>
      </c>
      <c r="F26" s="2">
        <v>88.929900000000004</v>
      </c>
      <c r="G26" s="78">
        <v>91.8</v>
      </c>
      <c r="H26">
        <v>60</v>
      </c>
      <c r="I26" s="2">
        <v>5335.7939999999999</v>
      </c>
      <c r="J26" s="2">
        <v>5508</v>
      </c>
      <c r="K26" s="2">
        <v>-172.20600000000013</v>
      </c>
      <c r="L26" s="660">
        <v>-3.1264705882352875E-2</v>
      </c>
      <c r="M26" s="2">
        <v>-172.20600000000013</v>
      </c>
      <c r="N26" s="29">
        <v>43446</v>
      </c>
      <c r="O26"/>
      <c r="P26" s="660">
        <v>2.0240661464816671E-2</v>
      </c>
      <c r="Q26" s="660">
        <v>-5.0299999999999997E-2</v>
      </c>
      <c r="R26" s="2"/>
    </row>
    <row r="27" spans="1:33" ht="21.95" customHeight="1" x14ac:dyDescent="0.25">
      <c r="A27" s="50"/>
      <c r="B27" s="51"/>
      <c r="C27" s="51"/>
      <c r="D27" s="709"/>
      <c r="E27" s="22" t="s">
        <v>800</v>
      </c>
      <c r="F27" s="2">
        <v>24.57</v>
      </c>
      <c r="G27" s="78">
        <v>32.819449999999961</v>
      </c>
      <c r="H27">
        <v>200</v>
      </c>
      <c r="I27" s="2">
        <v>4914</v>
      </c>
      <c r="J27" s="2">
        <v>6563.8899999999921</v>
      </c>
      <c r="K27" s="2">
        <v>-1649.8899999999921</v>
      </c>
      <c r="L27" s="660">
        <v>-0.25135856938492174</v>
      </c>
      <c r="M27" s="2">
        <v>-1649.8899999999921</v>
      </c>
      <c r="N27">
        <v>200</v>
      </c>
      <c r="O27" t="s">
        <v>1329</v>
      </c>
      <c r="P27" s="660">
        <v>4.2328042328042326E-2</v>
      </c>
      <c r="Q27" s="660">
        <v>-3.3799999999999997E-2</v>
      </c>
      <c r="R27" s="2">
        <v>14.452941176470588</v>
      </c>
      <c r="S27" s="782">
        <v>43324</v>
      </c>
      <c r="T27" s="48"/>
    </row>
    <row r="28" spans="1:33" ht="21.95" customHeight="1" x14ac:dyDescent="0.25">
      <c r="A28" s="50"/>
      <c r="B28" s="51"/>
      <c r="C28" s="51"/>
      <c r="E28" s="22" t="s">
        <v>1199</v>
      </c>
      <c r="F28" s="2">
        <v>87.609899999999996</v>
      </c>
      <c r="G28" s="78">
        <v>69.62360000000001</v>
      </c>
      <c r="H28">
        <v>50</v>
      </c>
      <c r="I28" s="2">
        <v>4380.4949999999999</v>
      </c>
      <c r="J28" s="2">
        <v>3481.1800000000003</v>
      </c>
      <c r="K28" s="2">
        <v>899.3149999999996</v>
      </c>
      <c r="L28" s="660">
        <v>0.25833625379899894</v>
      </c>
      <c r="M28" s="2">
        <v>899.3149999999996</v>
      </c>
      <c r="N28">
        <v>50</v>
      </c>
      <c r="O28"/>
      <c r="P28" s="660">
        <v>1.7349637426820486E-2</v>
      </c>
      <c r="Q28" s="660">
        <v>-1.5800000000000002E-2</v>
      </c>
      <c r="R28" s="2">
        <v>13.499214175654853</v>
      </c>
      <c r="S28" s="782">
        <v>43359</v>
      </c>
      <c r="W28" s="790"/>
      <c r="X28" s="790"/>
      <c r="Y28" s="762"/>
    </row>
    <row r="29" spans="1:33" ht="21.95" customHeight="1" x14ac:dyDescent="0.25">
      <c r="A29" s="50"/>
      <c r="B29" s="50"/>
      <c r="C29" s="51"/>
      <c r="D29" s="709"/>
      <c r="E29" s="22" t="s">
        <v>1286</v>
      </c>
      <c r="F29" s="2">
        <v>40.6</v>
      </c>
      <c r="G29" s="78">
        <v>24.391499999999997</v>
      </c>
      <c r="H29">
        <v>100</v>
      </c>
      <c r="I29" s="2">
        <v>4060</v>
      </c>
      <c r="J29" s="2">
        <v>2439.1499999999996</v>
      </c>
      <c r="K29" s="2">
        <v>1620.8500000000004</v>
      </c>
      <c r="L29" s="660">
        <v>0.66451427751470826</v>
      </c>
      <c r="M29" s="2">
        <v>1620.8500000000004</v>
      </c>
      <c r="N29" s="29">
        <v>43444</v>
      </c>
      <c r="O29"/>
      <c r="P29" s="660">
        <v>1.2192118226600985E-3</v>
      </c>
      <c r="Q29" s="660">
        <v>-2.07E-2</v>
      </c>
      <c r="R29" s="2"/>
      <c r="T29" s="48"/>
      <c r="W29" s="790"/>
      <c r="X29" s="790"/>
      <c r="Y29" s="762"/>
      <c r="Z29" s="790"/>
    </row>
    <row r="30" spans="1:33" ht="21.95" customHeight="1" x14ac:dyDescent="0.25">
      <c r="A30" s="51"/>
      <c r="B30" s="152"/>
      <c r="C30" s="272"/>
      <c r="D30" s="709"/>
      <c r="E30" s="22" t="s">
        <v>933</v>
      </c>
      <c r="F30" s="2">
        <v>37.69</v>
      </c>
      <c r="G30" s="78">
        <v>21.403400000000001</v>
      </c>
      <c r="H30">
        <v>100</v>
      </c>
      <c r="I30" s="2">
        <v>3769</v>
      </c>
      <c r="J30" s="2">
        <v>2140.34</v>
      </c>
      <c r="K30" s="2">
        <v>1628.6599999999999</v>
      </c>
      <c r="L30" s="660">
        <v>0.76093517852303816</v>
      </c>
      <c r="M30" s="2">
        <v>1628.6599999999999</v>
      </c>
      <c r="N30">
        <v>100</v>
      </c>
      <c r="O30"/>
      <c r="P30" s="660">
        <v>2.0164499867338818E-2</v>
      </c>
      <c r="Q30" s="660">
        <v>-3.73E-2</v>
      </c>
      <c r="R30" s="2">
        <v>15.075999999999999</v>
      </c>
      <c r="S30" s="782">
        <v>43366</v>
      </c>
      <c r="U30"/>
      <c r="V30" s="2"/>
      <c r="W30" s="789"/>
      <c r="X30" s="660"/>
      <c r="Y30" s="2"/>
      <c r="Z30" s="789"/>
      <c r="AA30" s="2"/>
      <c r="AB30"/>
      <c r="AC30"/>
      <c r="AD30"/>
      <c r="AE30"/>
      <c r="AF30"/>
      <c r="AG30"/>
    </row>
    <row r="31" spans="1:33" ht="21.95" customHeight="1" x14ac:dyDescent="0.25">
      <c r="A31" s="50"/>
      <c r="B31" s="50"/>
      <c r="C31" s="51"/>
      <c r="D31" s="709"/>
      <c r="E31" s="22" t="s">
        <v>1336</v>
      </c>
      <c r="F31" s="2">
        <v>145.68</v>
      </c>
      <c r="G31" s="78">
        <v>146.65</v>
      </c>
      <c r="H31">
        <v>25</v>
      </c>
      <c r="I31" s="2">
        <v>3642</v>
      </c>
      <c r="J31" s="2">
        <v>3666.25</v>
      </c>
      <c r="K31" s="2">
        <v>-24.25</v>
      </c>
      <c r="L31" s="660">
        <v>-6.6143879986362009E-3</v>
      </c>
      <c r="M31" s="2">
        <v>-24.25</v>
      </c>
      <c r="N31" s="29">
        <v>43465</v>
      </c>
      <c r="O31"/>
      <c r="P31" s="660">
        <v>6.0406370126304225E-3</v>
      </c>
      <c r="Q31" s="660">
        <v>-5.0200000000000002E-2</v>
      </c>
      <c r="R31" s="2">
        <v>33.109090909090909</v>
      </c>
      <c r="T31" s="48"/>
      <c r="U31"/>
      <c r="V31" s="2"/>
      <c r="W31" s="789"/>
      <c r="X31" s="660"/>
      <c r="Y31" s="2"/>
      <c r="Z31"/>
      <c r="AA31" s="2"/>
      <c r="AB31"/>
      <c r="AC31"/>
      <c r="AD31"/>
      <c r="AE31"/>
      <c r="AF31"/>
      <c r="AG31"/>
    </row>
    <row r="32" spans="1:33" ht="21.95" customHeight="1" x14ac:dyDescent="0.25">
      <c r="A32" s="51"/>
      <c r="B32" s="51"/>
      <c r="C32" s="51"/>
      <c r="D32" s="709"/>
      <c r="E32" s="22" t="s">
        <v>825</v>
      </c>
      <c r="F32" s="2">
        <v>88.41</v>
      </c>
      <c r="G32" s="78">
        <v>71.078499999999991</v>
      </c>
      <c r="H32">
        <v>40</v>
      </c>
      <c r="I32" s="2">
        <v>3536.3999999999996</v>
      </c>
      <c r="J32" s="2">
        <v>2843.1399999999994</v>
      </c>
      <c r="K32" s="2">
        <v>693.26000000000022</v>
      </c>
      <c r="L32" s="660">
        <v>0.24383604043416796</v>
      </c>
      <c r="M32" s="2">
        <v>693.26000000000022</v>
      </c>
      <c r="N32">
        <v>40</v>
      </c>
      <c r="O32"/>
      <c r="P32" s="660">
        <v>2.5788937902952152E-2</v>
      </c>
      <c r="Q32" s="660">
        <v>-1.6299999999999999E-2</v>
      </c>
      <c r="R32" s="2">
        <v>18.573529411764707</v>
      </c>
      <c r="X32" s="790"/>
      <c r="Y32" s="762"/>
      <c r="Z32" s="790"/>
    </row>
    <row r="33" spans="1:33" ht="21.95" customHeight="1" x14ac:dyDescent="0.25">
      <c r="A33" s="50"/>
      <c r="B33" s="50"/>
      <c r="C33" s="51"/>
      <c r="D33" s="709"/>
      <c r="E33" s="22" t="s">
        <v>1322</v>
      </c>
      <c r="F33" s="2">
        <v>26.6</v>
      </c>
      <c r="G33" s="78">
        <v>25.91</v>
      </c>
      <c r="H33">
        <v>100</v>
      </c>
      <c r="I33" s="2">
        <v>2660</v>
      </c>
      <c r="J33" s="2">
        <v>2591</v>
      </c>
      <c r="K33" s="2">
        <v>69</v>
      </c>
      <c r="L33" s="660">
        <v>2.6630644538788162E-2</v>
      </c>
      <c r="M33" s="2">
        <v>69</v>
      </c>
      <c r="N33" s="29">
        <v>43454</v>
      </c>
      <c r="O33"/>
      <c r="P33" s="660">
        <v>0</v>
      </c>
      <c r="Q33" s="660">
        <v>-6.0400000000000002E-2</v>
      </c>
      <c r="R33" s="2">
        <v>6.045454545454545</v>
      </c>
      <c r="U33" s="790"/>
      <c r="V33" s="762"/>
      <c r="W33" s="790"/>
      <c r="X33" s="790"/>
      <c r="Y33" s="762"/>
    </row>
    <row r="34" spans="1:33" ht="21.95" customHeight="1" x14ac:dyDescent="0.25">
      <c r="A34" s="50"/>
      <c r="B34" s="50"/>
      <c r="C34" s="51"/>
      <c r="E34" s="22" t="s">
        <v>62</v>
      </c>
      <c r="F34" s="2">
        <v>324.05</v>
      </c>
      <c r="G34" s="78">
        <v>324.05</v>
      </c>
      <c r="H34">
        <v>0</v>
      </c>
      <c r="I34" s="2">
        <v>0</v>
      </c>
      <c r="J34" s="2">
        <v>0</v>
      </c>
      <c r="K34" s="2">
        <v>0</v>
      </c>
      <c r="L34" s="660">
        <v>0</v>
      </c>
      <c r="M34" s="2">
        <v>1659.3600000000079</v>
      </c>
      <c r="N34">
        <v>0</v>
      </c>
      <c r="O34"/>
      <c r="P34" s="660">
        <v>0</v>
      </c>
      <c r="Q34" s="660">
        <v>1.2999999999999999E-3</v>
      </c>
      <c r="R34" s="2"/>
      <c r="W34" s="790"/>
      <c r="X34" s="790"/>
      <c r="Y34" s="762"/>
    </row>
    <row r="35" spans="1:33" ht="21.95" customHeight="1" x14ac:dyDescent="0.25">
      <c r="A35" s="51"/>
      <c r="B35" s="51"/>
      <c r="C35" s="51"/>
      <c r="D35" s="709"/>
      <c r="E35" s="22" t="s">
        <v>200</v>
      </c>
      <c r="F35" s="2">
        <v>34.92</v>
      </c>
      <c r="G35" s="78">
        <v>34.92</v>
      </c>
      <c r="H35">
        <v>0</v>
      </c>
      <c r="I35" s="2">
        <v>0</v>
      </c>
      <c r="J35" s="2">
        <v>0</v>
      </c>
      <c r="K35" s="2">
        <v>0</v>
      </c>
      <c r="L35" s="660">
        <v>0</v>
      </c>
      <c r="M35" s="2">
        <v>555.54</v>
      </c>
      <c r="N35">
        <v>0</v>
      </c>
      <c r="O35"/>
      <c r="P35" s="660">
        <v>0</v>
      </c>
      <c r="Q35" s="660">
        <v>2.1899999999999999E-2</v>
      </c>
      <c r="R35" s="2"/>
      <c r="T35" s="48"/>
      <c r="W35" s="790"/>
      <c r="X35" s="790"/>
      <c r="Y35" s="762"/>
      <c r="Z35" s="790"/>
    </row>
    <row r="36" spans="1:33" ht="21.95" customHeight="1" x14ac:dyDescent="0.25">
      <c r="A36" s="50"/>
      <c r="B36" s="50"/>
      <c r="C36" s="51"/>
      <c r="D36" s="709"/>
      <c r="E36" s="22" t="s">
        <v>209</v>
      </c>
      <c r="F36" s="78">
        <v>56.71</v>
      </c>
      <c r="G36" s="78">
        <v>56.71</v>
      </c>
      <c r="H36">
        <v>0</v>
      </c>
      <c r="I36" s="2">
        <v>0</v>
      </c>
      <c r="J36" s="2">
        <v>0</v>
      </c>
      <c r="K36" s="2">
        <v>973.83000000000175</v>
      </c>
      <c r="L36" s="660">
        <v>0</v>
      </c>
      <c r="M36" s="2">
        <v>2131.6999999999971</v>
      </c>
      <c r="N36">
        <v>0</v>
      </c>
      <c r="O36" t="s">
        <v>1186</v>
      </c>
      <c r="P36" s="660">
        <v>2.6097690001763357E-2</v>
      </c>
      <c r="Q36" s="660">
        <v>-1.52E-2</v>
      </c>
      <c r="R36" s="2">
        <v>14.1775</v>
      </c>
      <c r="T36" s="48"/>
      <c r="W36" s="790"/>
      <c r="X36" s="790"/>
      <c r="Y36" s="762"/>
      <c r="Z36" s="790"/>
    </row>
    <row r="37" spans="1:33" ht="21.95" customHeight="1" x14ac:dyDescent="0.25">
      <c r="A37" s="51"/>
      <c r="B37" s="51"/>
      <c r="C37" s="51"/>
      <c r="D37" s="709"/>
      <c r="E37" s="22" t="s">
        <v>199</v>
      </c>
      <c r="F37" s="2">
        <v>193.53</v>
      </c>
      <c r="G37" s="78">
        <v>193.53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363.09999999999945</v>
      </c>
      <c r="N37">
        <v>0</v>
      </c>
      <c r="O37"/>
      <c r="P37" s="660">
        <v>0</v>
      </c>
      <c r="Q37" s="660">
        <v>3.0999999999999999E-3</v>
      </c>
      <c r="R37" s="2"/>
      <c r="T37" s="48"/>
      <c r="W37" s="790"/>
      <c r="X37" s="790"/>
      <c r="Y37" s="762"/>
    </row>
    <row r="38" spans="1:33" ht="21.95" customHeight="1" x14ac:dyDescent="0.25">
      <c r="A38" s="50"/>
      <c r="B38" s="50"/>
      <c r="C38" s="51"/>
      <c r="D38" s="709"/>
      <c r="E38" s="22" t="s">
        <v>220</v>
      </c>
      <c r="F38" s="2">
        <v>109.46</v>
      </c>
      <c r="G38" s="78">
        <v>109.46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231.53999999999996</v>
      </c>
      <c r="N38">
        <v>0</v>
      </c>
      <c r="O38"/>
      <c r="P38" s="660">
        <v>1.6199999999999999E-2</v>
      </c>
      <c r="Q38" s="660">
        <v>3.7000000000000002E-3</v>
      </c>
      <c r="R38" s="2"/>
      <c r="W38" s="790"/>
      <c r="X38" s="790"/>
      <c r="Y38" s="762"/>
    </row>
    <row r="39" spans="1:33" ht="21.95" customHeight="1" x14ac:dyDescent="0.25">
      <c r="A39" s="50"/>
      <c r="B39" s="51"/>
      <c r="C39" s="51"/>
      <c r="D39" s="709"/>
      <c r="E39" s="22" t="s">
        <v>260</v>
      </c>
      <c r="F39" s="2">
        <v>111.42</v>
      </c>
      <c r="G39" s="78">
        <v>111.42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1857.7799999999988</v>
      </c>
      <c r="N39">
        <v>0</v>
      </c>
      <c r="O39"/>
      <c r="P39" s="660">
        <v>1.49E-2</v>
      </c>
      <c r="Q39" s="660">
        <v>-6.9999999999999999E-4</v>
      </c>
      <c r="R39" s="2"/>
      <c r="T39" s="48"/>
      <c r="W39" s="790"/>
      <c r="X39" s="790"/>
      <c r="Y39" s="762"/>
    </row>
    <row r="40" spans="1:33" ht="21.95" customHeight="1" x14ac:dyDescent="0.25">
      <c r="A40" s="50"/>
      <c r="B40" s="50"/>
      <c r="C40" s="51"/>
      <c r="E40" s="22" t="s">
        <v>23</v>
      </c>
      <c r="F40" s="2">
        <v>39.57</v>
      </c>
      <c r="G40" s="78">
        <v>39.57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171.89999999999964</v>
      </c>
      <c r="N40">
        <v>0</v>
      </c>
      <c r="O40"/>
      <c r="P40" s="660">
        <v>0</v>
      </c>
      <c r="Q40" s="660">
        <v>1.9199999999999998E-2</v>
      </c>
      <c r="R40" s="2"/>
      <c r="W40" s="790"/>
      <c r="X40" s="790"/>
      <c r="Y40" s="762"/>
    </row>
    <row r="41" spans="1:33" ht="21.95" customHeight="1" x14ac:dyDescent="0.25">
      <c r="A41" s="50"/>
      <c r="B41" s="50"/>
      <c r="C41" s="51"/>
      <c r="D41" s="709"/>
      <c r="E41" s="22" t="s">
        <v>261</v>
      </c>
      <c r="F41" s="2">
        <v>48.16</v>
      </c>
      <c r="G41" s="78">
        <v>48.16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98.449999999999818</v>
      </c>
      <c r="N41">
        <v>0</v>
      </c>
      <c r="O41"/>
      <c r="P41" s="660">
        <v>1.11E-2</v>
      </c>
      <c r="Q41" s="660">
        <v>-2.2000000000000001E-3</v>
      </c>
      <c r="R41" s="2"/>
      <c r="U41" s="790"/>
      <c r="V41" s="762"/>
      <c r="W41" s="790"/>
      <c r="X41" s="790"/>
      <c r="Y41" s="762"/>
    </row>
    <row r="42" spans="1:33" ht="21.95" customHeight="1" x14ac:dyDescent="0.25">
      <c r="A42" s="50"/>
      <c r="B42" s="50"/>
      <c r="C42" s="51"/>
      <c r="D42" s="709"/>
      <c r="E42" s="22" t="s">
        <v>318</v>
      </c>
      <c r="F42" s="2">
        <v>13.57</v>
      </c>
      <c r="G42" s="78">
        <v>13.57</v>
      </c>
      <c r="H42">
        <v>0</v>
      </c>
      <c r="I42" s="2">
        <v>0</v>
      </c>
      <c r="J42" s="2">
        <v>0</v>
      </c>
      <c r="K42" s="2">
        <v>-1184.9399999999987</v>
      </c>
      <c r="L42" s="660">
        <v>0</v>
      </c>
      <c r="M42" s="2">
        <v>98.479999999995925</v>
      </c>
      <c r="N42">
        <v>0</v>
      </c>
      <c r="O42" t="s">
        <v>1204</v>
      </c>
      <c r="P42" s="660">
        <v>0</v>
      </c>
      <c r="Q42" s="660">
        <v>1.5800000000000002E-2</v>
      </c>
      <c r="R42" s="2">
        <v>42.40625</v>
      </c>
      <c r="T42" s="48"/>
      <c r="U42" s="789"/>
      <c r="V42" s="2"/>
      <c r="W42" s="789"/>
      <c r="X42" s="789"/>
      <c r="Y42" s="2"/>
      <c r="Z42" s="789"/>
      <c r="AA42" s="2"/>
      <c r="AB42"/>
      <c r="AC42"/>
      <c r="AD42"/>
      <c r="AE42"/>
      <c r="AF42"/>
      <c r="AG42"/>
    </row>
    <row r="43" spans="1:33" ht="21.95" customHeight="1" x14ac:dyDescent="0.25">
      <c r="A43" s="50"/>
      <c r="B43" s="50"/>
      <c r="C43" s="51"/>
      <c r="D43" s="709"/>
      <c r="E43" s="22" t="s">
        <v>36</v>
      </c>
      <c r="F43" s="2">
        <v>52.58</v>
      </c>
      <c r="G43" s="78">
        <v>52.58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117.73999999999978</v>
      </c>
      <c r="N43">
        <v>0</v>
      </c>
      <c r="O43"/>
      <c r="P43" s="660">
        <v>0</v>
      </c>
      <c r="Q43" s="660">
        <v>-2.9999999999999997E-4</v>
      </c>
      <c r="R43" s="2"/>
      <c r="W43" s="790"/>
      <c r="X43" s="790"/>
      <c r="Y43" s="762"/>
    </row>
    <row r="44" spans="1:33" ht="21.95" customHeight="1" x14ac:dyDescent="0.25">
      <c r="A44" s="50"/>
      <c r="B44" s="51"/>
      <c r="C44" s="51"/>
      <c r="E44" s="22" t="s">
        <v>306</v>
      </c>
      <c r="F44" s="2">
        <v>0.06</v>
      </c>
      <c r="G44" s="78">
        <v>0.06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264.92000000000007</v>
      </c>
      <c r="N44">
        <v>0</v>
      </c>
      <c r="O44"/>
      <c r="P44" s="660">
        <v>3.4200000000000001E-2</v>
      </c>
      <c r="Q44" s="660">
        <v>6.0000000000000001E-3</v>
      </c>
      <c r="R44" s="2"/>
      <c r="W44" s="790"/>
      <c r="X44" s="790"/>
      <c r="Y44" s="762"/>
    </row>
    <row r="45" spans="1:33" ht="21.95" customHeight="1" x14ac:dyDescent="0.25">
      <c r="A45" s="50"/>
      <c r="B45" s="51"/>
      <c r="C45" s="51"/>
      <c r="D45" s="709"/>
      <c r="E45" s="22" t="s">
        <v>292</v>
      </c>
      <c r="F45" s="2">
        <v>54.07</v>
      </c>
      <c r="G45" s="78">
        <v>54.07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910.79999999999927</v>
      </c>
      <c r="N45">
        <v>0</v>
      </c>
      <c r="O45"/>
      <c r="P45" s="660">
        <v>2.87E-2</v>
      </c>
      <c r="Q45" s="660">
        <v>-2E-3</v>
      </c>
      <c r="R45" s="2"/>
      <c r="T45" s="48"/>
      <c r="U45" s="790"/>
      <c r="V45" s="762"/>
      <c r="W45" s="790"/>
      <c r="X45" s="790"/>
      <c r="Y45" s="762"/>
    </row>
    <row r="46" spans="1:33" ht="21.95" customHeight="1" x14ac:dyDescent="0.25">
      <c r="A46" s="50"/>
      <c r="B46" s="50"/>
      <c r="C46" s="51"/>
      <c r="D46" s="709"/>
      <c r="E46" s="22" t="s">
        <v>670</v>
      </c>
      <c r="F46" s="2">
        <v>25.9</v>
      </c>
      <c r="G46" s="78">
        <v>25.9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557.94000000000005</v>
      </c>
      <c r="N46">
        <v>0</v>
      </c>
      <c r="O46"/>
      <c r="P46" s="660">
        <v>4.0599999999999997E-2</v>
      </c>
      <c r="Q46" s="660">
        <v>0</v>
      </c>
      <c r="R46" s="2"/>
      <c r="T46" s="48"/>
      <c r="U46" s="790"/>
      <c r="V46" s="762"/>
      <c r="W46" s="790"/>
      <c r="X46" s="790"/>
      <c r="Y46" s="762"/>
      <c r="Z46" s="790"/>
    </row>
    <row r="47" spans="1:33" ht="21.95" customHeight="1" x14ac:dyDescent="0.25">
      <c r="A47" s="50"/>
      <c r="B47" s="50"/>
      <c r="C47" s="51"/>
      <c r="D47" s="709"/>
      <c r="E47" s="22" t="s">
        <v>242</v>
      </c>
      <c r="F47" s="2">
        <v>69.87</v>
      </c>
      <c r="G47" s="78">
        <v>69.87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329.74000000000069</v>
      </c>
      <c r="N47">
        <v>0</v>
      </c>
      <c r="O47"/>
      <c r="P47" s="660">
        <v>0</v>
      </c>
      <c r="Q47" s="660">
        <v>4.4999999999999997E-3</v>
      </c>
      <c r="R47" s="2"/>
      <c r="T47" s="48"/>
      <c r="U47" s="790"/>
      <c r="V47" s="762"/>
      <c r="W47" s="790"/>
      <c r="X47" s="790"/>
      <c r="Y47" s="762"/>
    </row>
    <row r="48" spans="1:33" ht="21.95" customHeight="1" x14ac:dyDescent="0.25">
      <c r="A48" s="50"/>
      <c r="B48" s="50"/>
      <c r="C48" s="51"/>
      <c r="D48" s="709"/>
      <c r="E48" s="22" t="s">
        <v>649</v>
      </c>
      <c r="F48" s="2">
        <v>20.149999999999999</v>
      </c>
      <c r="G48" s="78">
        <v>20.149999999999999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309.26000000000022</v>
      </c>
      <c r="N48">
        <v>0</v>
      </c>
      <c r="O48"/>
      <c r="P48" s="660">
        <v>8.8000000000000005E-3</v>
      </c>
      <c r="Q48" s="660">
        <v>4.7300000000000002E-2</v>
      </c>
      <c r="R48" s="2"/>
      <c r="T48" s="48"/>
      <c r="U48" s="790"/>
      <c r="V48" s="762"/>
      <c r="W48" s="790"/>
      <c r="X48" s="790"/>
      <c r="Y48" s="762"/>
      <c r="Z48" s="790"/>
    </row>
    <row r="49" spans="1:33" ht="21.95" customHeight="1" x14ac:dyDescent="0.25">
      <c r="A49" s="50"/>
      <c r="B49" s="51"/>
      <c r="C49" s="51"/>
      <c r="E49" s="22" t="s">
        <v>269</v>
      </c>
      <c r="F49" s="2">
        <v>79.5</v>
      </c>
      <c r="G49" s="78">
        <v>79.5</v>
      </c>
      <c r="H49">
        <v>0</v>
      </c>
      <c r="I49" s="2">
        <v>0</v>
      </c>
      <c r="J49" s="2">
        <v>0</v>
      </c>
      <c r="K49" s="2">
        <v>2846.25</v>
      </c>
      <c r="L49" s="660">
        <v>0</v>
      </c>
      <c r="M49" s="2">
        <v>3043.4599999999955</v>
      </c>
      <c r="N49">
        <v>0</v>
      </c>
      <c r="O49"/>
      <c r="P49" s="660">
        <v>2.5157232704402517E-2</v>
      </c>
      <c r="Q49" s="660">
        <v>2.1299999999999999E-2</v>
      </c>
      <c r="R49" s="2">
        <v>11.397849462365592</v>
      </c>
      <c r="S49" s="782">
        <v>43324</v>
      </c>
      <c r="W49" s="790"/>
      <c r="X49" s="790"/>
      <c r="Y49" s="762"/>
      <c r="Z49" s="790"/>
    </row>
    <row r="50" spans="1:33" ht="21.95" customHeight="1" x14ac:dyDescent="0.25">
      <c r="A50" s="51"/>
      <c r="B50" s="51"/>
      <c r="C50" s="51"/>
      <c r="D50" s="709"/>
      <c r="E50" s="22" t="s">
        <v>712</v>
      </c>
      <c r="F50" s="2">
        <v>238.89</v>
      </c>
      <c r="G50" s="78">
        <v>238.89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843.18000000000029</v>
      </c>
      <c r="N50">
        <v>0</v>
      </c>
      <c r="O50"/>
      <c r="P50" s="660">
        <v>2.8E-3</v>
      </c>
      <c r="Q50" s="660">
        <v>1.7500000000000002E-2</v>
      </c>
      <c r="R50" s="2"/>
      <c r="T50" s="48"/>
      <c r="W50" s="790"/>
      <c r="X50" s="790"/>
      <c r="Y50" s="762"/>
    </row>
    <row r="51" spans="1:33" ht="21.95" customHeight="1" x14ac:dyDescent="0.25">
      <c r="A51" s="51"/>
      <c r="B51" s="51"/>
      <c r="C51" s="51"/>
      <c r="D51" s="709"/>
      <c r="E51" s="22" t="s">
        <v>1290</v>
      </c>
      <c r="F51" s="78">
        <v>222.55</v>
      </c>
      <c r="G51" s="78">
        <v>222.55</v>
      </c>
      <c r="H51">
        <v>0</v>
      </c>
      <c r="I51" s="2">
        <v>0</v>
      </c>
      <c r="J51" s="2">
        <v>0</v>
      </c>
      <c r="K51" s="2">
        <v>164.93000000000029</v>
      </c>
      <c r="L51" s="660">
        <v>0</v>
      </c>
      <c r="M51" s="2">
        <v>164.93000000000029</v>
      </c>
      <c r="N51">
        <v>0</v>
      </c>
      <c r="O51" t="s">
        <v>1298</v>
      </c>
      <c r="P51" s="660">
        <v>0</v>
      </c>
      <c r="Q51" s="660">
        <v>5.4999999999999997E-3</v>
      </c>
      <c r="R51" s="2"/>
      <c r="T51" s="48"/>
      <c r="U51" s="790"/>
      <c r="V51" s="762"/>
      <c r="W51" s="790"/>
      <c r="X51" s="790"/>
      <c r="Y51" s="762"/>
    </row>
    <row r="52" spans="1:33" ht="21.95" customHeight="1" x14ac:dyDescent="0.25">
      <c r="A52" s="50"/>
      <c r="B52" s="50"/>
      <c r="C52" s="51"/>
      <c r="D52" s="709"/>
      <c r="E52" s="22" t="s">
        <v>1289</v>
      </c>
      <c r="F52" s="2">
        <v>19.55</v>
      </c>
      <c r="G52" s="78">
        <v>19.55</v>
      </c>
      <c r="H52">
        <v>0</v>
      </c>
      <c r="I52" s="2">
        <v>0</v>
      </c>
      <c r="J52" s="2">
        <v>0</v>
      </c>
      <c r="K52" s="2">
        <v>863.92000000000007</v>
      </c>
      <c r="L52" s="660">
        <v>0</v>
      </c>
      <c r="M52" s="2">
        <v>863.92000000000007</v>
      </c>
      <c r="N52">
        <v>0</v>
      </c>
      <c r="O52" t="s">
        <v>1297</v>
      </c>
      <c r="P52" s="660">
        <v>0</v>
      </c>
      <c r="Q52" s="660">
        <v>-1.7500000000000002E-2</v>
      </c>
      <c r="R52" s="2"/>
      <c r="T52" s="48"/>
      <c r="W52" s="790"/>
      <c r="X52" s="790"/>
      <c r="Y52" s="762"/>
    </row>
    <row r="53" spans="1:33" ht="21.95" customHeight="1" x14ac:dyDescent="0.25">
      <c r="A53" s="152"/>
      <c r="B53" s="50"/>
      <c r="C53" s="51"/>
      <c r="D53" s="709"/>
      <c r="E53" s="22" t="s">
        <v>1017</v>
      </c>
      <c r="F53" s="2">
        <v>56.06</v>
      </c>
      <c r="G53" s="78">
        <v>56.06</v>
      </c>
      <c r="H53">
        <v>0</v>
      </c>
      <c r="I53" s="2">
        <v>0</v>
      </c>
      <c r="J53" s="2">
        <v>0</v>
      </c>
      <c r="K53" s="2">
        <v>458.44000000000051</v>
      </c>
      <c r="L53" s="660">
        <v>0</v>
      </c>
      <c r="M53" s="2">
        <v>458.44000000000051</v>
      </c>
      <c r="N53">
        <v>0</v>
      </c>
      <c r="O53"/>
      <c r="P53" s="660">
        <v>2.6757046022119157E-2</v>
      </c>
      <c r="Q53" s="660">
        <v>-1.2999999999999999E-3</v>
      </c>
      <c r="R53" s="2"/>
      <c r="T53" s="48"/>
    </row>
    <row r="54" spans="1:33" ht="21.95" customHeight="1" x14ac:dyDescent="0.25">
      <c r="A54" s="50"/>
      <c r="B54" s="50"/>
      <c r="C54" s="51"/>
      <c r="D54" s="709"/>
      <c r="E54" s="22" t="s">
        <v>193</v>
      </c>
      <c r="F54" s="2">
        <v>30.24</v>
      </c>
      <c r="G54" s="78">
        <v>30.24</v>
      </c>
      <c r="H54">
        <v>0</v>
      </c>
      <c r="I54" s="2">
        <v>0</v>
      </c>
      <c r="J54" s="2">
        <v>0</v>
      </c>
      <c r="K54" s="2">
        <v>5325.3000000001048</v>
      </c>
      <c r="L54" s="660">
        <v>0</v>
      </c>
      <c r="M54" s="2">
        <v>7073.2700000000987</v>
      </c>
      <c r="N54">
        <v>0</v>
      </c>
      <c r="O54" t="s">
        <v>1293</v>
      </c>
      <c r="P54" s="660">
        <v>1.8518518518518521E-2</v>
      </c>
      <c r="Q54" s="660">
        <v>-5.9999999999999995E-4</v>
      </c>
      <c r="R54" s="2">
        <v>14.573493975903613</v>
      </c>
      <c r="S54" s="782">
        <v>43358</v>
      </c>
      <c r="T54" s="48"/>
    </row>
    <row r="55" spans="1:33" ht="21.95" customHeight="1" x14ac:dyDescent="0.25">
      <c r="A55" s="50"/>
      <c r="B55" s="51"/>
      <c r="C55" s="51"/>
      <c r="D55" s="709"/>
      <c r="E55" s="22" t="s">
        <v>194</v>
      </c>
      <c r="F55" s="2">
        <v>9.0500000000000007</v>
      </c>
      <c r="G55" s="78">
        <v>9.0500000000000007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495.20999999999913</v>
      </c>
      <c r="N55">
        <v>0</v>
      </c>
      <c r="O55"/>
      <c r="P55" s="660">
        <v>5.1499999999999997E-2</v>
      </c>
      <c r="Q55" s="660">
        <v>5.1999999999999998E-3</v>
      </c>
      <c r="R55" s="2"/>
      <c r="U55" s="790"/>
      <c r="V55" s="762"/>
    </row>
    <row r="56" spans="1:33" ht="21.95" customHeight="1" x14ac:dyDescent="0.25">
      <c r="A56" s="50"/>
      <c r="B56" s="50"/>
      <c r="C56" s="51"/>
      <c r="D56" s="709"/>
      <c r="E56" s="22" t="s">
        <v>264</v>
      </c>
      <c r="F56" s="2">
        <v>145.99</v>
      </c>
      <c r="G56" s="78">
        <v>145.99</v>
      </c>
      <c r="H56">
        <v>0</v>
      </c>
      <c r="I56" s="2">
        <v>0</v>
      </c>
      <c r="J56" s="2">
        <v>0</v>
      </c>
      <c r="K56" s="2">
        <v>765.82999999999993</v>
      </c>
      <c r="L56" s="660">
        <v>0</v>
      </c>
      <c r="M56" s="2">
        <v>920.60999999999967</v>
      </c>
      <c r="N56">
        <v>0</v>
      </c>
      <c r="O56"/>
      <c r="P56" s="660">
        <v>2.5700000000000001E-2</v>
      </c>
      <c r="Q56" s="660">
        <v>5.7999999999999996E-3</v>
      </c>
      <c r="R56" s="2">
        <v>17.979064039408868</v>
      </c>
      <c r="T56" s="48"/>
      <c r="W56" s="790"/>
      <c r="X56" s="762"/>
      <c r="Y56" s="790"/>
      <c r="Z56" s="790"/>
    </row>
    <row r="57" spans="1:33" ht="21.95" customHeight="1" x14ac:dyDescent="0.25">
      <c r="A57" s="51"/>
      <c r="B57" s="51"/>
      <c r="C57" s="51"/>
      <c r="D57" s="709"/>
      <c r="E57" s="22" t="s">
        <v>671</v>
      </c>
      <c r="F57" s="2">
        <v>313.56</v>
      </c>
      <c r="G57" s="78">
        <v>313.56</v>
      </c>
      <c r="H57">
        <v>0</v>
      </c>
      <c r="I57" s="2">
        <v>0</v>
      </c>
      <c r="J57" s="2">
        <v>0</v>
      </c>
      <c r="K57" s="2">
        <v>4854.3499999999767</v>
      </c>
      <c r="L57" s="660">
        <v>0</v>
      </c>
      <c r="M57" s="2">
        <v>5079.1199999999772</v>
      </c>
      <c r="N57">
        <v>0</v>
      </c>
      <c r="O57" t="s">
        <v>1134</v>
      </c>
      <c r="P57" s="660">
        <v>0</v>
      </c>
      <c r="Q57" s="660">
        <v>3.6799999999999999E-2</v>
      </c>
      <c r="R57" s="2">
        <v>32.022058823529413</v>
      </c>
      <c r="S57" s="782">
        <v>43324</v>
      </c>
      <c r="U57" s="790"/>
      <c r="V57" s="762"/>
      <c r="X57" s="790"/>
      <c r="Y57" s="762"/>
      <c r="Z57" s="790"/>
    </row>
    <row r="58" spans="1:33" ht="21.95" customHeight="1" x14ac:dyDescent="0.25">
      <c r="A58" s="50"/>
      <c r="B58" s="50"/>
      <c r="C58" s="51"/>
      <c r="D58" s="709"/>
      <c r="E58" s="22" t="s">
        <v>656</v>
      </c>
      <c r="F58" s="2">
        <v>179.21</v>
      </c>
      <c r="G58" s="78">
        <v>179.21</v>
      </c>
      <c r="H58">
        <v>0</v>
      </c>
      <c r="I58" s="2">
        <v>0</v>
      </c>
      <c r="J58" s="2">
        <v>0</v>
      </c>
      <c r="K58" s="2">
        <v>2714.0600000000013</v>
      </c>
      <c r="L58" s="660">
        <v>0</v>
      </c>
      <c r="M58" s="2">
        <v>2714.0600000000013</v>
      </c>
      <c r="N58">
        <v>0</v>
      </c>
      <c r="O58"/>
      <c r="P58" s="660">
        <v>2.8E-3</v>
      </c>
      <c r="Q58" s="660">
        <v>6.7999999999999996E-3</v>
      </c>
      <c r="R58" s="2">
        <v>26.787742899850524</v>
      </c>
      <c r="T58" s="48"/>
    </row>
    <row r="59" spans="1:33" ht="21.95" customHeight="1" x14ac:dyDescent="0.25">
      <c r="A59" s="50"/>
      <c r="B59" s="51"/>
      <c r="C59" s="51"/>
      <c r="D59" s="709"/>
      <c r="E59" s="22" t="s">
        <v>934</v>
      </c>
      <c r="F59" s="2">
        <v>88.76</v>
      </c>
      <c r="G59" s="78">
        <v>88.76</v>
      </c>
      <c r="H59">
        <v>0</v>
      </c>
      <c r="I59" s="2">
        <v>0</v>
      </c>
      <c r="J59" s="2">
        <v>0</v>
      </c>
      <c r="K59" s="2">
        <v>500.88000000000011</v>
      </c>
      <c r="L59" s="660">
        <v>0</v>
      </c>
      <c r="M59" s="2">
        <v>500.88000000000011</v>
      </c>
      <c r="N59">
        <v>0</v>
      </c>
      <c r="O59"/>
      <c r="P59" s="660">
        <v>7.210455159981974E-3</v>
      </c>
      <c r="Q59" s="660">
        <v>1.0800000000000001E-2</v>
      </c>
      <c r="R59" s="2">
        <v>12.027100271002711</v>
      </c>
      <c r="U59" s="790"/>
      <c r="V59" s="762"/>
      <c r="X59" s="790"/>
      <c r="Y59" s="762"/>
      <c r="Z59" s="790"/>
    </row>
    <row r="60" spans="1:33" ht="21.95" customHeight="1" x14ac:dyDescent="0.25">
      <c r="A60" s="50"/>
      <c r="B60" s="50"/>
      <c r="C60" s="51"/>
      <c r="D60" s="709"/>
      <c r="E60" s="22" t="s">
        <v>658</v>
      </c>
      <c r="F60" s="2">
        <v>231.02</v>
      </c>
      <c r="G60" s="78">
        <v>231.02</v>
      </c>
      <c r="H60">
        <v>0</v>
      </c>
      <c r="I60" s="2">
        <v>0</v>
      </c>
      <c r="J60" s="2">
        <v>0</v>
      </c>
      <c r="K60" s="2">
        <v>1411.7400000000016</v>
      </c>
      <c r="L60" s="660">
        <v>0</v>
      </c>
      <c r="M60" s="2">
        <v>1554.7700000000018</v>
      </c>
      <c r="N60">
        <v>0</v>
      </c>
      <c r="O60" s="29"/>
      <c r="P60" s="660">
        <v>2.1643147779413035E-3</v>
      </c>
      <c r="Q60" s="660">
        <v>7.7000000000000002E-3</v>
      </c>
      <c r="R60" s="2">
        <v>33.676384839650147</v>
      </c>
      <c r="T60" s="48"/>
    </row>
    <row r="61" spans="1:33" ht="21.95" customHeight="1" x14ac:dyDescent="0.25">
      <c r="A61" s="50"/>
      <c r="B61" s="50"/>
      <c r="C61" s="51"/>
      <c r="D61" s="709"/>
      <c r="E61" s="22" t="s">
        <v>17</v>
      </c>
      <c r="F61" s="2"/>
      <c r="G61" s="78">
        <v>0</v>
      </c>
      <c r="H61">
        <v>0</v>
      </c>
      <c r="I61" s="2">
        <v>0</v>
      </c>
      <c r="J61" s="2">
        <v>0</v>
      </c>
      <c r="K61" s="2">
        <v>-20818.210000000079</v>
      </c>
      <c r="L61" s="660"/>
      <c r="M61" s="2">
        <v>-20818.210000000079</v>
      </c>
      <c r="N61">
        <v>0</v>
      </c>
      <c r="O61"/>
      <c r="P61" s="660">
        <v>0</v>
      </c>
      <c r="Q61" s="660">
        <v>0</v>
      </c>
      <c r="R61" s="2"/>
      <c r="W61" s="790"/>
      <c r="X61" s="762"/>
      <c r="Y61" s="790"/>
    </row>
    <row r="62" spans="1:33" ht="21.95" customHeight="1" x14ac:dyDescent="0.25">
      <c r="A62" s="50"/>
      <c r="B62" s="50"/>
      <c r="C62" s="51"/>
      <c r="D62" s="709"/>
      <c r="E62" s="22" t="s">
        <v>300</v>
      </c>
      <c r="F62" s="2">
        <v>155.71</v>
      </c>
      <c r="G62" s="78">
        <v>155.71</v>
      </c>
      <c r="H62">
        <v>0</v>
      </c>
      <c r="I62" s="2">
        <v>0</v>
      </c>
      <c r="J62" s="2">
        <v>0</v>
      </c>
      <c r="K62" s="2">
        <v>0</v>
      </c>
      <c r="L62" s="660">
        <v>0</v>
      </c>
      <c r="M62" s="2">
        <v>720.56000000000131</v>
      </c>
      <c r="N62">
        <v>0</v>
      </c>
      <c r="O62"/>
      <c r="P62" s="660">
        <v>0</v>
      </c>
      <c r="Q62" s="660">
        <v>4.7000000000000002E-3</v>
      </c>
      <c r="R62" s="2"/>
      <c r="T62" s="48"/>
      <c r="U62" s="789"/>
      <c r="V62" s="2"/>
      <c r="W62"/>
      <c r="X62"/>
      <c r="Y62" s="2"/>
      <c r="Z62"/>
      <c r="AA62" s="2"/>
      <c r="AB62"/>
      <c r="AC62"/>
      <c r="AD62"/>
      <c r="AE62"/>
      <c r="AF62"/>
      <c r="AG62"/>
    </row>
    <row r="63" spans="1:33" ht="21.95" customHeight="1" x14ac:dyDescent="0.25">
      <c r="A63" s="50"/>
      <c r="B63" s="50"/>
      <c r="C63" s="51"/>
      <c r="D63" s="709"/>
      <c r="E63" s="22" t="s">
        <v>668</v>
      </c>
      <c r="F63" s="2">
        <v>51.49</v>
      </c>
      <c r="G63" s="78">
        <v>51.49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329.55999999999949</v>
      </c>
      <c r="N63">
        <v>0</v>
      </c>
      <c r="O63"/>
      <c r="P63" s="660">
        <v>1.78E-2</v>
      </c>
      <c r="Q63" s="660">
        <v>5.7000000000000002E-3</v>
      </c>
      <c r="R63" s="2"/>
      <c r="T63" s="48"/>
      <c r="U63" s="790"/>
      <c r="V63" s="762"/>
    </row>
    <row r="64" spans="1:33" ht="21.95" customHeight="1" x14ac:dyDescent="0.25">
      <c r="A64" s="50"/>
      <c r="B64" s="50"/>
      <c r="C64" s="51"/>
      <c r="D64" s="709"/>
      <c r="E64" s="22" t="s">
        <v>711</v>
      </c>
      <c r="F64" s="2">
        <v>82.52</v>
      </c>
      <c r="G64" s="78">
        <v>82.52</v>
      </c>
      <c r="H64">
        <v>0</v>
      </c>
      <c r="I64" s="2">
        <v>0</v>
      </c>
      <c r="J64" s="2">
        <v>0</v>
      </c>
      <c r="K64" s="2">
        <v>2113.4099999999889</v>
      </c>
      <c r="L64" s="660">
        <v>0</v>
      </c>
      <c r="M64" s="2">
        <v>2113.4099999999889</v>
      </c>
      <c r="N64">
        <v>0</v>
      </c>
      <c r="O64" t="s">
        <v>1283</v>
      </c>
      <c r="P64" s="660">
        <v>1.9389238972370337E-2</v>
      </c>
      <c r="Q64" s="660">
        <v>3.6700000000000003E-2</v>
      </c>
      <c r="R64" s="2">
        <v>13.810878661087866</v>
      </c>
      <c r="S64" s="782">
        <v>43317</v>
      </c>
      <c r="T64" s="48"/>
      <c r="W64" s="790"/>
      <c r="X64" s="762"/>
      <c r="Y64" s="790"/>
    </row>
    <row r="65" spans="1:33" ht="21.95" customHeight="1" x14ac:dyDescent="0.25">
      <c r="A65" s="50"/>
      <c r="B65" s="51"/>
      <c r="C65" s="51"/>
      <c r="D65" s="709"/>
      <c r="E65" s="22" t="s">
        <v>710</v>
      </c>
      <c r="F65" s="78">
        <v>827.99</v>
      </c>
      <c r="G65" s="78">
        <v>827.99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559.89000000000033</v>
      </c>
      <c r="N65">
        <v>0</v>
      </c>
      <c r="O65"/>
      <c r="P65" s="660">
        <v>0</v>
      </c>
      <c r="Q65" s="660">
        <v>-1.1999999999999999E-3</v>
      </c>
      <c r="R65" s="2"/>
      <c r="T65" s="48"/>
      <c r="U65" s="790"/>
      <c r="V65" s="762"/>
      <c r="W65" s="790"/>
      <c r="X65" s="762"/>
      <c r="Y65" s="790"/>
    </row>
    <row r="66" spans="1:33" ht="21.95" customHeight="1" x14ac:dyDescent="0.25">
      <c r="A66" s="50"/>
      <c r="B66" s="50"/>
      <c r="C66" s="51"/>
      <c r="D66" s="709"/>
      <c r="E66" s="22" t="s">
        <v>921</v>
      </c>
      <c r="F66" s="2">
        <v>50.88</v>
      </c>
      <c r="G66" s="78">
        <v>50.88</v>
      </c>
      <c r="H66">
        <v>0</v>
      </c>
      <c r="I66" s="2">
        <v>0</v>
      </c>
      <c r="J66" s="2">
        <v>0</v>
      </c>
      <c r="K66" s="2">
        <v>2227.6699999999946</v>
      </c>
      <c r="L66" s="660">
        <v>0</v>
      </c>
      <c r="M66" s="2">
        <v>2227.6699999999946</v>
      </c>
      <c r="N66">
        <v>0</v>
      </c>
      <c r="O66" t="s">
        <v>1256</v>
      </c>
      <c r="P66" s="660">
        <v>2.712264150943396E-2</v>
      </c>
      <c r="Q66" s="660">
        <v>4.4999999999999998E-2</v>
      </c>
      <c r="R66" s="2">
        <v>11.563636363636363</v>
      </c>
      <c r="S66" s="782">
        <v>43314</v>
      </c>
      <c r="W66" s="790"/>
      <c r="X66" s="762"/>
      <c r="Y66" s="790"/>
    </row>
    <row r="67" spans="1:33" ht="21.95" customHeight="1" x14ac:dyDescent="0.25">
      <c r="A67" s="50"/>
      <c r="B67" s="50"/>
      <c r="C67" s="51"/>
      <c r="D67" s="709"/>
      <c r="E67" s="22" t="s">
        <v>897</v>
      </c>
      <c r="F67" s="2">
        <v>31.02</v>
      </c>
      <c r="G67" s="78">
        <v>31.02</v>
      </c>
      <c r="H67">
        <v>0</v>
      </c>
      <c r="I67" s="2">
        <v>0</v>
      </c>
      <c r="J67" s="2">
        <v>0</v>
      </c>
      <c r="K67" s="2">
        <v>845.78000000000065</v>
      </c>
      <c r="L67" s="660">
        <v>0</v>
      </c>
      <c r="M67" s="2">
        <v>845.78000000000065</v>
      </c>
      <c r="N67">
        <v>0</v>
      </c>
      <c r="O67"/>
      <c r="P67" s="660">
        <v>8.5106382978723416E-2</v>
      </c>
      <c r="Q67" s="660">
        <v>6.9999999999999999E-4</v>
      </c>
      <c r="R67" s="2"/>
      <c r="U67"/>
      <c r="V67" s="2"/>
      <c r="W67" s="789"/>
      <c r="X67" s="660"/>
      <c r="Y67" s="2"/>
      <c r="Z67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0"/>
      <c r="C68" s="51"/>
      <c r="D68" s="709"/>
      <c r="E68" s="22" t="s">
        <v>893</v>
      </c>
      <c r="F68" s="2">
        <v>254.05</v>
      </c>
      <c r="G68" s="78">
        <v>254.05</v>
      </c>
      <c r="H68">
        <v>0</v>
      </c>
      <c r="I68" s="2">
        <v>0</v>
      </c>
      <c r="J68" s="2">
        <v>0</v>
      </c>
      <c r="K68" s="2">
        <v>423.00000000000364</v>
      </c>
      <c r="L68" s="660">
        <v>0</v>
      </c>
      <c r="M68" s="2">
        <v>423.00000000000364</v>
      </c>
      <c r="N68">
        <v>0</v>
      </c>
      <c r="O68"/>
      <c r="P68" s="660">
        <v>1.9900000000000001E-2</v>
      </c>
      <c r="Q68" s="660">
        <v>5.3E-3</v>
      </c>
      <c r="R68" s="2">
        <v>16.34</v>
      </c>
      <c r="W68" s="790"/>
      <c r="X68" s="762"/>
      <c r="Y68" s="790"/>
    </row>
    <row r="69" spans="1:33" ht="21.95" customHeight="1" x14ac:dyDescent="0.25">
      <c r="A69" s="50"/>
      <c r="B69" s="50"/>
      <c r="C69" s="51"/>
      <c r="D69" s="709"/>
      <c r="E69" s="22" t="s">
        <v>898</v>
      </c>
      <c r="F69" s="2">
        <v>81.22</v>
      </c>
      <c r="G69" s="78">
        <v>81.22</v>
      </c>
      <c r="H69">
        <v>0</v>
      </c>
      <c r="I69" s="2">
        <v>0</v>
      </c>
      <c r="J69" s="2">
        <v>0</v>
      </c>
      <c r="K69" s="2">
        <v>870.23999999999796</v>
      </c>
      <c r="L69" s="660">
        <v>0</v>
      </c>
      <c r="M69" s="2">
        <v>870.23999999999796</v>
      </c>
      <c r="N69">
        <v>0</v>
      </c>
      <c r="O69"/>
      <c r="P69" s="660">
        <v>1.1819748830337356E-2</v>
      </c>
      <c r="Q69" s="660">
        <v>5.7999999999999996E-3</v>
      </c>
      <c r="R69" s="2">
        <v>22.878873239436622</v>
      </c>
      <c r="T69" s="48"/>
      <c r="W69" s="790"/>
      <c r="X69" s="762"/>
      <c r="Y69" s="790"/>
    </row>
    <row r="70" spans="1:33" ht="21.95" customHeight="1" x14ac:dyDescent="0.25">
      <c r="A70" s="50"/>
      <c r="B70" s="51"/>
      <c r="C70" s="51"/>
      <c r="D70" s="709"/>
      <c r="E70" s="22" t="s">
        <v>192</v>
      </c>
      <c r="F70" s="2">
        <v>74.739999999999995</v>
      </c>
      <c r="G70" s="78">
        <v>74.739999999999995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785.90999999999985</v>
      </c>
      <c r="N70">
        <v>0</v>
      </c>
      <c r="O70"/>
      <c r="P70" s="660">
        <v>1.29E-2</v>
      </c>
      <c r="Q70" s="660">
        <v>-5.4999999999999997E-3</v>
      </c>
      <c r="R70" s="2"/>
      <c r="W70" s="790"/>
      <c r="X70" s="762"/>
      <c r="Y70" s="790"/>
      <c r="Z70" s="790"/>
    </row>
    <row r="71" spans="1:33" ht="21.95" customHeight="1" x14ac:dyDescent="0.25">
      <c r="A71" s="51"/>
      <c r="B71" s="51"/>
      <c r="C71" s="51"/>
      <c r="D71" s="709"/>
      <c r="E71" s="22" t="s">
        <v>219</v>
      </c>
      <c r="F71" s="2">
        <v>51.85</v>
      </c>
      <c r="G71" s="78">
        <v>51.85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257.64999999999964</v>
      </c>
      <c r="N71">
        <v>0</v>
      </c>
      <c r="O71"/>
      <c r="P71" s="660">
        <v>0</v>
      </c>
      <c r="Q71" s="660">
        <v>8.6999999999999994E-3</v>
      </c>
      <c r="R71" s="2"/>
      <c r="U71" s="790"/>
      <c r="V71" s="762"/>
      <c r="X71" s="790"/>
      <c r="Y71" s="762"/>
      <c r="Z71" s="790"/>
    </row>
    <row r="72" spans="1:33" ht="21.95" customHeight="1" x14ac:dyDescent="0.25">
      <c r="A72" s="50"/>
      <c r="B72" s="50"/>
      <c r="C72" s="51"/>
      <c r="D72" s="709"/>
      <c r="E72" s="22" t="s">
        <v>799</v>
      </c>
      <c r="F72" s="2">
        <v>472.76</v>
      </c>
      <c r="G72" s="78">
        <v>472.76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1264.8599999999997</v>
      </c>
      <c r="N72">
        <v>0</v>
      </c>
      <c r="O72"/>
      <c r="P72" s="660">
        <v>0</v>
      </c>
      <c r="Q72" s="660">
        <v>5.3E-3</v>
      </c>
      <c r="R72" s="2"/>
      <c r="X72" s="790"/>
      <c r="Y72" s="762"/>
      <c r="Z72" s="790"/>
    </row>
    <row r="73" spans="1:33" ht="21.95" customHeight="1" x14ac:dyDescent="0.25">
      <c r="A73" s="50"/>
      <c r="B73" s="50"/>
      <c r="C73" s="51"/>
      <c r="D73" s="709"/>
      <c r="E73" s="22" t="s">
        <v>709</v>
      </c>
      <c r="F73" s="2">
        <v>86.07</v>
      </c>
      <c r="G73" s="78">
        <v>86.07</v>
      </c>
      <c r="H73">
        <v>0</v>
      </c>
      <c r="I73" s="2">
        <v>0</v>
      </c>
      <c r="J73" s="2">
        <v>0</v>
      </c>
      <c r="K73" s="2">
        <v>581.39999999999964</v>
      </c>
      <c r="L73" s="660">
        <v>0</v>
      </c>
      <c r="M73" s="2">
        <v>1040.7199999999993</v>
      </c>
      <c r="N73">
        <v>0</v>
      </c>
      <c r="O73" t="s">
        <v>1184</v>
      </c>
      <c r="P73" s="660">
        <v>0</v>
      </c>
      <c r="Q73" s="660">
        <v>-2.5000000000000001E-3</v>
      </c>
      <c r="R73" s="2">
        <v>21.069767441860463</v>
      </c>
      <c r="T73" s="48"/>
      <c r="X73" s="790"/>
      <c r="Y73" s="762"/>
      <c r="Z73" s="790"/>
    </row>
    <row r="74" spans="1:33" ht="21.95" customHeight="1" x14ac:dyDescent="0.25">
      <c r="A74" s="50"/>
      <c r="B74" s="50"/>
      <c r="C74" s="51"/>
      <c r="D74" s="709"/>
      <c r="E74" s="22" t="s">
        <v>34</v>
      </c>
      <c r="F74" s="2">
        <v>39.44</v>
      </c>
      <c r="G74" s="78">
        <v>39.44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21137.586999999941</v>
      </c>
      <c r="N74">
        <v>0</v>
      </c>
      <c r="O74"/>
      <c r="P74" s="660">
        <v>0</v>
      </c>
      <c r="Q74" s="660">
        <v>2.01E-2</v>
      </c>
      <c r="R74" s="2"/>
      <c r="T74" s="48"/>
    </row>
    <row r="75" spans="1:33" ht="21.95" customHeight="1" x14ac:dyDescent="0.25">
      <c r="A75" s="50"/>
      <c r="B75" s="50"/>
      <c r="C75" s="51"/>
      <c r="D75" s="709"/>
      <c r="E75" s="22" t="s">
        <v>171</v>
      </c>
      <c r="F75" s="2">
        <v>46.18</v>
      </c>
      <c r="G75" s="78">
        <v>46.18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119.92000000000053</v>
      </c>
      <c r="N75">
        <v>0</v>
      </c>
      <c r="O75"/>
      <c r="P75" s="660">
        <v>3.6400000000000002E-2</v>
      </c>
      <c r="Q75" s="660">
        <v>1.17E-2</v>
      </c>
      <c r="R75" s="2"/>
    </row>
    <row r="76" spans="1:33" ht="21.95" customHeight="1" x14ac:dyDescent="0.25">
      <c r="A76" s="51"/>
      <c r="B76" s="51"/>
      <c r="C76" s="51"/>
      <c r="D76" s="709"/>
      <c r="E76" s="22" t="s">
        <v>27</v>
      </c>
      <c r="F76" s="2">
        <v>48.83</v>
      </c>
      <c r="G76" s="78">
        <v>48.83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1407.5400000000009</v>
      </c>
      <c r="N76">
        <v>0</v>
      </c>
      <c r="O76"/>
      <c r="P76" s="660">
        <v>3.0200000000000001E-2</v>
      </c>
      <c r="Q76" s="660">
        <v>1.4500000000000001E-2</v>
      </c>
      <c r="R76" s="2"/>
      <c r="T76" s="48"/>
      <c r="U76"/>
      <c r="V76" s="2"/>
      <c r="W76"/>
      <c r="X76"/>
      <c r="Y76" s="2"/>
      <c r="Z76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0"/>
      <c r="C77" s="50"/>
      <c r="D77" s="709"/>
      <c r="E77" s="22" t="s">
        <v>22</v>
      </c>
      <c r="F77" s="2">
        <v>57.68</v>
      </c>
      <c r="G77" s="78">
        <v>57.68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3178.8000000000466</v>
      </c>
      <c r="N77">
        <v>0</v>
      </c>
      <c r="O77"/>
      <c r="P77" s="660">
        <v>2.07E-2</v>
      </c>
      <c r="Q77" s="2">
        <v>9.1000000000000004E-3</v>
      </c>
      <c r="R77" s="2"/>
      <c r="X77" s="790"/>
      <c r="Y77" s="762"/>
      <c r="Z77" s="790"/>
    </row>
    <row r="78" spans="1:33" ht="21.95" customHeight="1" x14ac:dyDescent="0.25">
      <c r="A78" s="50"/>
      <c r="B78" s="50"/>
      <c r="C78" s="51"/>
      <c r="D78" s="709"/>
      <c r="E78" s="22" t="s">
        <v>42</v>
      </c>
      <c r="F78" s="2">
        <v>151.41999999999999</v>
      </c>
      <c r="G78" s="78">
        <v>151.41999999999999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128.08999999999833</v>
      </c>
      <c r="N78">
        <v>0</v>
      </c>
      <c r="O78"/>
      <c r="P78" s="660">
        <v>2.18E-2</v>
      </c>
      <c r="Q78" s="660">
        <v>-6.9999999999999999E-4</v>
      </c>
      <c r="R78" s="2"/>
      <c r="T78" s="48"/>
      <c r="U78" s="790"/>
      <c r="V78" s="762"/>
    </row>
    <row r="79" spans="1:33" ht="21.95" customHeight="1" x14ac:dyDescent="0.25">
      <c r="A79" s="50"/>
      <c r="B79" s="50"/>
      <c r="C79" s="50"/>
      <c r="D79" s="709"/>
      <c r="E79" s="22" t="s">
        <v>262</v>
      </c>
      <c r="F79" s="2">
        <v>50.43</v>
      </c>
      <c r="G79" s="78">
        <v>50.43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427.92000000000007</v>
      </c>
      <c r="N79">
        <v>0</v>
      </c>
      <c r="O79"/>
      <c r="P79" s="660">
        <v>0</v>
      </c>
      <c r="Q79" s="660">
        <v>1.32E-2</v>
      </c>
      <c r="R79" s="2"/>
      <c r="U79"/>
      <c r="V79" s="2"/>
      <c r="W79"/>
      <c r="X79"/>
      <c r="Y79" s="2"/>
      <c r="Z79"/>
      <c r="AA79" s="2"/>
      <c r="AB79"/>
      <c r="AC79"/>
      <c r="AD79"/>
      <c r="AE79"/>
      <c r="AF79"/>
      <c r="AG79"/>
    </row>
    <row r="80" spans="1:33" ht="21.95" customHeight="1" x14ac:dyDescent="0.25">
      <c r="A80" s="50"/>
      <c r="B80" s="51"/>
      <c r="C80" s="51"/>
      <c r="D80" s="709"/>
      <c r="E80" s="22" t="s">
        <v>174</v>
      </c>
      <c r="F80" s="2">
        <v>273.73</v>
      </c>
      <c r="G80" s="78">
        <v>273.73</v>
      </c>
      <c r="H80">
        <v>0</v>
      </c>
      <c r="I80" s="2">
        <v>0</v>
      </c>
      <c r="J80" s="2">
        <v>0</v>
      </c>
      <c r="K80" s="2">
        <v>935.99000000000524</v>
      </c>
      <c r="L80" s="660">
        <v>0</v>
      </c>
      <c r="M80" s="2">
        <v>1096.8200000000052</v>
      </c>
      <c r="N80">
        <v>0</v>
      </c>
      <c r="O80"/>
      <c r="P80" s="660">
        <v>1.84E-2</v>
      </c>
      <c r="Q80" s="660">
        <v>6.0000000000000001E-3</v>
      </c>
      <c r="R80" s="2">
        <v>21.056153846153848</v>
      </c>
      <c r="T80" s="48"/>
      <c r="U80" s="790"/>
      <c r="V80" s="762"/>
      <c r="X80" s="790"/>
      <c r="Y80" s="762"/>
      <c r="Z80" s="790"/>
    </row>
    <row r="81" spans="1:33" ht="21.95" customHeight="1" x14ac:dyDescent="0.25">
      <c r="A81" s="51"/>
      <c r="B81" s="50"/>
      <c r="C81" s="51"/>
      <c r="D81" s="709"/>
      <c r="E81" s="22" t="s">
        <v>169</v>
      </c>
      <c r="F81" s="78">
        <v>72.95</v>
      </c>
      <c r="G81" s="78">
        <v>72.95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1368.9000000000015</v>
      </c>
      <c r="N81">
        <v>0</v>
      </c>
      <c r="O81"/>
      <c r="P81" s="660">
        <v>1.14E-2</v>
      </c>
      <c r="Q81" s="660">
        <v>7.4000000000000003E-3</v>
      </c>
      <c r="R81" s="2"/>
      <c r="T81" s="48"/>
    </row>
    <row r="82" spans="1:33" ht="21.95" customHeight="1" x14ac:dyDescent="0.25">
      <c r="A82" s="50"/>
      <c r="B82" s="50"/>
      <c r="C82" s="51"/>
      <c r="D82" s="709"/>
      <c r="E82" s="22" t="s">
        <v>8</v>
      </c>
      <c r="F82" s="2">
        <v>85.72</v>
      </c>
      <c r="G82" s="78">
        <v>85.72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121.94999999999982</v>
      </c>
      <c r="N82">
        <v>0</v>
      </c>
      <c r="O82"/>
      <c r="P82" s="660">
        <v>1.67E-2</v>
      </c>
      <c r="Q82" s="660">
        <v>5.9999999999999995E-4</v>
      </c>
      <c r="R82" s="2"/>
      <c r="T82" s="48"/>
      <c r="U82" s="789"/>
      <c r="V82" s="2"/>
      <c r="W82"/>
      <c r="X82"/>
      <c r="Y82" s="2"/>
      <c r="Z82"/>
      <c r="AA82" s="2"/>
      <c r="AB82"/>
      <c r="AC82"/>
      <c r="AD82"/>
      <c r="AE82"/>
      <c r="AF82"/>
      <c r="AG82"/>
    </row>
    <row r="83" spans="1:33" ht="21.95" customHeight="1" x14ac:dyDescent="0.25">
      <c r="A83" s="50"/>
      <c r="B83" s="51"/>
      <c r="C83" s="51"/>
      <c r="D83" s="709"/>
      <c r="E83" s="22" t="s">
        <v>10</v>
      </c>
      <c r="F83" s="78">
        <v>35.950000000000003</v>
      </c>
      <c r="G83" s="78">
        <v>35.950000000000003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1128.3800000000047</v>
      </c>
      <c r="N83">
        <v>0</v>
      </c>
      <c r="O83"/>
      <c r="P83" s="660">
        <v>1.2500000000000001E-2</v>
      </c>
      <c r="Q83" s="660">
        <v>3.4000000000000002E-2</v>
      </c>
      <c r="R83" s="2"/>
      <c r="T83" s="48"/>
      <c r="U83" s="790"/>
      <c r="V83" s="762"/>
      <c r="X83" s="790"/>
      <c r="Y83" s="762"/>
      <c r="Z83" s="790"/>
    </row>
    <row r="84" spans="1:33" ht="21.95" customHeight="1" x14ac:dyDescent="0.25">
      <c r="A84" s="50"/>
      <c r="B84" s="51"/>
      <c r="C84" s="51"/>
      <c r="D84" s="709"/>
      <c r="E84" s="22" t="s">
        <v>218</v>
      </c>
      <c r="F84" s="2">
        <v>47.09</v>
      </c>
      <c r="G84" s="78">
        <v>47.09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4376.9599999999991</v>
      </c>
      <c r="N84">
        <v>0</v>
      </c>
      <c r="O84" t="s">
        <v>1172</v>
      </c>
      <c r="P84" s="660">
        <v>4.0899999999999999E-2</v>
      </c>
      <c r="Q84" s="660">
        <v>9.9000000000000008E-3</v>
      </c>
      <c r="R84" s="2"/>
    </row>
    <row r="85" spans="1:33" ht="21.95" customHeight="1" x14ac:dyDescent="0.25">
      <c r="A85" s="50"/>
      <c r="B85" s="51"/>
      <c r="C85" s="51"/>
      <c r="D85" s="709"/>
      <c r="E85" s="22" t="s">
        <v>332</v>
      </c>
      <c r="F85" s="2">
        <v>79.680000000000007</v>
      </c>
      <c r="G85" s="78">
        <v>79.680000000000007</v>
      </c>
      <c r="H85">
        <v>0</v>
      </c>
      <c r="I85" s="2">
        <v>0</v>
      </c>
      <c r="J85" s="2">
        <v>0</v>
      </c>
      <c r="K85" s="2">
        <v>129.92000000000007</v>
      </c>
      <c r="L85" s="660">
        <v>0</v>
      </c>
      <c r="M85" s="2">
        <v>2190.3500000000004</v>
      </c>
      <c r="N85">
        <v>0</v>
      </c>
      <c r="O85"/>
      <c r="P85" s="660">
        <v>4.3499999999999997E-2</v>
      </c>
      <c r="Q85" s="660">
        <v>7.0000000000000001E-3</v>
      </c>
      <c r="R85" s="2">
        <v>15.177142857142858</v>
      </c>
      <c r="U85" s="790"/>
      <c r="V85" s="762"/>
      <c r="X85" s="790"/>
      <c r="Y85" s="762"/>
      <c r="Z85" s="790"/>
    </row>
    <row r="86" spans="1:33" ht="21.95" customHeight="1" x14ac:dyDescent="0.25">
      <c r="A86" s="50"/>
      <c r="B86" s="50"/>
      <c r="C86" s="51"/>
      <c r="D86" s="709"/>
      <c r="E86" s="22" t="s">
        <v>24</v>
      </c>
      <c r="F86" s="2">
        <v>45.89</v>
      </c>
      <c r="G86" s="78">
        <v>45.89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937.36999999999534</v>
      </c>
      <c r="N86">
        <v>0</v>
      </c>
      <c r="O86"/>
      <c r="P86" s="660">
        <v>0</v>
      </c>
      <c r="Q86" s="660">
        <v>7.4999999999999997E-3</v>
      </c>
      <c r="R86" s="2"/>
      <c r="X86" s="790"/>
      <c r="Y86" s="762"/>
      <c r="Z86" s="790"/>
    </row>
    <row r="87" spans="1:33" ht="21.95" customHeight="1" x14ac:dyDescent="0.25">
      <c r="A87" s="50"/>
      <c r="B87" s="50"/>
      <c r="C87" s="51"/>
      <c r="D87" s="709"/>
      <c r="E87" s="22" t="s">
        <v>45</v>
      </c>
      <c r="F87" s="2">
        <v>89.5</v>
      </c>
      <c r="G87" s="78">
        <v>89.5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523.61999999999898</v>
      </c>
      <c r="N87">
        <v>0</v>
      </c>
      <c r="O87"/>
      <c r="P87" s="660">
        <v>1.67E-2</v>
      </c>
      <c r="Q87" s="660">
        <v>3.7000000000000002E-3</v>
      </c>
      <c r="R87" s="2"/>
      <c r="T87" s="48"/>
      <c r="U87" s="789"/>
      <c r="V87" s="2"/>
      <c r="W87"/>
      <c r="X87" s="789"/>
      <c r="Y87" s="2"/>
      <c r="Z87" s="789"/>
      <c r="AA87" s="2"/>
      <c r="AB87"/>
      <c r="AC87"/>
      <c r="AD87"/>
      <c r="AE87"/>
      <c r="AF87"/>
      <c r="AG87"/>
    </row>
    <row r="88" spans="1:33" ht="21.95" customHeight="1" x14ac:dyDescent="0.25">
      <c r="A88" s="50"/>
      <c r="B88" s="51"/>
      <c r="C88" s="51"/>
      <c r="D88" s="709"/>
      <c r="E88" s="22" t="s">
        <v>47</v>
      </c>
      <c r="F88" s="2">
        <v>172.05</v>
      </c>
      <c r="G88" s="78">
        <v>172.05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-168.6200000000008</v>
      </c>
      <c r="N88">
        <v>0</v>
      </c>
      <c r="O88"/>
      <c r="P88" s="660">
        <v>0</v>
      </c>
      <c r="Q88" s="660">
        <v>7.3000000000000001E-3</v>
      </c>
      <c r="R88" s="2"/>
      <c r="T88" s="48"/>
    </row>
    <row r="89" spans="1:33" ht="21.95" customHeight="1" x14ac:dyDescent="0.25">
      <c r="A89" s="50"/>
      <c r="B89" s="50"/>
      <c r="C89" s="51"/>
      <c r="D89" s="709"/>
      <c r="E89" s="22" t="s">
        <v>33</v>
      </c>
      <c r="F89" s="2">
        <v>237.61</v>
      </c>
      <c r="G89" s="78">
        <v>237.61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780.73999999999796</v>
      </c>
      <c r="N89">
        <v>0</v>
      </c>
      <c r="O89"/>
      <c r="P89" s="660">
        <v>1.8599999999999998E-2</v>
      </c>
      <c r="Q89" s="660">
        <v>1.66E-2</v>
      </c>
      <c r="R89" s="2"/>
    </row>
    <row r="90" spans="1:33" ht="21.95" customHeight="1" x14ac:dyDescent="0.25">
      <c r="A90" s="50"/>
      <c r="B90" s="50"/>
      <c r="C90" s="51"/>
      <c r="E90" s="22" t="s">
        <v>13</v>
      </c>
      <c r="F90" s="2">
        <v>92.26</v>
      </c>
      <c r="G90" s="78">
        <v>92.26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1461.5600000000013</v>
      </c>
      <c r="N90">
        <v>0</v>
      </c>
      <c r="O90"/>
      <c r="P90" s="660">
        <v>0</v>
      </c>
      <c r="Q90" s="660">
        <v>4.7999999999999996E-3</v>
      </c>
      <c r="R90" s="2"/>
      <c r="U90" s="790"/>
      <c r="V90" s="762"/>
    </row>
    <row r="91" spans="1:33" ht="21.95" customHeight="1" x14ac:dyDescent="0.25">
      <c r="A91" s="50"/>
      <c r="B91" s="51"/>
      <c r="C91" s="51"/>
      <c r="D91" s="709"/>
      <c r="E91" s="22" t="s">
        <v>32</v>
      </c>
      <c r="F91" s="78">
        <v>55.97</v>
      </c>
      <c r="G91" s="78">
        <v>55.97</v>
      </c>
      <c r="H91">
        <v>0</v>
      </c>
      <c r="I91" s="2">
        <v>0</v>
      </c>
      <c r="J91" s="2">
        <v>0</v>
      </c>
      <c r="K91" s="2">
        <v>2229.1399999999994</v>
      </c>
      <c r="L91" s="660">
        <v>0</v>
      </c>
      <c r="M91" s="2">
        <v>3427.6099999999965</v>
      </c>
      <c r="N91">
        <v>0</v>
      </c>
      <c r="O91"/>
      <c r="P91" s="660">
        <v>2.1797391459710561E-2</v>
      </c>
      <c r="Q91" s="660">
        <v>1.01E-2</v>
      </c>
      <c r="R91" s="2">
        <v>10.130316742081448</v>
      </c>
      <c r="T91" s="48"/>
      <c r="U91" s="789"/>
      <c r="V91" s="2"/>
      <c r="W91"/>
      <c r="X91"/>
      <c r="Y91" s="2"/>
      <c r="Z91"/>
      <c r="AA91" s="2"/>
      <c r="AB91"/>
      <c r="AC91"/>
      <c r="AD91"/>
      <c r="AE91"/>
      <c r="AF91"/>
      <c r="AG91"/>
    </row>
    <row r="92" spans="1:33" ht="21.95" customHeight="1" x14ac:dyDescent="0.25">
      <c r="A92" s="50"/>
      <c r="B92" s="50"/>
      <c r="C92" s="51"/>
      <c r="D92" s="709"/>
      <c r="E92" s="22" t="s">
        <v>63</v>
      </c>
      <c r="F92" s="2">
        <v>116.19</v>
      </c>
      <c r="G92" s="78">
        <v>116.19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257.30999999999949</v>
      </c>
      <c r="N92">
        <v>0</v>
      </c>
      <c r="O92"/>
      <c r="P92" s="660">
        <v>1.38E-2</v>
      </c>
      <c r="Q92" s="660">
        <v>-5.0000000000000001E-4</v>
      </c>
      <c r="R92" s="2"/>
      <c r="T92" s="48"/>
      <c r="U92" s="790"/>
      <c r="V92" s="762"/>
    </row>
    <row r="93" spans="1:33" ht="21.95" customHeight="1" x14ac:dyDescent="0.25">
      <c r="A93" s="50"/>
      <c r="B93" s="50"/>
      <c r="C93" s="51"/>
      <c r="D93" s="709"/>
      <c r="E93" s="22" t="s">
        <v>9</v>
      </c>
      <c r="F93" s="2">
        <v>3.92</v>
      </c>
      <c r="G93" s="78">
        <v>3.92</v>
      </c>
      <c r="H93">
        <v>0</v>
      </c>
      <c r="I93" s="2">
        <v>0</v>
      </c>
      <c r="J93" s="2">
        <v>0</v>
      </c>
      <c r="K93" s="2">
        <v>-8332.1133333333346</v>
      </c>
      <c r="L93" s="660">
        <v>0</v>
      </c>
      <c r="M93" s="2">
        <v>-7897.1833333333343</v>
      </c>
      <c r="N93">
        <v>0</v>
      </c>
      <c r="O93"/>
      <c r="P93" s="660">
        <v>0.04</v>
      </c>
      <c r="Q93" s="660">
        <v>1.0699999999999999E-2</v>
      </c>
      <c r="R93" s="2"/>
    </row>
    <row r="94" spans="1:33" ht="21.95" customHeight="1" x14ac:dyDescent="0.25">
      <c r="A94" s="51"/>
      <c r="B94" s="152"/>
      <c r="C94" s="272"/>
      <c r="D94" s="709"/>
      <c r="E94" s="22" t="s">
        <v>55</v>
      </c>
      <c r="F94" s="2">
        <v>69.2</v>
      </c>
      <c r="G94" s="78">
        <v>69.2</v>
      </c>
      <c r="H94">
        <v>0</v>
      </c>
      <c r="I94" s="2">
        <v>0</v>
      </c>
      <c r="J94" s="2">
        <v>0</v>
      </c>
      <c r="K94" s="2">
        <v>113.94999999999982</v>
      </c>
      <c r="L94" s="660">
        <v>0</v>
      </c>
      <c r="M94" s="2">
        <v>924.07999999998992</v>
      </c>
      <c r="N94">
        <v>0</v>
      </c>
      <c r="O94" t="s">
        <v>1171</v>
      </c>
      <c r="P94" s="660">
        <v>3.0057803468208091E-2</v>
      </c>
      <c r="Q94" s="660">
        <v>3.3999999999999998E-3</v>
      </c>
      <c r="R94" s="2">
        <v>10.712074303405574</v>
      </c>
      <c r="T94" s="48"/>
      <c r="U94"/>
      <c r="V94" s="2"/>
      <c r="W94"/>
      <c r="X94"/>
      <c r="Y94" s="2"/>
      <c r="Z94"/>
      <c r="AA94" s="2"/>
      <c r="AB94"/>
      <c r="AC94"/>
      <c r="AD94"/>
      <c r="AE94" s="2"/>
      <c r="AF94"/>
      <c r="AG94"/>
    </row>
    <row r="95" spans="1:33" ht="21.95" customHeight="1" x14ac:dyDescent="0.25">
      <c r="A95" s="51"/>
      <c r="B95" s="50"/>
      <c r="C95" s="51"/>
      <c r="D95" s="709"/>
      <c r="E95" s="22" t="s">
        <v>53</v>
      </c>
      <c r="F95" s="2">
        <v>81.86</v>
      </c>
      <c r="G95" s="78">
        <v>81.86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33.940000000000055</v>
      </c>
      <c r="N95">
        <v>0</v>
      </c>
      <c r="O95"/>
      <c r="P95" s="660">
        <v>7.4000000000000003E-3</v>
      </c>
      <c r="Q95" s="660">
        <v>1.4E-3</v>
      </c>
      <c r="R95" s="2"/>
      <c r="T95" s="48"/>
      <c r="U95" s="790"/>
      <c r="V95" s="762"/>
    </row>
    <row r="96" spans="1:33" ht="21.95" customHeight="1" x14ac:dyDescent="0.25">
      <c r="A96" s="50"/>
      <c r="B96" s="50"/>
      <c r="C96" s="51"/>
      <c r="E96" s="22" t="s">
        <v>56</v>
      </c>
      <c r="F96" s="2">
        <v>35.75</v>
      </c>
      <c r="G96" s="78">
        <v>35.75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36.819999999999709</v>
      </c>
      <c r="N96">
        <v>0</v>
      </c>
      <c r="O96"/>
      <c r="P96" s="660">
        <v>4.2999999999999997E-2</v>
      </c>
      <c r="Q96" s="660">
        <v>8.0999999999999996E-3</v>
      </c>
      <c r="R96" s="2"/>
    </row>
    <row r="97" spans="1:18" ht="21.95" customHeight="1" x14ac:dyDescent="0.25">
      <c r="A97" s="50"/>
      <c r="B97" s="51"/>
      <c r="C97" s="51"/>
      <c r="E97" s="22" t="s">
        <v>0</v>
      </c>
      <c r="F97" s="2">
        <v>241.06</v>
      </c>
      <c r="G97" s="78">
        <v>241.06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465.57999999999993</v>
      </c>
      <c r="N97">
        <v>0</v>
      </c>
      <c r="O97"/>
      <c r="P97" s="660">
        <v>3.8999999999999998E-3</v>
      </c>
      <c r="Q97" s="660">
        <v>2.2000000000000001E-3</v>
      </c>
      <c r="R97" s="2"/>
    </row>
    <row r="98" spans="1:18" ht="21.95" customHeight="1" x14ac:dyDescent="0.25">
      <c r="A98" s="50"/>
      <c r="B98" s="50"/>
      <c r="C98" s="51"/>
      <c r="E98" s="22" t="s">
        <v>39</v>
      </c>
      <c r="F98" s="2">
        <v>40.89</v>
      </c>
      <c r="G98" s="78">
        <v>40.89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529.88000000000284</v>
      </c>
      <c r="N98">
        <v>0</v>
      </c>
      <c r="O98"/>
      <c r="P98" s="660">
        <v>2.3E-2</v>
      </c>
      <c r="Q98" s="660">
        <v>6.3E-3</v>
      </c>
      <c r="R98" s="2"/>
    </row>
    <row r="99" spans="1:18" ht="21.95" customHeight="1" x14ac:dyDescent="0.25">
      <c r="A99" s="50"/>
      <c r="B99" s="51"/>
      <c r="C99" s="51"/>
      <c r="E99" s="22" t="s">
        <v>54</v>
      </c>
      <c r="F99" s="2">
        <v>130.13</v>
      </c>
      <c r="G99" s="78">
        <v>130.13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114.84999999999991</v>
      </c>
      <c r="N99">
        <v>0</v>
      </c>
      <c r="O99"/>
      <c r="P99" s="660">
        <v>2.35E-2</v>
      </c>
      <c r="Q99" s="660">
        <v>5.4999999999999997E-3</v>
      </c>
      <c r="R99" s="2"/>
    </row>
    <row r="100" spans="1:18" ht="21.95" customHeight="1" x14ac:dyDescent="0.25">
      <c r="A100" s="50"/>
      <c r="B100" s="50"/>
      <c r="C100" s="51"/>
      <c r="E100" s="22" t="s">
        <v>51</v>
      </c>
      <c r="F100" s="2">
        <v>271.11</v>
      </c>
      <c r="G100" s="78">
        <v>271.11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176.70000000000073</v>
      </c>
      <c r="N100">
        <v>0</v>
      </c>
      <c r="O100"/>
      <c r="P100" s="660">
        <v>1.52E-2</v>
      </c>
      <c r="Q100" s="660">
        <v>1.0800000000000001E-2</v>
      </c>
      <c r="R100" s="2"/>
    </row>
    <row r="101" spans="1:18" ht="21.95" customHeight="1" x14ac:dyDescent="0.25">
      <c r="A101" s="50"/>
      <c r="B101" s="51"/>
      <c r="C101" s="51"/>
      <c r="F101" s="78"/>
      <c r="G101" s="78"/>
      <c r="H101"/>
      <c r="I101" s="2"/>
      <c r="J101" s="2"/>
      <c r="K101" s="2"/>
      <c r="L101" s="660"/>
      <c r="M101" s="2"/>
      <c r="N101"/>
      <c r="O101"/>
      <c r="P101" s="660"/>
      <c r="Q101" s="660"/>
      <c r="R101" s="2"/>
    </row>
    <row r="102" spans="1:18" ht="21.95" customHeight="1" x14ac:dyDescent="0.25">
      <c r="A102" s="50"/>
      <c r="B102" s="50"/>
      <c r="C102" s="51"/>
      <c r="F102" s="78"/>
      <c r="G102" s="78"/>
      <c r="H102"/>
      <c r="I102" s="2"/>
      <c r="J102" s="2"/>
      <c r="K102" s="2"/>
      <c r="L102" s="660"/>
      <c r="M102" s="2"/>
      <c r="N102"/>
      <c r="O102"/>
      <c r="P102" s="660"/>
      <c r="Q102" s="660"/>
      <c r="R102" s="2"/>
    </row>
    <row r="103" spans="1:18" ht="21.95" customHeight="1" x14ac:dyDescent="0.25">
      <c r="A103" s="50"/>
      <c r="B103" s="51"/>
      <c r="C103" s="51"/>
      <c r="F103" s="78"/>
      <c r="G103" s="78"/>
      <c r="H103"/>
      <c r="I103" s="2"/>
      <c r="J103" s="2"/>
      <c r="K103" s="2"/>
      <c r="L103" s="660"/>
      <c r="M103" s="2"/>
      <c r="N103"/>
      <c r="O103"/>
      <c r="P103" s="660"/>
      <c r="Q103" s="660"/>
      <c r="R103" s="2"/>
    </row>
    <row r="104" spans="1:18" ht="21.95" customHeight="1" x14ac:dyDescent="0.25">
      <c r="A104" s="50"/>
      <c r="B104" s="50"/>
      <c r="C104" s="51"/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G104">
    <sortCondition descending="1" ref="I1"/>
  </sortState>
  <dataConsolidate/>
  <conditionalFormatting sqref="O105:O1048576 O1">
    <cfRule type="expression" dxfId="3532" priority="731">
      <formula>$O1=0</formula>
    </cfRule>
    <cfRule type="dataBar" priority="1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531" priority="687">
      <formula>$H2=0</formula>
    </cfRule>
  </conditionalFormatting>
  <conditionalFormatting sqref="K105:K200">
    <cfRule type="expression" dxfId="3530" priority="688">
      <formula>$J105=0</formula>
    </cfRule>
  </conditionalFormatting>
  <conditionalFormatting sqref="K105:K458">
    <cfRule type="expression" dxfId="3529" priority="729">
      <formula>$J105&lt;0</formula>
    </cfRule>
  </conditionalFormatting>
  <conditionalFormatting sqref="E59">
    <cfRule type="expression" dxfId="3528" priority="658">
      <formula>$H59=0</formula>
    </cfRule>
  </conditionalFormatting>
  <conditionalFormatting sqref="E5">
    <cfRule type="expression" dxfId="3527" priority="636">
      <formula>$H5=0</formula>
    </cfRule>
  </conditionalFormatting>
  <conditionalFormatting sqref="E60">
    <cfRule type="expression" dxfId="3526" priority="614">
      <formula>$H60=0</formula>
    </cfRule>
  </conditionalFormatting>
  <conditionalFormatting sqref="E62">
    <cfRule type="expression" dxfId="3525" priority="603">
      <formula>$H62=0</formula>
    </cfRule>
  </conditionalFormatting>
  <conditionalFormatting sqref="E61">
    <cfRule type="expression" dxfId="3524" priority="592">
      <formula>$H61=0</formula>
    </cfRule>
  </conditionalFormatting>
  <conditionalFormatting sqref="E8">
    <cfRule type="expression" dxfId="3523" priority="577">
      <formula>$H8=0</formula>
    </cfRule>
  </conditionalFormatting>
  <conditionalFormatting sqref="E63">
    <cfRule type="expression" dxfId="3522" priority="567">
      <formula>$H63=0</formula>
    </cfRule>
  </conditionalFormatting>
  <conditionalFormatting sqref="E20">
    <cfRule type="expression" dxfId="3521" priority="557">
      <formula>$H20=0</formula>
    </cfRule>
  </conditionalFormatting>
  <conditionalFormatting sqref="E64">
    <cfRule type="expression" dxfId="3520" priority="548">
      <formula>$H64=0</formula>
    </cfRule>
  </conditionalFormatting>
  <conditionalFormatting sqref="E65">
    <cfRule type="expression" dxfId="3519" priority="541">
      <formula>$H65=0</formula>
    </cfRule>
  </conditionalFormatting>
  <conditionalFormatting sqref="E11">
    <cfRule type="expression" dxfId="3518" priority="532">
      <formula>$H11=0</formula>
    </cfRule>
  </conditionalFormatting>
  <conditionalFormatting sqref="E9">
    <cfRule type="expression" dxfId="3517" priority="525">
      <formula>$H9=0</formula>
    </cfRule>
  </conditionalFormatting>
  <conditionalFormatting sqref="E66">
    <cfRule type="expression" dxfId="3516" priority="516">
      <formula>$H66=0</formula>
    </cfRule>
  </conditionalFormatting>
  <conditionalFormatting sqref="E10">
    <cfRule type="expression" dxfId="3515" priority="507">
      <formula>$H10=0</formula>
    </cfRule>
  </conditionalFormatting>
  <conditionalFormatting sqref="E26:E28 E30 E45:E49 E36:E43">
    <cfRule type="expression" dxfId="3514" priority="503">
      <formula>$H26=0</formula>
    </cfRule>
  </conditionalFormatting>
  <conditionalFormatting sqref="E29">
    <cfRule type="expression" dxfId="3513" priority="502">
      <formula>$H29=0</formula>
    </cfRule>
  </conditionalFormatting>
  <conditionalFormatting sqref="E31">
    <cfRule type="expression" dxfId="3512" priority="501">
      <formula>$H31=0</formula>
    </cfRule>
  </conditionalFormatting>
  <conditionalFormatting sqref="E32">
    <cfRule type="expression" dxfId="3511" priority="500">
      <formula>$H32=0</formula>
    </cfRule>
  </conditionalFormatting>
  <conditionalFormatting sqref="E44">
    <cfRule type="expression" dxfId="3510" priority="499">
      <formula>$H44=0</formula>
    </cfRule>
  </conditionalFormatting>
  <conditionalFormatting sqref="E35">
    <cfRule type="expression" dxfId="3509" priority="498">
      <formula>$H35=0</formula>
    </cfRule>
  </conditionalFormatting>
  <conditionalFormatting sqref="E33">
    <cfRule type="expression" dxfId="3508" priority="497">
      <formula>$H33=0</formula>
    </cfRule>
  </conditionalFormatting>
  <conditionalFormatting sqref="E34">
    <cfRule type="expression" dxfId="3507" priority="496">
      <formula>$H34=0</formula>
    </cfRule>
  </conditionalFormatting>
  <conditionalFormatting sqref="E67">
    <cfRule type="expression" dxfId="3506" priority="492">
      <formula>$H67=0</formula>
    </cfRule>
  </conditionalFormatting>
  <conditionalFormatting sqref="E69:E70">
    <cfRule type="expression" dxfId="3505" priority="485">
      <formula>$H69=0</formula>
    </cfRule>
  </conditionalFormatting>
  <conditionalFormatting sqref="E68">
    <cfRule type="expression" dxfId="3504" priority="478">
      <formula>$H68=0</formula>
    </cfRule>
  </conditionalFormatting>
  <conditionalFormatting sqref="E69:E70">
    <cfRule type="expression" dxfId="3503" priority="470">
      <formula>$H69=0</formula>
    </cfRule>
  </conditionalFormatting>
  <conditionalFormatting sqref="E71">
    <cfRule type="expression" dxfId="3502" priority="463">
      <formula>$H71=0</formula>
    </cfRule>
  </conditionalFormatting>
  <conditionalFormatting sqref="E72">
    <cfRule type="expression" dxfId="3501" priority="440">
      <formula>$H72=0</formula>
    </cfRule>
  </conditionalFormatting>
  <conditionalFormatting sqref="E72">
    <cfRule type="expression" dxfId="3500" priority="432">
      <formula>$H72=0</formula>
    </cfRule>
  </conditionalFormatting>
  <conditionalFormatting sqref="E74">
    <cfRule type="expression" dxfId="3499" priority="425">
      <formula>$H74=0</formula>
    </cfRule>
  </conditionalFormatting>
  <conditionalFormatting sqref="E73">
    <cfRule type="expression" dxfId="3498" priority="418">
      <formula>$H73=0</formula>
    </cfRule>
  </conditionalFormatting>
  <conditionalFormatting sqref="E75">
    <cfRule type="expression" dxfId="3497" priority="401">
      <formula>$H75=0</formula>
    </cfRule>
  </conditionalFormatting>
  <conditionalFormatting sqref="E7">
    <cfRule type="expression" dxfId="3496" priority="393">
      <formula>$H7=0</formula>
    </cfRule>
  </conditionalFormatting>
  <conditionalFormatting sqref="P105:P1048576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495" priority="377">
      <formula>$H76=0</formula>
    </cfRule>
  </conditionalFormatting>
  <conditionalFormatting sqref="E77">
    <cfRule type="expression" dxfId="3494" priority="364">
      <formula>$H77=0</formula>
    </cfRule>
  </conditionalFormatting>
  <conditionalFormatting sqref="E78">
    <cfRule type="expression" dxfId="3493" priority="350">
      <formula>$H78=0</formula>
    </cfRule>
  </conditionalFormatting>
  <conditionalFormatting sqref="P105:P1048576 P1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492" priority="338">
      <formula>$H79=0</formula>
    </cfRule>
  </conditionalFormatting>
  <conditionalFormatting sqref="E80">
    <cfRule type="expression" dxfId="3491" priority="328">
      <formula>$H80=0</formula>
    </cfRule>
  </conditionalFormatting>
  <conditionalFormatting sqref="E81">
    <cfRule type="expression" dxfId="3490" priority="318">
      <formula>$H81=0</formula>
    </cfRule>
  </conditionalFormatting>
  <conditionalFormatting sqref="E82">
    <cfRule type="expression" dxfId="3489" priority="308">
      <formula>$H82=0</formula>
    </cfRule>
  </conditionalFormatting>
  <conditionalFormatting sqref="E83">
    <cfRule type="expression" dxfId="3488" priority="298">
      <formula>$H83=0</formula>
    </cfRule>
  </conditionalFormatting>
  <conditionalFormatting sqref="E84">
    <cfRule type="expression" dxfId="3487" priority="288">
      <formula>$H84=0</formula>
    </cfRule>
  </conditionalFormatting>
  <conditionalFormatting sqref="Q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486" priority="277">
      <formula>$H85=0</formula>
    </cfRule>
  </conditionalFormatting>
  <conditionalFormatting sqref="R105:R1048576">
    <cfRule type="expression" dxfId="3485" priority="1109">
      <formula>$O105=0</formula>
    </cfRule>
    <cfRule type="dataBar" priority="1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484" priority="251">
      <formula>$O1=0</formula>
    </cfRule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483" priority="249">
      <formula>$L2=0</formula>
    </cfRule>
  </conditionalFormatting>
  <conditionalFormatting sqref="Q1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1:P1048576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1:Q1048576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482" priority="242">
      <formula>K3&gt;0</formula>
    </cfRule>
    <cfRule type="expression" dxfId="3481" priority="243">
      <formula>K3&lt;0</formula>
    </cfRule>
  </conditionalFormatting>
  <conditionalFormatting sqref="K2 K4 K6 K8 K10 K12 K14 K16 K18 K20 K22 K24 K26 K28 K30">
    <cfRule type="expression" dxfId="3480" priority="240">
      <formula>K2&gt;0</formula>
    </cfRule>
    <cfRule type="expression" dxfId="3479" priority="241">
      <formula>K2&lt;0</formula>
    </cfRule>
  </conditionalFormatting>
  <conditionalFormatting sqref="K23 K25 K27 K29">
    <cfRule type="expression" dxfId="3478" priority="238">
      <formula>K23&gt;0</formula>
    </cfRule>
    <cfRule type="expression" dxfId="3477" priority="239">
      <formula>K23&lt;0</formula>
    </cfRule>
  </conditionalFormatting>
  <conditionalFormatting sqref="K31 K33 K40 K35 K42 K37:K38">
    <cfRule type="expression" dxfId="3476" priority="236">
      <formula>K31&gt;0</formula>
    </cfRule>
    <cfRule type="expression" dxfId="3475" priority="237">
      <formula>K31&lt;0</formula>
    </cfRule>
  </conditionalFormatting>
  <conditionalFormatting sqref="K32 K39 K34 K41 K36 K43">
    <cfRule type="expression" dxfId="3474" priority="234">
      <formula>K32&gt;0</formula>
    </cfRule>
    <cfRule type="expression" dxfId="3473" priority="235">
      <formula>K32&lt;0</formula>
    </cfRule>
  </conditionalFormatting>
  <conditionalFormatting sqref="K45 K47 K49 K51 K53">
    <cfRule type="expression" dxfId="3472" priority="232">
      <formula>K45&gt;0</formula>
    </cfRule>
    <cfRule type="expression" dxfId="3471" priority="233">
      <formula>K45&lt;0</formula>
    </cfRule>
  </conditionalFormatting>
  <conditionalFormatting sqref="K46 K48 K50 K52">
    <cfRule type="expression" dxfId="3470" priority="230">
      <formula>K46&gt;0</formula>
    </cfRule>
    <cfRule type="expression" dxfId="3469" priority="231">
      <formula>K46&lt;0</formula>
    </cfRule>
  </conditionalFormatting>
  <conditionalFormatting sqref="K54 K56 K58 K60">
    <cfRule type="expression" dxfId="3468" priority="228">
      <formula>K54&gt;0</formula>
    </cfRule>
    <cfRule type="expression" dxfId="3467" priority="229">
      <formula>K54&lt;0</formula>
    </cfRule>
  </conditionalFormatting>
  <conditionalFormatting sqref="K55 K57 K59">
    <cfRule type="expression" dxfId="3466" priority="226">
      <formula>K55&gt;0</formula>
    </cfRule>
    <cfRule type="expression" dxfId="3465" priority="227">
      <formula>K55&lt;0</formula>
    </cfRule>
  </conditionalFormatting>
  <conditionalFormatting sqref="K68 K70 K72 K74">
    <cfRule type="expression" dxfId="3464" priority="224">
      <formula>K68&gt;0</formula>
    </cfRule>
    <cfRule type="expression" dxfId="3463" priority="225">
      <formula>K68&lt;0</formula>
    </cfRule>
  </conditionalFormatting>
  <conditionalFormatting sqref="K69 K71 K73">
    <cfRule type="expression" dxfId="3462" priority="222">
      <formula>K69&gt;0</formula>
    </cfRule>
    <cfRule type="expression" dxfId="3461" priority="223">
      <formula>K69&lt;0</formula>
    </cfRule>
  </conditionalFormatting>
  <conditionalFormatting sqref="K75 K77 K79 K81 K83">
    <cfRule type="expression" dxfId="3460" priority="220">
      <formula>K75&gt;0</formula>
    </cfRule>
    <cfRule type="expression" dxfId="3459" priority="221">
      <formula>K75&lt;0</formula>
    </cfRule>
  </conditionalFormatting>
  <conditionalFormatting sqref="K76 K78 K80 K82">
    <cfRule type="expression" dxfId="3458" priority="218">
      <formula>K76&gt;0</formula>
    </cfRule>
    <cfRule type="expression" dxfId="3457" priority="219">
      <formula>K76&lt;0</formula>
    </cfRule>
  </conditionalFormatting>
  <conditionalFormatting sqref="K82 K84 K88">
    <cfRule type="expression" dxfId="3456" priority="216">
      <formula>K82&gt;0</formula>
    </cfRule>
    <cfRule type="expression" dxfId="3455" priority="217">
      <formula>K82&lt;0</formula>
    </cfRule>
  </conditionalFormatting>
  <conditionalFormatting sqref="K83 K85">
    <cfRule type="expression" dxfId="3454" priority="214">
      <formula>K83&gt;0</formula>
    </cfRule>
    <cfRule type="expression" dxfId="3453" priority="215">
      <formula>K83&lt;0</formula>
    </cfRule>
  </conditionalFormatting>
  <conditionalFormatting sqref="M105:M200">
    <cfRule type="expression" dxfId="3452" priority="212">
      <formula>$J105=0</formula>
    </cfRule>
  </conditionalFormatting>
  <conditionalFormatting sqref="M105:M458">
    <cfRule type="expression" dxfId="3451" priority="213">
      <formula>$J105&lt;0</formula>
    </cfRule>
  </conditionalFormatting>
  <conditionalFormatting sqref="M3 M5 M7 M9 M11 M13 M15 M17 M19 M21">
    <cfRule type="expression" dxfId="3450" priority="210">
      <formula>M3&gt;0</formula>
    </cfRule>
    <cfRule type="expression" dxfId="3449" priority="211">
      <formula>M3&lt;0</formula>
    </cfRule>
  </conditionalFormatting>
  <conditionalFormatting sqref="M2 M4 M6 M8 M10 M12 M14 M16 M18 M20 M22 M24 M26 M28 M30">
    <cfRule type="expression" dxfId="3448" priority="208">
      <formula>M2&gt;0</formula>
    </cfRule>
    <cfRule type="expression" dxfId="3447" priority="209">
      <formula>M2&lt;0</formula>
    </cfRule>
  </conditionalFormatting>
  <conditionalFormatting sqref="M23 M25 M27 M29">
    <cfRule type="expression" dxfId="3446" priority="206">
      <formula>M23&gt;0</formula>
    </cfRule>
    <cfRule type="expression" dxfId="3445" priority="207">
      <formula>M23&lt;0</formula>
    </cfRule>
  </conditionalFormatting>
  <conditionalFormatting sqref="M31 M33 M40 M35 M42 M37:M38">
    <cfRule type="expression" dxfId="3444" priority="204">
      <formula>M31&gt;0</formula>
    </cfRule>
    <cfRule type="expression" dxfId="3443" priority="205">
      <formula>M31&lt;0</formula>
    </cfRule>
  </conditionalFormatting>
  <conditionalFormatting sqref="M32 M39 M34 M41 M36 M43">
    <cfRule type="expression" dxfId="3442" priority="202">
      <formula>M32&gt;0</formula>
    </cfRule>
    <cfRule type="expression" dxfId="3441" priority="203">
      <formula>M32&lt;0</formula>
    </cfRule>
  </conditionalFormatting>
  <conditionalFormatting sqref="M45 M47 M49 M51 M53">
    <cfRule type="expression" dxfId="3440" priority="200">
      <formula>M45&gt;0</formula>
    </cfRule>
    <cfRule type="expression" dxfId="3439" priority="201">
      <formula>M45&lt;0</formula>
    </cfRule>
  </conditionalFormatting>
  <conditionalFormatting sqref="M46 M48 M50 M52">
    <cfRule type="expression" dxfId="3438" priority="198">
      <formula>M46&gt;0</formula>
    </cfRule>
    <cfRule type="expression" dxfId="3437" priority="199">
      <formula>M46&lt;0</formula>
    </cfRule>
  </conditionalFormatting>
  <conditionalFormatting sqref="M54 M56 M58 M60">
    <cfRule type="expression" dxfId="3436" priority="196">
      <formula>M54&gt;0</formula>
    </cfRule>
    <cfRule type="expression" dxfId="3435" priority="197">
      <formula>M54&lt;0</formula>
    </cfRule>
  </conditionalFormatting>
  <conditionalFormatting sqref="M55 M57 M59 M61">
    <cfRule type="expression" dxfId="3434" priority="194">
      <formula>M55&gt;0</formula>
    </cfRule>
    <cfRule type="expression" dxfId="3433" priority="195">
      <formula>M55&lt;0</formula>
    </cfRule>
  </conditionalFormatting>
  <conditionalFormatting sqref="M68 M70 M72 M74">
    <cfRule type="expression" dxfId="3432" priority="192">
      <formula>M68&gt;0</formula>
    </cfRule>
    <cfRule type="expression" dxfId="3431" priority="193">
      <formula>M68&lt;0</formula>
    </cfRule>
  </conditionalFormatting>
  <conditionalFormatting sqref="M67 M69 M71 M73">
    <cfRule type="expression" dxfId="3430" priority="190">
      <formula>M67&gt;0</formula>
    </cfRule>
    <cfRule type="expression" dxfId="3429" priority="191">
      <formula>M67&lt;0</formula>
    </cfRule>
  </conditionalFormatting>
  <conditionalFormatting sqref="M75 M77 M79 M81 M83">
    <cfRule type="expression" dxfId="3428" priority="188">
      <formula>M75&gt;0</formula>
    </cfRule>
    <cfRule type="expression" dxfId="3427" priority="189">
      <formula>M75&lt;0</formula>
    </cfRule>
  </conditionalFormatting>
  <conditionalFormatting sqref="M76 M78 M80 M82">
    <cfRule type="expression" dxfId="3426" priority="186">
      <formula>M76&gt;0</formula>
    </cfRule>
    <cfRule type="expression" dxfId="3425" priority="187">
      <formula>M76&lt;0</formula>
    </cfRule>
  </conditionalFormatting>
  <conditionalFormatting sqref="M82 M84 M88">
    <cfRule type="expression" dxfId="3424" priority="184">
      <formula>M82&gt;0</formula>
    </cfRule>
    <cfRule type="expression" dxfId="3423" priority="185">
      <formula>M82&lt;0</formula>
    </cfRule>
  </conditionalFormatting>
  <conditionalFormatting sqref="M83 M85">
    <cfRule type="expression" dxfId="3422" priority="182">
      <formula>M83&gt;0</formula>
    </cfRule>
    <cfRule type="expression" dxfId="3421" priority="183">
      <formula>M83&lt;0</formula>
    </cfRule>
  </conditionalFormatting>
  <conditionalFormatting sqref="L105:L200">
    <cfRule type="expression" dxfId="3420" priority="180">
      <formula>$J105=0</formula>
    </cfRule>
  </conditionalFormatting>
  <conditionalFormatting sqref="L105:L458">
    <cfRule type="expression" dxfId="3419" priority="181">
      <formula>$J105&lt;0</formula>
    </cfRule>
  </conditionalFormatting>
  <conditionalFormatting sqref="L3 L5 L7 L9 L11 L13 L15 L17 L19 L21">
    <cfRule type="expression" dxfId="3418" priority="178">
      <formula>L3&gt;0</formula>
    </cfRule>
    <cfRule type="expression" dxfId="3417" priority="179">
      <formula>L3&lt;0</formula>
    </cfRule>
  </conditionalFormatting>
  <conditionalFormatting sqref="L2 L4 L6 L8 L10 L12 L14 L16 L18 L20 L22 L24 L26 L28 L30">
    <cfRule type="expression" dxfId="3416" priority="176">
      <formula>L2&gt;0</formula>
    </cfRule>
    <cfRule type="expression" dxfId="3415" priority="177">
      <formula>L2&lt;0</formula>
    </cfRule>
  </conditionalFormatting>
  <conditionalFormatting sqref="L23 L25 L27 L29">
    <cfRule type="expression" dxfId="3414" priority="174">
      <formula>L23&gt;0</formula>
    </cfRule>
    <cfRule type="expression" dxfId="3413" priority="175">
      <formula>L23&lt;0</formula>
    </cfRule>
  </conditionalFormatting>
  <conditionalFormatting sqref="L31 L33 L40 L35 L42 L37:L38">
    <cfRule type="expression" dxfId="3412" priority="172">
      <formula>L31&gt;0</formula>
    </cfRule>
    <cfRule type="expression" dxfId="3411" priority="173">
      <formula>L31&lt;0</formula>
    </cfRule>
  </conditionalFormatting>
  <conditionalFormatting sqref="L32 L39 L34 L41 L36 L43">
    <cfRule type="expression" dxfId="3410" priority="170">
      <formula>L32&gt;0</formula>
    </cfRule>
    <cfRule type="expression" dxfId="3409" priority="171">
      <formula>L32&lt;0</formula>
    </cfRule>
  </conditionalFormatting>
  <conditionalFormatting sqref="L45 L47 L49 L51 L53">
    <cfRule type="expression" dxfId="3408" priority="168">
      <formula>L45&gt;0</formula>
    </cfRule>
    <cfRule type="expression" dxfId="3407" priority="169">
      <formula>L45&lt;0</formula>
    </cfRule>
  </conditionalFormatting>
  <conditionalFormatting sqref="L46 L48 L50 L52">
    <cfRule type="expression" dxfId="3406" priority="166">
      <formula>L46&gt;0</formula>
    </cfRule>
    <cfRule type="expression" dxfId="3405" priority="167">
      <formula>L46&lt;0</formula>
    </cfRule>
  </conditionalFormatting>
  <conditionalFormatting sqref="L54 L56 L58 L60 L62">
    <cfRule type="expression" dxfId="3404" priority="164">
      <formula>L54&gt;0</formula>
    </cfRule>
    <cfRule type="expression" dxfId="3403" priority="165">
      <formula>L54&lt;0</formula>
    </cfRule>
  </conditionalFormatting>
  <conditionalFormatting sqref="L55 L57 L59 L61">
    <cfRule type="expression" dxfId="3402" priority="162">
      <formula>L55&gt;0</formula>
    </cfRule>
    <cfRule type="expression" dxfId="3401" priority="163">
      <formula>L55&lt;0</formula>
    </cfRule>
  </conditionalFormatting>
  <conditionalFormatting sqref="L66 L68 L70 L72 L74">
    <cfRule type="expression" dxfId="3400" priority="160">
      <formula>L66&gt;0</formula>
    </cfRule>
    <cfRule type="expression" dxfId="3399" priority="161">
      <formula>L66&lt;0</formula>
    </cfRule>
  </conditionalFormatting>
  <conditionalFormatting sqref="L58:L79">
    <cfRule type="expression" dxfId="3398" priority="158">
      <formula>L58&gt;0</formula>
    </cfRule>
    <cfRule type="expression" dxfId="3397" priority="159">
      <formula>L58&lt;0</formula>
    </cfRule>
  </conditionalFormatting>
  <conditionalFormatting sqref="L75 L77 L79 L81 L83">
    <cfRule type="expression" dxfId="3396" priority="156">
      <formula>L75&gt;0</formula>
    </cfRule>
    <cfRule type="expression" dxfId="3395" priority="157">
      <formula>L75&lt;0</formula>
    </cfRule>
  </conditionalFormatting>
  <conditionalFormatting sqref="L76 L78 L80 L82">
    <cfRule type="expression" dxfId="3394" priority="154">
      <formula>L76&gt;0</formula>
    </cfRule>
    <cfRule type="expression" dxfId="3393" priority="155">
      <formula>L76&lt;0</formula>
    </cfRule>
  </conditionalFormatting>
  <conditionalFormatting sqref="L82 L84 L88">
    <cfRule type="expression" dxfId="3392" priority="152">
      <formula>L82&gt;0</formula>
    </cfRule>
    <cfRule type="expression" dxfId="3391" priority="153">
      <formula>L82&lt;0</formula>
    </cfRule>
  </conditionalFormatting>
  <conditionalFormatting sqref="L83 L85">
    <cfRule type="expression" dxfId="3390" priority="150">
      <formula>L83&gt;0</formula>
    </cfRule>
    <cfRule type="expression" dxfId="3389" priority="151">
      <formula>L83&lt;0</formula>
    </cfRule>
  </conditionalFormatting>
  <conditionalFormatting sqref="I1:I85 I94:I96 I101:I1048576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388" priority="147">
      <formula>M44&gt;0</formula>
    </cfRule>
    <cfRule type="expression" dxfId="3387" priority="148">
      <formula>M44&lt;0</formula>
    </cfRule>
  </conditionalFormatting>
  <conditionalFormatting sqref="M62:M66">
    <cfRule type="expression" dxfId="3386" priority="145">
      <formula>M62&gt;0</formula>
    </cfRule>
    <cfRule type="expression" dxfId="3385" priority="146">
      <formula>M62&lt;0</formula>
    </cfRule>
  </conditionalFormatting>
  <conditionalFormatting sqref="E86">
    <cfRule type="expression" dxfId="3384" priority="144">
      <formula>$H86=0</formula>
    </cfRule>
  </conditionalFormatting>
  <conditionalFormatting sqref="K86">
    <cfRule type="expression" dxfId="3383" priority="142">
      <formula>K86&gt;0</formula>
    </cfRule>
    <cfRule type="expression" dxfId="3382" priority="143">
      <formula>K86&lt;0</formula>
    </cfRule>
  </conditionalFormatting>
  <conditionalFormatting sqref="M86">
    <cfRule type="expression" dxfId="3381" priority="140">
      <formula>M86&gt;0</formula>
    </cfRule>
    <cfRule type="expression" dxfId="3380" priority="141">
      <formula>M86&lt;0</formula>
    </cfRule>
  </conditionalFormatting>
  <conditionalFormatting sqref="L86">
    <cfRule type="expression" dxfId="3379" priority="138">
      <formula>L86&gt;0</formula>
    </cfRule>
    <cfRule type="expression" dxfId="3378" priority="139">
      <formula>L86&lt;0</formula>
    </cfRule>
  </conditionalFormatting>
  <conditionalFormatting sqref="J1:J85 J94:J96 J101:J104857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1:J1048576">
    <cfRule type="dataBar" priority="1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377" priority="132">
      <formula>K61&gt;0</formula>
    </cfRule>
    <cfRule type="expression" dxfId="3376" priority="133">
      <formula>K61&lt;0</formula>
    </cfRule>
  </conditionalFormatting>
  <conditionalFormatting sqref="K44">
    <cfRule type="expression" dxfId="3375" priority="130">
      <formula>K44&gt;0</formula>
    </cfRule>
    <cfRule type="expression" dxfId="3374" priority="131">
      <formula>K44&lt;0</formula>
    </cfRule>
  </conditionalFormatting>
  <conditionalFormatting sqref="E87">
    <cfRule type="expression" dxfId="3373" priority="129">
      <formula>$H87=0</formula>
    </cfRule>
  </conditionalFormatting>
  <conditionalFormatting sqref="K87">
    <cfRule type="expression" dxfId="3372" priority="127">
      <formula>K87&gt;0</formula>
    </cfRule>
    <cfRule type="expression" dxfId="3371" priority="128">
      <formula>K87&lt;0</formula>
    </cfRule>
  </conditionalFormatting>
  <conditionalFormatting sqref="M87">
    <cfRule type="expression" dxfId="3370" priority="125">
      <formula>M87&gt;0</formula>
    </cfRule>
    <cfRule type="expression" dxfId="3369" priority="126">
      <formula>M87&lt;0</formula>
    </cfRule>
  </conditionalFormatting>
  <conditionalFormatting sqref="L87">
    <cfRule type="expression" dxfId="3368" priority="123">
      <formula>L87&gt;0</formula>
    </cfRule>
    <cfRule type="expression" dxfId="3367" priority="124">
      <formula>L87&lt;0</formula>
    </cfRule>
  </conditionalFormatting>
  <conditionalFormatting sqref="E88">
    <cfRule type="expression" dxfId="3366" priority="119">
      <formula>$H88=0</formula>
    </cfRule>
  </conditionalFormatting>
  <conditionalFormatting sqref="S1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365" priority="110">
      <formula>$H89=0</formula>
    </cfRule>
  </conditionalFormatting>
  <conditionalFormatting sqref="E90">
    <cfRule type="expression" dxfId="3364" priority="109">
      <formula>$H90=0</formula>
    </cfRule>
  </conditionalFormatting>
  <conditionalFormatting sqref="E91">
    <cfRule type="expression" dxfId="3363" priority="108">
      <formula>$H91=0</formula>
    </cfRule>
  </conditionalFormatting>
  <conditionalFormatting sqref="K89">
    <cfRule type="expression" dxfId="3362" priority="106">
      <formula>K89&gt;0</formula>
    </cfRule>
    <cfRule type="expression" dxfId="3361" priority="107">
      <formula>K89&lt;0</formula>
    </cfRule>
  </conditionalFormatting>
  <conditionalFormatting sqref="K90">
    <cfRule type="expression" dxfId="3360" priority="104">
      <formula>K90&gt;0</formula>
    </cfRule>
    <cfRule type="expression" dxfId="3359" priority="105">
      <formula>K90&lt;0</formula>
    </cfRule>
  </conditionalFormatting>
  <conditionalFormatting sqref="K89 K91">
    <cfRule type="expression" dxfId="3358" priority="102">
      <formula>K89&gt;0</formula>
    </cfRule>
    <cfRule type="expression" dxfId="3357" priority="103">
      <formula>K89&lt;0</formula>
    </cfRule>
  </conditionalFormatting>
  <conditionalFormatting sqref="M89">
    <cfRule type="expression" dxfId="3356" priority="100">
      <formula>M89&gt;0</formula>
    </cfRule>
    <cfRule type="expression" dxfId="3355" priority="101">
      <formula>M89&lt;0</formula>
    </cfRule>
  </conditionalFormatting>
  <conditionalFormatting sqref="M90">
    <cfRule type="expression" dxfId="3354" priority="98">
      <formula>M90&gt;0</formula>
    </cfRule>
    <cfRule type="expression" dxfId="3353" priority="99">
      <formula>M90&lt;0</formula>
    </cfRule>
  </conditionalFormatting>
  <conditionalFormatting sqref="M89 M91">
    <cfRule type="expression" dxfId="3352" priority="96">
      <formula>M89&gt;0</formula>
    </cfRule>
    <cfRule type="expression" dxfId="3351" priority="97">
      <formula>M89&lt;0</formula>
    </cfRule>
  </conditionalFormatting>
  <conditionalFormatting sqref="L89">
    <cfRule type="expression" dxfId="3350" priority="94">
      <formula>L89&gt;0</formula>
    </cfRule>
    <cfRule type="expression" dxfId="3349" priority="95">
      <formula>L89&lt;0</formula>
    </cfRule>
  </conditionalFormatting>
  <conditionalFormatting sqref="L90">
    <cfRule type="expression" dxfId="3348" priority="92">
      <formula>L90&gt;0</formula>
    </cfRule>
    <cfRule type="expression" dxfId="3347" priority="93">
      <formula>L90&lt;0</formula>
    </cfRule>
  </conditionalFormatting>
  <conditionalFormatting sqref="L89 L91">
    <cfRule type="expression" dxfId="3346" priority="90">
      <formula>L89&gt;0</formula>
    </cfRule>
    <cfRule type="expression" dxfId="3345" priority="91">
      <formula>L89&lt;0</formula>
    </cfRule>
  </conditionalFormatting>
  <conditionalFormatting sqref="I89:I91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344" priority="88">
      <formula>$H92=0</formula>
    </cfRule>
  </conditionalFormatting>
  <conditionalFormatting sqref="K92">
    <cfRule type="expression" dxfId="3343" priority="86">
      <formula>K92&gt;0</formula>
    </cfRule>
    <cfRule type="expression" dxfId="3342" priority="87">
      <formula>K92&lt;0</formula>
    </cfRule>
  </conditionalFormatting>
  <conditionalFormatting sqref="M92">
    <cfRule type="expression" dxfId="3341" priority="84">
      <formula>M92&gt;0</formula>
    </cfRule>
    <cfRule type="expression" dxfId="3340" priority="85">
      <formula>M92&lt;0</formula>
    </cfRule>
  </conditionalFormatting>
  <conditionalFormatting sqref="L92">
    <cfRule type="expression" dxfId="3339" priority="82">
      <formula>L92&gt;0</formula>
    </cfRule>
    <cfRule type="expression" dxfId="3338" priority="83">
      <formula>L92&lt;0</formula>
    </cfRule>
  </conditionalFormatting>
  <conditionalFormatting sqref="J89:J91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337" priority="79">
      <formula>$H93=0</formula>
    </cfRule>
  </conditionalFormatting>
  <conditionalFormatting sqref="K93">
    <cfRule type="expression" dxfId="3336" priority="77">
      <formula>K93&gt;0</formula>
    </cfRule>
    <cfRule type="expression" dxfId="3335" priority="78">
      <formula>K93&lt;0</formula>
    </cfRule>
  </conditionalFormatting>
  <conditionalFormatting sqref="M93">
    <cfRule type="expression" dxfId="3334" priority="75">
      <formula>M93&gt;0</formula>
    </cfRule>
    <cfRule type="expression" dxfId="3333" priority="76">
      <formula>M93&lt;0</formula>
    </cfRule>
  </conditionalFormatting>
  <conditionalFormatting sqref="L93">
    <cfRule type="expression" dxfId="3332" priority="73">
      <formula>L93&gt;0</formula>
    </cfRule>
    <cfRule type="expression" dxfId="3331" priority="74">
      <formula>L93&lt;0</formula>
    </cfRule>
  </conditionalFormatting>
  <conditionalFormatting sqref="I92:I93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7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330" priority="69">
      <formula>$H92=0</formula>
    </cfRule>
  </conditionalFormatting>
  <conditionalFormatting sqref="E93">
    <cfRule type="expression" dxfId="3329" priority="68">
      <formula>$H93=0</formula>
    </cfRule>
  </conditionalFormatting>
  <conditionalFormatting sqref="E94">
    <cfRule type="expression" dxfId="3328" priority="67">
      <formula>$H94=0</formula>
    </cfRule>
  </conditionalFormatting>
  <conditionalFormatting sqref="K92">
    <cfRule type="expression" dxfId="3327" priority="65">
      <formula>K92&gt;0</formula>
    </cfRule>
    <cfRule type="expression" dxfId="3326" priority="66">
      <formula>K92&lt;0</formula>
    </cfRule>
  </conditionalFormatting>
  <conditionalFormatting sqref="K93">
    <cfRule type="expression" dxfId="3325" priority="63">
      <formula>K93&gt;0</formula>
    </cfRule>
    <cfRule type="expression" dxfId="3324" priority="64">
      <formula>K93&lt;0</formula>
    </cfRule>
  </conditionalFormatting>
  <conditionalFormatting sqref="K92 K94">
    <cfRule type="expression" dxfId="3323" priority="61">
      <formula>K92&gt;0</formula>
    </cfRule>
    <cfRule type="expression" dxfId="3322" priority="62">
      <formula>K92&lt;0</formula>
    </cfRule>
  </conditionalFormatting>
  <conditionalFormatting sqref="M92">
    <cfRule type="expression" dxfId="3321" priority="59">
      <formula>M92&gt;0</formula>
    </cfRule>
    <cfRule type="expression" dxfId="3320" priority="60">
      <formula>M92&lt;0</formula>
    </cfRule>
  </conditionalFormatting>
  <conditionalFormatting sqref="M93">
    <cfRule type="expression" dxfId="3319" priority="57">
      <formula>M93&gt;0</formula>
    </cfRule>
    <cfRule type="expression" dxfId="3318" priority="58">
      <formula>M93&lt;0</formula>
    </cfRule>
  </conditionalFormatting>
  <conditionalFormatting sqref="M92 M94">
    <cfRule type="expression" dxfId="3317" priority="55">
      <formula>M92&gt;0</formula>
    </cfRule>
    <cfRule type="expression" dxfId="3316" priority="56">
      <formula>M92&lt;0</formula>
    </cfRule>
  </conditionalFormatting>
  <conditionalFormatting sqref="L92">
    <cfRule type="expression" dxfId="3315" priority="53">
      <formula>L92&gt;0</formula>
    </cfRule>
    <cfRule type="expression" dxfId="3314" priority="54">
      <formula>L92&lt;0</formula>
    </cfRule>
  </conditionalFormatting>
  <conditionalFormatting sqref="L93">
    <cfRule type="expression" dxfId="3313" priority="51">
      <formula>L93&gt;0</formula>
    </cfRule>
    <cfRule type="expression" dxfId="3312" priority="52">
      <formula>L93&lt;0</formula>
    </cfRule>
  </conditionalFormatting>
  <conditionalFormatting sqref="L92 L94">
    <cfRule type="expression" dxfId="3311" priority="49">
      <formula>L92&gt;0</formula>
    </cfRule>
    <cfRule type="expression" dxfId="3310" priority="50">
      <formula>L92&lt;0</formula>
    </cfRule>
  </conditionalFormatting>
  <conditionalFormatting sqref="I92:I9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309" priority="47">
      <formula>$H95=0</formula>
    </cfRule>
  </conditionalFormatting>
  <conditionalFormatting sqref="K95">
    <cfRule type="expression" dxfId="3308" priority="45">
      <formula>K95&gt;0</formula>
    </cfRule>
    <cfRule type="expression" dxfId="3307" priority="46">
      <formula>K95&lt;0</formula>
    </cfRule>
  </conditionalFormatting>
  <conditionalFormatting sqref="M95">
    <cfRule type="expression" dxfId="3306" priority="43">
      <formula>M95&gt;0</formula>
    </cfRule>
    <cfRule type="expression" dxfId="3305" priority="44">
      <formula>M95&lt;0</formula>
    </cfRule>
  </conditionalFormatting>
  <conditionalFormatting sqref="L95">
    <cfRule type="expression" dxfId="3304" priority="41">
      <formula>L95&gt;0</formula>
    </cfRule>
    <cfRule type="expression" dxfId="3303" priority="42">
      <formula>L95&lt;0</formula>
    </cfRule>
  </conditionalFormatting>
  <conditionalFormatting sqref="J92:J9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302" priority="38">
      <formula>$H96=0</formula>
    </cfRule>
  </conditionalFormatting>
  <conditionalFormatting sqref="K96">
    <cfRule type="expression" dxfId="3301" priority="36">
      <formula>K96&gt;0</formula>
    </cfRule>
    <cfRule type="expression" dxfId="3300" priority="37">
      <formula>K96&lt;0</formula>
    </cfRule>
  </conditionalFormatting>
  <conditionalFormatting sqref="M96">
    <cfRule type="expression" dxfId="3299" priority="34">
      <formula>M96&gt;0</formula>
    </cfRule>
    <cfRule type="expression" dxfId="3298" priority="35">
      <formula>M96&lt;0</formula>
    </cfRule>
  </conditionalFormatting>
  <conditionalFormatting sqref="L96">
    <cfRule type="expression" dxfId="3297" priority="32">
      <formula>L96&gt;0</formula>
    </cfRule>
    <cfRule type="expression" dxfId="3296" priority="33">
      <formula>L96&lt;0</formula>
    </cfRule>
  </conditionalFormatting>
  <conditionalFormatting sqref="I95:I9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295" priority="25">
      <formula>$H97=0</formula>
    </cfRule>
  </conditionalFormatting>
  <conditionalFormatting sqref="E98">
    <cfRule type="expression" dxfId="3294" priority="24">
      <formula>$H98=0</formula>
    </cfRule>
  </conditionalFormatting>
  <conditionalFormatting sqref="I97:I9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293" priority="19">
      <formula>M97&gt;0</formula>
    </cfRule>
    <cfRule type="expression" dxfId="3292" priority="20">
      <formula>M97&lt;0</formula>
    </cfRule>
  </conditionalFormatting>
  <conditionalFormatting sqref="M98">
    <cfRule type="expression" dxfId="3291" priority="17">
      <formula>M98&gt;0</formula>
    </cfRule>
    <cfRule type="expression" dxfId="3290" priority="18">
      <formula>M98&lt;0</formula>
    </cfRule>
  </conditionalFormatting>
  <conditionalFormatting sqref="I99:I100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289" priority="11">
      <formula>$H99=0</formula>
    </cfRule>
  </conditionalFormatting>
  <conditionalFormatting sqref="E100">
    <cfRule type="expression" dxfId="3288" priority="10">
      <formula>$H100=0</formula>
    </cfRule>
  </conditionalFormatting>
  <conditionalFormatting sqref="I99:I100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287" priority="5">
      <formula>M99&gt;0</formula>
    </cfRule>
    <cfRule type="expression" dxfId="3286" priority="6">
      <formula>M99&lt;0</formula>
    </cfRule>
  </conditionalFormatting>
  <conditionalFormatting sqref="M100">
    <cfRule type="expression" dxfId="3285" priority="3">
      <formula>M100&gt;0</formula>
    </cfRule>
    <cfRule type="expression" dxfId="3284" priority="4">
      <formula>M100&lt;0</formula>
    </cfRule>
  </conditionalFormatting>
  <conditionalFormatting sqref="P99:P10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28" location="ABC!A1" display="ABC"/>
    <hyperlink ref="E5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16" location="TIF!A1" display="TIF"/>
    <hyperlink ref="E23" location="DWDP!A1" display="DWDP"/>
    <hyperlink ref="E46" location="GPS!A1" display="GPS"/>
    <hyperlink ref="E47" location="AKAM!A1" display="AKAM"/>
    <hyperlink ref="E48" location="ARNC!A1" display="ARNC"/>
    <hyperlink ref="E6" location="IEMG!A1" display="IEMG"/>
    <hyperlink ref="E49" location="CVS!A1" display="CVS"/>
    <hyperlink ref="E50" location="ADBE!A1" display="ADBE"/>
    <hyperlink ref="E51" location="FDX!A1" display="FDX"/>
    <hyperlink ref="E52" location="PPC!A1" display="PPC"/>
    <hyperlink ref="E33" location="SKX!A1" display="SKX"/>
    <hyperlink ref="E25" location="XLB!A1" display="XLB"/>
    <hyperlink ref="E14" location="EOG!A1" display="EOG"/>
    <hyperlink ref="E29" location="TCEHY!A1" display="TCEHY"/>
    <hyperlink ref="E17" location="DVN!A1" display="DVN"/>
    <hyperlink ref="E3" location="MRO!A1" display="MRO"/>
    <hyperlink ref="E22" location="GE!A1" display="GE"/>
    <hyperlink ref="E10" location="XRAY!A1" display="XRAY"/>
    <hyperlink ref="E26" location="CRI!A1" display="CRI"/>
    <hyperlink ref="E31" location="PXD!A1" display="PXD"/>
    <hyperlink ref="E53" location="XLP!A1" display="XLP"/>
    <hyperlink ref="E54" location="KR!A1" display="KR"/>
    <hyperlink ref="E55" location="F!A1" display="F"/>
    <hyperlink ref="E56" location="JNJ!A1" display="JNJ"/>
    <hyperlink ref="E57" location="ULTA!A1" display="ULTA"/>
    <hyperlink ref="E15" location="FRC!A1" display="FRC"/>
    <hyperlink ref="E58" location="AAP!A1" display="AAP"/>
    <hyperlink ref="E30" location="CMCSA!A1" display="CMCSA"/>
    <hyperlink ref="E59" location="XEC!A1" display="XEC"/>
    <hyperlink ref="E8" location="WRK!A1" display="WRK"/>
    <hyperlink ref="E13" location="MO!A1" display="MO"/>
    <hyperlink ref="E2" location="T!A1" display="T"/>
    <hyperlink ref="E60" location="COST!A1" display="COST"/>
    <hyperlink ref="E61" location="CPN!A1" display="CPN"/>
    <hyperlink ref="E62" location="EW!A1" display="EW"/>
    <hyperlink ref="E63" location="TJX!A1" display="TJX"/>
    <hyperlink ref="E9" location="QQQ!A1" display="QQQ"/>
    <hyperlink ref="E64" location="WBA!A1" display="WBA"/>
    <hyperlink ref="E65" location="AZO!A1" display="AZO"/>
    <hyperlink ref="E66" location="FL!A1" display="FL"/>
    <hyperlink ref="E12" location="MLM!A1" display="MLM"/>
    <hyperlink ref="E4" location="KHC!A1" display="KHC"/>
    <hyperlink ref="E67" location="KBWY!A1" display="KBWY"/>
    <hyperlink ref="E18" location="AYI!A1" display="AYI"/>
    <hyperlink ref="E68" location="DIA!A1" display="DIA"/>
    <hyperlink ref="E69" location="ICE!A1" display="ICE"/>
    <hyperlink ref="E70" location="NKE!A1" display="NKE"/>
    <hyperlink ref="E7" location="MOS!A1" display="MOS"/>
    <hyperlink ref="E71" location="VGK!A1" display="VGK"/>
    <hyperlink ref="E72" location="CMG!A1" display="CMG"/>
    <hyperlink ref="E32" location="HAS!A1" display="HAS"/>
    <hyperlink ref="E73" location="HSIC!A1" display="HSIC"/>
    <hyperlink ref="E27" location="PDCO!A1" display="PDCO"/>
    <hyperlink ref="E74" location="MU!A1" display="MU"/>
    <hyperlink ref="E75" location="IP!A1" display="IP"/>
    <hyperlink ref="E76" location="INTC!A1" display="INTC"/>
    <hyperlink ref="E77" location="HES!A1" display="HES"/>
    <hyperlink ref="E78" location="UNP!A1" display="UNP"/>
    <hyperlink ref="E79" location="NCLH!A1" display="NCLH"/>
    <hyperlink ref="E80" location="SPY!A1" display="SPY"/>
    <hyperlink ref="E81" location="SWKS!A1" display="SWKS"/>
    <hyperlink ref="E82" location="CNI!A1" display="CNI"/>
    <hyperlink ref="E21" location="WFC!A1" display="WFC"/>
    <hyperlink ref="E83" location="AA!A1" display="AA"/>
    <hyperlink ref="E84" location="CF!A1" display="CF"/>
    <hyperlink ref="E85" location="TGT!A1" display="TGT"/>
    <hyperlink ref="E20" location="NWL!A1" display="NWL"/>
    <hyperlink ref="E86" location="KORS!A1" display="KORS"/>
    <hyperlink ref="E87" location="ALL!A1" display="ALL"/>
    <hyperlink ref="E88" location="NSC!A1" display="NSC"/>
    <hyperlink ref="E89" location="AVGO!A1" display="AVGO"/>
    <hyperlink ref="E90" location="UAL!A1" display="UAL"/>
    <hyperlink ref="E24" location="CAH!A1" display="CAH"/>
    <hyperlink ref="E91" location="DAL!A1" display="DAL"/>
    <hyperlink ref="E19" location="TEVA!A1" display="TEVA"/>
    <hyperlink ref="E92" location="DIS!A1" display="DIS"/>
    <hyperlink ref="E93" location="FTR!A1" display="FTR"/>
    <hyperlink ref="E94" location="GILD!A1" display="GILD"/>
    <hyperlink ref="E95" location="WWD!A1" display="WWD"/>
    <hyperlink ref="E11" location="GIS!A1" display="GIS"/>
    <hyperlink ref="E96" location="GM!A1" display="GM"/>
    <hyperlink ref="E97" location="TMO!A1" display="TMO"/>
    <hyperlink ref="E98" location="TKR!A1" display="TKR"/>
    <hyperlink ref="E99" location="UTX!A1" display="UTX"/>
    <hyperlink ref="E10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I101:I1048576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J101:J1048576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J101:J1048576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87"/>
  <sheetViews>
    <sheetView zoomScaleNormal="100" workbookViewId="0">
      <pane ySplit="1" topLeftCell="A780" activePane="bottomLeft" state="frozen"/>
      <selection pane="bottomLeft" activeCell="R795" sqref="R795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1.425781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1324</v>
      </c>
      <c r="F1" s="794" t="s">
        <v>152</v>
      </c>
      <c r="G1" s="794" t="s">
        <v>274</v>
      </c>
      <c r="H1" s="794" t="s">
        <v>1323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1326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110018.82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>-(E785-N785)</f>
        <v>6.9879163190071203E-2</v>
      </c>
    </row>
    <row r="786" spans="1:26" ht="20.100000000000001" customHeight="1" x14ac:dyDescent="0.2">
      <c r="A786" s="800">
        <f t="shared" ref="A786" si="406">B786-$B$2</f>
        <v>1204</v>
      </c>
      <c r="B786" s="819">
        <v>43437</v>
      </c>
      <c r="C786" s="844">
        <v>2790.37</v>
      </c>
      <c r="D786" s="816">
        <f t="shared" ref="D786" si="407">(C786-C785)/C785</f>
        <v>1.0941355061463539E-2</v>
      </c>
      <c r="E786" s="843">
        <f t="shared" ref="E786" si="408">(C786-$C$2)/$C$2</f>
        <v>0.32720553261924235</v>
      </c>
      <c r="F786" s="840">
        <v>7441.51</v>
      </c>
      <c r="G786" s="816">
        <f t="shared" ref="G786" si="409">(F786-F785)/F785</f>
        <v>1.5139423752443613E-2</v>
      </c>
      <c r="H786" s="821">
        <f t="shared" ref="H786" si="410">(F786-F$2)/F$2</f>
        <v>0.46149812439853105</v>
      </c>
      <c r="I786" s="865">
        <v>421570.64</v>
      </c>
      <c r="J786" s="824">
        <v>300000</v>
      </c>
      <c r="K786" s="824">
        <f t="shared" ref="K786" si="411">I786-I785-J786+J785</f>
        <v>6754.5100000000093</v>
      </c>
      <c r="L786" s="816">
        <f t="shared" ref="L786" si="412">K786/I785</f>
        <v>1.6283142123716378E-2</v>
      </c>
      <c r="M786" s="841">
        <f t="shared" ref="M786" si="413">I786-J786</f>
        <v>121570.64000000001</v>
      </c>
      <c r="N786" s="826">
        <f t="shared" ref="N786" si="414">M786/J786</f>
        <v>0.40523546666666671</v>
      </c>
      <c r="O786" s="810">
        <f t="shared" ref="O786" si="415">N786/(A786/365.25)</f>
        <v>0.12293376594684387</v>
      </c>
      <c r="P786" s="841" t="b">
        <f t="shared" ref="P786" si="416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7">I786-R786</f>
        <v>86365.640000000014</v>
      </c>
      <c r="T786" s="824">
        <v>-31163</v>
      </c>
      <c r="U786" s="824">
        <f t="shared" ref="U786" si="418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19">E786/(A786/365.25)/V786</f>
        <v>0.70272743718590269</v>
      </c>
      <c r="Y786" s="825">
        <f t="shared" ref="Y786" si="420">O786/W786</f>
        <v>0.48004831906826367</v>
      </c>
      <c r="Z786" s="831">
        <f>-(E786-N786)</f>
        <v>7.8029934047424365E-2</v>
      </c>
    </row>
    <row r="787" spans="1:26" ht="20.100000000000001" customHeight="1" x14ac:dyDescent="0.2">
      <c r="A787" s="800">
        <f t="shared" ref="A787" si="421">B787-$B$2</f>
        <v>1205</v>
      </c>
      <c r="B787" s="819">
        <v>43438</v>
      </c>
      <c r="C787" s="844">
        <v>2700.06</v>
      </c>
      <c r="D787" s="816">
        <f t="shared" ref="D787" si="422">(C787-C786)/C786</f>
        <v>-3.236488351007212E-2</v>
      </c>
      <c r="E787" s="843">
        <f t="shared" ref="E787" si="423">(C787-$C$2)/$C$2</f>
        <v>0.28425068016209731</v>
      </c>
      <c r="F787" s="840">
        <v>7158.42</v>
      </c>
      <c r="G787" s="816">
        <f t="shared" ref="G787" si="424">(F787-F786)/F786</f>
        <v>-3.8042010290922156E-2</v>
      </c>
      <c r="H787" s="821">
        <f t="shared" ref="H787" si="425">(F787-F$2)/F$2</f>
        <v>0.40589979770999868</v>
      </c>
      <c r="I787" s="865">
        <v>410018.82</v>
      </c>
      <c r="J787" s="824">
        <v>300000</v>
      </c>
      <c r="K787" s="824">
        <f t="shared" ref="K787" si="426">I787-I786-J787+J786</f>
        <v>-11551.820000000007</v>
      </c>
      <c r="L787" s="816">
        <f t="shared" ref="L787" si="427">K787/I786</f>
        <v>-2.7401860812697978E-2</v>
      </c>
      <c r="M787" s="841">
        <f t="shared" ref="M787" si="428">I787-J787</f>
        <v>110018.82</v>
      </c>
      <c r="N787" s="826">
        <f t="shared" ref="N787" si="429">M787/J787</f>
        <v>0.36672940000000004</v>
      </c>
      <c r="O787" s="810">
        <f t="shared" ref="O787" si="430">N787/(A787/365.25)</f>
        <v>0.11116009406639005</v>
      </c>
      <c r="P787" s="841" t="b">
        <f t="shared" ref="P787" si="431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2">I787-R787</f>
        <v>79181.229999999981</v>
      </c>
      <c r="T787" s="824">
        <v>-31883</v>
      </c>
      <c r="U787" s="824">
        <f t="shared" ref="U787" si="433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4">E787/(A787/365.25)/V787</f>
        <v>0.60514698360616659</v>
      </c>
      <c r="Y787" s="825">
        <f t="shared" ref="Y787" si="435">O787/W787</f>
        <v>0.43351460906761713</v>
      </c>
      <c r="Z787" s="831">
        <f>-(E787-N787)</f>
        <v>8.2478719837902725E-2</v>
      </c>
    </row>
  </sheetData>
  <conditionalFormatting sqref="L78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87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87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87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workbookViewId="0">
      <pane ySplit="1" topLeftCell="A252" activePane="bottomLeft" state="frozen"/>
      <selection activeCell="E5" sqref="E5"/>
      <selection pane="bottomLeft" activeCell="K280" sqref="K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7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7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7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7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7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7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/>
      <c r="T260" s="342"/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SUM(T207:T259)</f>
        <v>1181.9400000000003</v>
      </c>
    </row>
    <row r="266" spans="1:20" ht="18" customHeight="1" x14ac:dyDescent="0.25">
      <c r="M266" s="25" t="s">
        <v>151</v>
      </c>
      <c r="N266" s="435">
        <f>T265</f>
        <v>1181.9400000000003</v>
      </c>
    </row>
    <row r="267" spans="1:20" ht="18" customHeight="1" x14ac:dyDescent="0.25">
      <c r="M267" s="25" t="s">
        <v>129</v>
      </c>
      <c r="N267" s="141">
        <f>SUM(ACTIVE!M:M)</f>
        <v>111150.56226666822</v>
      </c>
    </row>
    <row r="269" spans="1:20" ht="18" customHeight="1" x14ac:dyDescent="0.25">
      <c r="M269" s="25" t="s">
        <v>142</v>
      </c>
      <c r="N269" s="141">
        <f>SUM(N264:N267) -R265</f>
        <v>110018.82226666829</v>
      </c>
    </row>
    <row r="270" spans="1:20" ht="18" customHeight="1" x14ac:dyDescent="0.25">
      <c r="M270" s="25" t="s">
        <v>143</v>
      </c>
      <c r="N270" s="141">
        <f>Balance!AA2</f>
        <v>110018.82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2.2666682780254632E-3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283" priority="7">
      <formula>#REF!&gt;0</formula>
    </cfRule>
    <cfRule type="expression" dxfId="32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8" t="s">
        <v>78</v>
      </c>
      <c r="P42" s="878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281" priority="58">
      <formula>F19&gt;0</formula>
    </cfRule>
    <cfRule type="expression" dxfId="32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279" priority="47">
      <formula>H25&gt;0</formula>
    </cfRule>
    <cfRule type="expression" dxfId="3278" priority="48">
      <formula>H25&lt;0</formula>
    </cfRule>
  </conditionalFormatting>
  <conditionalFormatting sqref="M39">
    <cfRule type="expression" dxfId="3277" priority="45">
      <formula>M39&gt;0</formula>
    </cfRule>
    <cfRule type="expression" dxfId="3276" priority="46">
      <formula>M39&lt;0</formula>
    </cfRule>
  </conditionalFormatting>
  <conditionalFormatting sqref="F61:F67">
    <cfRule type="expression" dxfId="3275" priority="43">
      <formula>F61&gt;0</formula>
    </cfRule>
    <cfRule type="expression" dxfId="3274" priority="44">
      <formula>F61&lt;0</formula>
    </cfRule>
  </conditionalFormatting>
  <conditionalFormatting sqref="H61:H67">
    <cfRule type="expression" dxfId="3273" priority="41">
      <formula>H61&gt;0</formula>
    </cfRule>
    <cfRule type="expression" dxfId="3272" priority="42">
      <formula>H61&lt;0</formula>
    </cfRule>
  </conditionalFormatting>
  <conditionalFormatting sqref="F21:F24">
    <cfRule type="expression" dxfId="3271" priority="39">
      <formula>F21&gt;0</formula>
    </cfRule>
    <cfRule type="expression" dxfId="3270" priority="40">
      <formula>F21&lt;0</formula>
    </cfRule>
  </conditionalFormatting>
  <conditionalFormatting sqref="H21:H24">
    <cfRule type="expression" dxfId="3269" priority="37">
      <formula>H21&gt;0</formula>
    </cfRule>
    <cfRule type="expression" dxfId="3268" priority="38">
      <formula>H21&lt;0</formula>
    </cfRule>
  </conditionalFormatting>
  <conditionalFormatting sqref="I25:I28">
    <cfRule type="expression" dxfId="3267" priority="31">
      <formula>I25&gt;0</formula>
    </cfRule>
    <cfRule type="expression" dxfId="3266" priority="32">
      <formula>I25&lt;0</formula>
    </cfRule>
  </conditionalFormatting>
  <conditionalFormatting sqref="I21:I24">
    <cfRule type="expression" dxfId="3265" priority="29">
      <formula>I21&gt;0</formula>
    </cfRule>
    <cfRule type="expression" dxfId="3264" priority="30">
      <formula>I21&lt;0</formula>
    </cfRule>
  </conditionalFormatting>
  <conditionalFormatting sqref="H29">
    <cfRule type="expression" dxfId="3263" priority="27">
      <formula>H29&gt;0</formula>
    </cfRule>
    <cfRule type="expression" dxfId="3262" priority="28">
      <formula>H29&lt;0</formula>
    </cfRule>
  </conditionalFormatting>
  <conditionalFormatting sqref="H30">
    <cfRule type="expression" dxfId="3261" priority="25">
      <formula>H30&gt;0</formula>
    </cfRule>
    <cfRule type="expression" dxfId="3260" priority="26">
      <formula>H30&lt;0</formula>
    </cfRule>
  </conditionalFormatting>
  <conditionalFormatting sqref="H31">
    <cfRule type="expression" dxfId="3259" priority="23">
      <formula>H31&gt;0</formula>
    </cfRule>
    <cfRule type="expression" dxfId="3258" priority="24">
      <formula>H31&lt;0</formula>
    </cfRule>
  </conditionalFormatting>
  <conditionalFormatting sqref="Q7">
    <cfRule type="expression" dxfId="3257" priority="21">
      <formula>Q7&gt;0</formula>
    </cfRule>
    <cfRule type="expression" dxfId="3256" priority="22">
      <formula>Q7&lt;0</formula>
    </cfRule>
  </conditionalFormatting>
  <conditionalFormatting sqref="Q8">
    <cfRule type="expression" dxfId="3255" priority="19">
      <formula>Q8&gt;0</formula>
    </cfRule>
    <cfRule type="expression" dxfId="3254" priority="20">
      <formula>Q8&lt;0</formula>
    </cfRule>
  </conditionalFormatting>
  <conditionalFormatting sqref="F73:F82">
    <cfRule type="expression" dxfId="3253" priority="17">
      <formula>F73&gt;0</formula>
    </cfRule>
    <cfRule type="expression" dxfId="3252" priority="18">
      <formula>F73&lt;0</formula>
    </cfRule>
  </conditionalFormatting>
  <conditionalFormatting sqref="H73:H76">
    <cfRule type="expression" dxfId="3251" priority="15">
      <formula>H73&gt;0</formula>
    </cfRule>
    <cfRule type="expression" dxfId="3250" priority="16">
      <formula>H73&lt;0</formula>
    </cfRule>
  </conditionalFormatting>
  <conditionalFormatting sqref="F69:F72">
    <cfRule type="expression" dxfId="3249" priority="13">
      <formula>F69&gt;0</formula>
    </cfRule>
    <cfRule type="expression" dxfId="3248" priority="14">
      <formula>F69&lt;0</formula>
    </cfRule>
  </conditionalFormatting>
  <conditionalFormatting sqref="H69:H72">
    <cfRule type="expression" dxfId="3247" priority="11">
      <formula>H69&gt;0</formula>
    </cfRule>
    <cfRule type="expression" dxfId="3246" priority="12">
      <formula>H69&lt;0</formula>
    </cfRule>
  </conditionalFormatting>
  <conditionalFormatting sqref="I73:I76">
    <cfRule type="expression" dxfId="3245" priority="9">
      <formula>I73&gt;0</formula>
    </cfRule>
    <cfRule type="expression" dxfId="3244" priority="10">
      <formula>I73&lt;0</formula>
    </cfRule>
  </conditionalFormatting>
  <conditionalFormatting sqref="I69:I72">
    <cfRule type="expression" dxfId="3243" priority="7">
      <formula>I69&gt;0</formula>
    </cfRule>
    <cfRule type="expression" dxfId="3242" priority="8">
      <formula>I69&lt;0</formula>
    </cfRule>
  </conditionalFormatting>
  <conditionalFormatting sqref="H77">
    <cfRule type="expression" dxfId="3241" priority="5">
      <formula>H77&gt;0</formula>
    </cfRule>
    <cfRule type="expression" dxfId="3240" priority="6">
      <formula>H77&lt;0</formula>
    </cfRule>
  </conditionalFormatting>
  <conditionalFormatting sqref="H78">
    <cfRule type="expression" dxfId="3239" priority="3">
      <formula>H78&gt;0</formula>
    </cfRule>
    <cfRule type="expression" dxfId="3238" priority="4">
      <formula>H78&lt;0</formula>
    </cfRule>
  </conditionalFormatting>
  <conditionalFormatting sqref="H79">
    <cfRule type="expression" dxfId="3237" priority="1">
      <formula>H79&gt;0</formula>
    </cfRule>
    <cfRule type="expression" dxfId="32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235" priority="29">
      <formula>N19&gt;0</formula>
    </cfRule>
    <cfRule type="expression" dxfId="32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233" priority="23">
      <formula>F22&gt;0</formula>
    </cfRule>
    <cfRule type="expression" dxfId="3232" priority="24">
      <formula>F22&lt;0</formula>
    </cfRule>
  </conditionalFormatting>
  <conditionalFormatting sqref="H22:H31">
    <cfRule type="expression" dxfId="3231" priority="21">
      <formula>H22&gt;0</formula>
    </cfRule>
    <cfRule type="expression" dxfId="3230" priority="22">
      <formula>H22&lt;0</formula>
    </cfRule>
  </conditionalFormatting>
  <conditionalFormatting sqref="I21:J31">
    <cfRule type="expression" dxfId="3229" priority="19">
      <formula>I21&gt;0</formula>
    </cfRule>
    <cfRule type="expression" dxfId="3228" priority="20">
      <formula>I21&lt;0</formula>
    </cfRule>
  </conditionalFormatting>
  <conditionalFormatting sqref="Q8">
    <cfRule type="expression" dxfId="3227" priority="11">
      <formula>Q8&gt;0</formula>
    </cfRule>
    <cfRule type="expression" dxfId="3226" priority="12">
      <formula>Q8&lt;0</formula>
    </cfRule>
  </conditionalFormatting>
  <conditionalFormatting sqref="Q7">
    <cfRule type="expression" dxfId="3225" priority="13">
      <formula>Q7&gt;0</formula>
    </cfRule>
    <cfRule type="expression" dxfId="3224" priority="14">
      <formula>Q7&lt;0</formula>
    </cfRule>
  </conditionalFormatting>
  <conditionalFormatting sqref="F56:F66">
    <cfRule type="expression" dxfId="3223" priority="9">
      <formula>F56&gt;0</formula>
    </cfRule>
    <cfRule type="expression" dxfId="3222" priority="10">
      <formula>F56&lt;0</formula>
    </cfRule>
  </conditionalFormatting>
  <conditionalFormatting sqref="H56:H66">
    <cfRule type="expression" dxfId="3221" priority="7">
      <formula>H56&gt;0</formula>
    </cfRule>
    <cfRule type="expression" dxfId="3220" priority="8">
      <formula>H56&lt;0</formula>
    </cfRule>
  </conditionalFormatting>
  <conditionalFormatting sqref="I56:I66">
    <cfRule type="expression" dxfId="3219" priority="5">
      <formula>I56&gt;0</formula>
    </cfRule>
    <cfRule type="expression" dxfId="3218" priority="6">
      <formula>I56&lt;0</formula>
    </cfRule>
  </conditionalFormatting>
  <conditionalFormatting sqref="F21">
    <cfRule type="expression" dxfId="3217" priority="3">
      <formula>F21&gt;0</formula>
    </cfRule>
    <cfRule type="expression" dxfId="3216" priority="4">
      <formula>F21&lt;0</formula>
    </cfRule>
  </conditionalFormatting>
  <conditionalFormatting sqref="H21">
    <cfRule type="expression" dxfId="3215" priority="1">
      <formula>H21&gt;0</formula>
    </cfRule>
    <cfRule type="expression" dxfId="32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213" priority="64">
      <formula>N23&gt;0</formula>
    </cfRule>
    <cfRule type="expression" dxfId="321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211" priority="58">
      <formula>F79&gt;0</formula>
    </cfRule>
    <cfRule type="expression" dxfId="3210" priority="59">
      <formula>F79&lt;0</formula>
    </cfRule>
  </conditionalFormatting>
  <conditionalFormatting sqref="H79:H97 H101:H118">
    <cfRule type="expression" dxfId="3209" priority="56">
      <formula>H79&gt;0</formula>
    </cfRule>
    <cfRule type="expression" dxfId="3208" priority="57">
      <formula>H79&lt;0</formula>
    </cfRule>
  </conditionalFormatting>
  <conditionalFormatting sqref="I75:I97 I100:I118">
    <cfRule type="expression" dxfId="3207" priority="54">
      <formula>I75&gt;0</formula>
    </cfRule>
    <cfRule type="expression" dxfId="3206" priority="55">
      <formula>I75&lt;0</formula>
    </cfRule>
  </conditionalFormatting>
  <conditionalFormatting sqref="Q7">
    <cfRule type="expression" dxfId="3205" priority="52">
      <formula>Q7&gt;0</formula>
    </cfRule>
    <cfRule type="expression" dxfId="3204" priority="53">
      <formula>Q7&lt;0</formula>
    </cfRule>
  </conditionalFormatting>
  <conditionalFormatting sqref="Q8">
    <cfRule type="expression" dxfId="3203" priority="50">
      <formula>Q8&gt;0</formula>
    </cfRule>
    <cfRule type="expression" dxfId="3202" priority="51">
      <formula>Q8&lt;0</formula>
    </cfRule>
  </conditionalFormatting>
  <conditionalFormatting sqref="F75:F78">
    <cfRule type="expression" dxfId="3201" priority="48">
      <formula>F75&gt;0</formula>
    </cfRule>
    <cfRule type="expression" dxfId="3200" priority="49">
      <formula>F75&lt;0</formula>
    </cfRule>
  </conditionalFormatting>
  <conditionalFormatting sqref="H75:H78">
    <cfRule type="expression" dxfId="3199" priority="46">
      <formula>H75&gt;0</formula>
    </cfRule>
    <cfRule type="expression" dxfId="3198" priority="47">
      <formula>H75&lt;0</formula>
    </cfRule>
  </conditionalFormatting>
  <conditionalFormatting sqref="F100:F114">
    <cfRule type="expression" dxfId="3197" priority="40">
      <formula>F100&gt;0</formula>
    </cfRule>
    <cfRule type="expression" dxfId="3196" priority="41">
      <formula>F100&lt;0</formula>
    </cfRule>
  </conditionalFormatting>
  <conditionalFormatting sqref="H100:H114">
    <cfRule type="expression" dxfId="3195" priority="38">
      <formula>H100&gt;0</formula>
    </cfRule>
    <cfRule type="expression" dxfId="3194" priority="39">
      <formula>H100&lt;0</formula>
    </cfRule>
  </conditionalFormatting>
  <conditionalFormatting sqref="F29:F67">
    <cfRule type="expression" dxfId="3193" priority="36">
      <formula>F29&gt;0</formula>
    </cfRule>
    <cfRule type="expression" dxfId="3192" priority="37">
      <formula>F29&lt;0</formula>
    </cfRule>
  </conditionalFormatting>
  <conditionalFormatting sqref="H29:H63">
    <cfRule type="expression" dxfId="3191" priority="34">
      <formula>H29&gt;0</formula>
    </cfRule>
    <cfRule type="expression" dxfId="3190" priority="35">
      <formula>H29&lt;0</formula>
    </cfRule>
  </conditionalFormatting>
  <conditionalFormatting sqref="J38:J68">
    <cfRule type="expression" dxfId="3189" priority="32">
      <formula>J38&gt;0</formula>
    </cfRule>
    <cfRule type="expression" dxfId="3188" priority="33">
      <formula>J38&lt;0</formula>
    </cfRule>
  </conditionalFormatting>
  <conditionalFormatting sqref="J43">
    <cfRule type="expression" dxfId="3187" priority="30">
      <formula>J43&gt;0</formula>
    </cfRule>
    <cfRule type="expression" dxfId="3186" priority="31">
      <formula>J43&lt;0</formula>
    </cfRule>
  </conditionalFormatting>
  <conditionalFormatting sqref="Q9">
    <cfRule type="expression" dxfId="3185" priority="24">
      <formula>Q9&gt;0</formula>
    </cfRule>
    <cfRule type="expression" dxfId="3184" priority="25">
      <formula>Q9&lt;0</formula>
    </cfRule>
  </conditionalFormatting>
  <conditionalFormatting sqref="R4">
    <cfRule type="expression" dxfId="3183" priority="26">
      <formula>R4&gt;0</formula>
    </cfRule>
    <cfRule type="expression" dxfId="318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181" priority="21">
      <formula>F120&gt;0</formula>
    </cfRule>
    <cfRule type="expression" dxfId="3180" priority="22">
      <formula>F120&lt;0</formula>
    </cfRule>
  </conditionalFormatting>
  <conditionalFormatting sqref="H120:H160">
    <cfRule type="expression" dxfId="3179" priority="19">
      <formula>H120&gt;0</formula>
    </cfRule>
    <cfRule type="expression" dxfId="3178" priority="20">
      <formula>H120&lt;0</formula>
    </cfRule>
  </conditionalFormatting>
  <conditionalFormatting sqref="J129:J160">
    <cfRule type="expression" dxfId="3177" priority="17">
      <formula>J129&gt;0</formula>
    </cfRule>
    <cfRule type="expression" dxfId="3176" priority="18">
      <formula>J129&lt;0</formula>
    </cfRule>
  </conditionalFormatting>
  <conditionalFormatting sqref="J134">
    <cfRule type="expression" dxfId="3175" priority="15">
      <formula>J134&gt;0</formula>
    </cfRule>
    <cfRule type="expression" dxfId="3174" priority="16">
      <formula>J134&lt;0</formula>
    </cfRule>
  </conditionalFormatting>
  <conditionalFormatting sqref="J31:J40">
    <cfRule type="expression" dxfId="3173" priority="13">
      <formula>J31&gt;0</formula>
    </cfRule>
    <cfRule type="expression" dxfId="3172" priority="14">
      <formula>J31&lt;0</formula>
    </cfRule>
  </conditionalFormatting>
  <conditionalFormatting sqref="J36:J37">
    <cfRule type="expression" dxfId="3171" priority="11">
      <formula>J36&gt;0</formula>
    </cfRule>
    <cfRule type="expression" dxfId="3170" priority="12">
      <formula>J36&lt;0</formula>
    </cfRule>
  </conditionalFormatting>
  <conditionalFormatting sqref="Q10">
    <cfRule type="expression" dxfId="3169" priority="9">
      <formula>Q10&gt;0</formula>
    </cfRule>
    <cfRule type="expression" dxfId="3168" priority="10">
      <formula>Q10&lt;0</formula>
    </cfRule>
  </conditionalFormatting>
  <conditionalFormatting sqref="K38:K55 K57:K68">
    <cfRule type="expression" dxfId="3167" priority="7">
      <formula>K38&gt;0</formula>
    </cfRule>
    <cfRule type="expression" dxfId="3166" priority="8">
      <formula>K38&lt;0</formula>
    </cfRule>
  </conditionalFormatting>
  <conditionalFormatting sqref="K43">
    <cfRule type="expression" dxfId="3165" priority="5">
      <formula>K43&gt;0</formula>
    </cfRule>
    <cfRule type="expression" dxfId="3164" priority="6">
      <formula>K43&lt;0</formula>
    </cfRule>
  </conditionalFormatting>
  <conditionalFormatting sqref="K31:K40">
    <cfRule type="expression" dxfId="3163" priority="3">
      <formula>K31&gt;0</formula>
    </cfRule>
    <cfRule type="expression" dxfId="3162" priority="4">
      <formula>K31&lt;0</formula>
    </cfRule>
  </conditionalFormatting>
  <conditionalFormatting sqref="K36:K37">
    <cfRule type="expression" dxfId="3161" priority="1">
      <formula>K36&gt;0</formula>
    </cfRule>
    <cfRule type="expression" dxfId="316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69.62360000000001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87.609899999999996</v>
      </c>
      <c r="R4" s="425">
        <v>-1.5800000000000002E-2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4380.4949999999999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3481.1800000000003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899.3149999999996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899.3149999999996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0.25833625379899905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1.7349637426820486E-2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13.499214175654853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96.370890000000003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95.494791000000006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94.618691999999996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93.742592999999999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92.866494000000003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91.990395000000007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91.114295999999996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90.238197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39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89.362098000000003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88.485998999999993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87.609899999999996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86.733801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85.857701999999989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84.981602999999993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84.105503999999996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83.229404999999986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82.353305999999989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81.477207000000007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80.601107999999996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79.725009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78.848910000000004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59" priority="31">
      <formula>F47&gt;0</formula>
    </cfRule>
    <cfRule type="expression" dxfId="3158" priority="32">
      <formula>F47&lt;0</formula>
    </cfRule>
  </conditionalFormatting>
  <conditionalFormatting sqref="Q7">
    <cfRule type="expression" dxfId="3157" priority="29">
      <formula>Q7&gt;0</formula>
    </cfRule>
    <cfRule type="expression" dxfId="3156" priority="30">
      <formula>Q7&lt;0</formula>
    </cfRule>
  </conditionalFormatting>
  <conditionalFormatting sqref="Q8">
    <cfRule type="expression" dxfId="3155" priority="27">
      <formula>Q8&gt;0</formula>
    </cfRule>
    <cfRule type="expression" dxfId="3154" priority="28">
      <formula>Q8&lt;0</formula>
    </cfRule>
  </conditionalFormatting>
  <conditionalFormatting sqref="F33:F46">
    <cfRule type="expression" dxfId="3153" priority="25">
      <formula>F33&gt;0</formula>
    </cfRule>
    <cfRule type="expression" dxfId="3152" priority="26">
      <formula>F33&lt;0</formula>
    </cfRule>
  </conditionalFormatting>
  <conditionalFormatting sqref="H33:H46">
    <cfRule type="expression" dxfId="3151" priority="23">
      <formula>H33&gt;0</formula>
    </cfRule>
    <cfRule type="expression" dxfId="3150" priority="24">
      <formula>H33&lt;0</formula>
    </cfRule>
  </conditionalFormatting>
  <conditionalFormatting sqref="Q10">
    <cfRule type="expression" dxfId="3149" priority="21">
      <formula>Q10&gt;0</formula>
    </cfRule>
    <cfRule type="expression" dxfId="3148" priority="22">
      <formula>Q10&lt;0</formula>
    </cfRule>
  </conditionalFormatting>
  <conditionalFormatting sqref="J25:J38">
    <cfRule type="expression" dxfId="3147" priority="19">
      <formula>J25&gt;0</formula>
    </cfRule>
    <cfRule type="expression" dxfId="3146" priority="20">
      <formula>J25&lt;0</formula>
    </cfRule>
  </conditionalFormatting>
  <conditionalFormatting sqref="L25:L38">
    <cfRule type="expression" dxfId="3145" priority="15">
      <formula>L25&gt;0</formula>
    </cfRule>
    <cfRule type="expression" dxfId="3144" priority="16">
      <formula>L25&lt;0</formula>
    </cfRule>
  </conditionalFormatting>
  <conditionalFormatting sqref="F89:F110">
    <cfRule type="expression" dxfId="3143" priority="13">
      <formula>F89&gt;0</formula>
    </cfRule>
    <cfRule type="expression" dxfId="3142" priority="14">
      <formula>F89&lt;0</formula>
    </cfRule>
  </conditionalFormatting>
  <conditionalFormatting sqref="H89:H110">
    <cfRule type="expression" dxfId="3141" priority="11">
      <formula>H89&gt;0</formula>
    </cfRule>
    <cfRule type="expression" dxfId="3140" priority="12">
      <formula>H89&lt;0</formula>
    </cfRule>
  </conditionalFormatting>
  <conditionalFormatting sqref="J89:J102">
    <cfRule type="expression" dxfId="3139" priority="9">
      <formula>J89&gt;0</formula>
    </cfRule>
    <cfRule type="expression" dxfId="3138" priority="10">
      <formula>J89&lt;0</formula>
    </cfRule>
  </conditionalFormatting>
  <conditionalFormatting sqref="K89:K102">
    <cfRule type="expression" dxfId="3137" priority="7">
      <formula>K89&gt;0</formula>
    </cfRule>
    <cfRule type="expression" dxfId="3136" priority="8">
      <formula>K89&lt;0</formula>
    </cfRule>
  </conditionalFormatting>
  <conditionalFormatting sqref="L89:L102">
    <cfRule type="expression" dxfId="3135" priority="5">
      <formula>L89&gt;0</formula>
    </cfRule>
    <cfRule type="expression" dxfId="3134" priority="6">
      <formula>L89&lt;0</formula>
    </cfRule>
  </conditionalFormatting>
  <conditionalFormatting sqref="F25:F32">
    <cfRule type="expression" dxfId="3133" priority="3">
      <formula>F25&gt;0</formula>
    </cfRule>
    <cfRule type="expression" dxfId="3132" priority="4">
      <formula>F25&lt;0</formula>
    </cfRule>
  </conditionalFormatting>
  <conditionalFormatting sqref="H25:H32">
    <cfRule type="expression" dxfId="3131" priority="1">
      <formula>H25&gt;0</formula>
    </cfRule>
    <cfRule type="expression" dxfId="31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2437.9492</v>
      </c>
      <c r="R4" s="425">
        <v>-3.78E-2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19503.5936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-940.20639999999912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-940.20639999999912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-4.5989806200412799E-2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12.566748453608248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2681.7441200000003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2657.3646280000003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7" si="1">C25*(E25-D25)</f>
        <v>84</v>
      </c>
      <c r="G25" s="39">
        <f t="shared" ref="G25:G37" si="2">D25*C25</f>
        <v>5736</v>
      </c>
      <c r="H25" s="179">
        <f t="shared" ref="H25:H37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2632.9851360000002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2608.6056440000002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2584.2261520000002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2559.8466600000002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2535.4671680000001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2511.0876760000001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2486.7081840000001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2462.328692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2437.9492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2413.569708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2389.190216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2364.8107239999999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2340.4312319999999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2316.0517399999999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2291.6722479999999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2267.2927560000003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2242.9132640000003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2218.5337720000002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2194.1542800000002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29" priority="31">
      <formula>F47&gt;0</formula>
    </cfRule>
    <cfRule type="expression" dxfId="3128" priority="32">
      <formula>F47&lt;0</formula>
    </cfRule>
  </conditionalFormatting>
  <conditionalFormatting sqref="Q7">
    <cfRule type="expression" dxfId="3127" priority="29">
      <formula>Q7&gt;0</formula>
    </cfRule>
    <cfRule type="expression" dxfId="3126" priority="30">
      <formula>Q7&lt;0</formula>
    </cfRule>
  </conditionalFormatting>
  <conditionalFormatting sqref="Q8">
    <cfRule type="expression" dxfId="3125" priority="27">
      <formula>Q8&gt;0</formula>
    </cfRule>
    <cfRule type="expression" dxfId="3124" priority="28">
      <formula>Q8&lt;0</formula>
    </cfRule>
  </conditionalFormatting>
  <conditionalFormatting sqref="F31:F46">
    <cfRule type="expression" dxfId="3123" priority="25">
      <formula>F31&gt;0</formula>
    </cfRule>
    <cfRule type="expression" dxfId="3122" priority="26">
      <formula>F31&lt;0</formula>
    </cfRule>
  </conditionalFormatting>
  <conditionalFormatting sqref="H31:H46">
    <cfRule type="expression" dxfId="3121" priority="23">
      <formula>H31&gt;0</formula>
    </cfRule>
    <cfRule type="expression" dxfId="3120" priority="24">
      <formula>H31&lt;0</formula>
    </cfRule>
  </conditionalFormatting>
  <conditionalFormatting sqref="Q10">
    <cfRule type="expression" dxfId="3119" priority="21">
      <formula>Q10&gt;0</formula>
    </cfRule>
    <cfRule type="expression" dxfId="3118" priority="22">
      <formula>Q10&lt;0</formula>
    </cfRule>
  </conditionalFormatting>
  <conditionalFormatting sqref="J25:J38">
    <cfRule type="expression" dxfId="3117" priority="19">
      <formula>J25&gt;0</formula>
    </cfRule>
    <cfRule type="expression" dxfId="3116" priority="20">
      <formula>J25&lt;0</formula>
    </cfRule>
  </conditionalFormatting>
  <conditionalFormatting sqref="K38">
    <cfRule type="expression" dxfId="3115" priority="17">
      <formula>K38&gt;0</formula>
    </cfRule>
    <cfRule type="expression" dxfId="3114" priority="18">
      <formula>K38&lt;0</formula>
    </cfRule>
  </conditionalFormatting>
  <conditionalFormatting sqref="L25:L38">
    <cfRule type="expression" dxfId="3113" priority="15">
      <formula>L25&gt;0</formula>
    </cfRule>
    <cfRule type="expression" dxfId="3112" priority="16">
      <formula>L25&lt;0</formula>
    </cfRule>
  </conditionalFormatting>
  <conditionalFormatting sqref="F89:F110">
    <cfRule type="expression" dxfId="3111" priority="13">
      <formula>F89&gt;0</formula>
    </cfRule>
    <cfRule type="expression" dxfId="3110" priority="14">
      <formula>F89&lt;0</formula>
    </cfRule>
  </conditionalFormatting>
  <conditionalFormatting sqref="H89:H110">
    <cfRule type="expression" dxfId="3109" priority="11">
      <formula>H89&gt;0</formula>
    </cfRule>
    <cfRule type="expression" dxfId="3108" priority="12">
      <formula>H89&lt;0</formula>
    </cfRule>
  </conditionalFormatting>
  <conditionalFormatting sqref="J89:J102">
    <cfRule type="expression" dxfId="3107" priority="9">
      <formula>J89&gt;0</formula>
    </cfRule>
    <cfRule type="expression" dxfId="3106" priority="10">
      <formula>J89&lt;0</formula>
    </cfRule>
  </conditionalFormatting>
  <conditionalFormatting sqref="K89:K102">
    <cfRule type="expression" dxfId="3105" priority="7">
      <formula>K89&gt;0</formula>
    </cfRule>
    <cfRule type="expression" dxfId="3104" priority="8">
      <formula>K89&lt;0</formula>
    </cfRule>
  </conditionalFormatting>
  <conditionalFormatting sqref="L89:L102">
    <cfRule type="expression" dxfId="3103" priority="5">
      <formula>L89&gt;0</formula>
    </cfRule>
    <cfRule type="expression" dxfId="3102" priority="6">
      <formula>L89&lt;0</formula>
    </cfRule>
  </conditionalFormatting>
  <conditionalFormatting sqref="F25:F30">
    <cfRule type="expression" dxfId="3101" priority="3">
      <formula>F25&gt;0</formula>
    </cfRule>
    <cfRule type="expression" dxfId="3100" priority="4">
      <formula>F25&lt;0</formula>
    </cfRule>
  </conditionalFormatting>
  <conditionalFormatting sqref="H25:H30">
    <cfRule type="expression" dxfId="3099" priority="1">
      <formula>H25&gt;0</formula>
    </cfRule>
    <cfRule type="expression" dxfId="30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8" t="s">
        <v>78</v>
      </c>
      <c r="P42" s="878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097" priority="35">
      <formula>N19&gt;0</formula>
    </cfRule>
    <cfRule type="expression" dxfId="309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095" priority="21">
      <formula>F25&gt;0</formula>
    </cfRule>
    <cfRule type="expression" dxfId="3094" priority="22">
      <formula>F25&lt;0</formula>
    </cfRule>
  </conditionalFormatting>
  <conditionalFormatting sqref="H25:H47">
    <cfRule type="expression" dxfId="3093" priority="19">
      <formula>H25&gt;0</formula>
    </cfRule>
    <cfRule type="expression" dxfId="3092" priority="20">
      <formula>H25&lt;0</formula>
    </cfRule>
  </conditionalFormatting>
  <conditionalFormatting sqref="I25:I27">
    <cfRule type="expression" dxfId="3091" priority="15">
      <formula>I25&gt;0</formula>
    </cfRule>
    <cfRule type="expression" dxfId="3090" priority="16">
      <formula>I25&lt;0</formula>
    </cfRule>
  </conditionalFormatting>
  <conditionalFormatting sqref="Q7">
    <cfRule type="expression" dxfId="3089" priority="5">
      <formula>Q7&gt;0</formula>
    </cfRule>
    <cfRule type="expression" dxfId="3088" priority="6">
      <formula>Q7&lt;0</formula>
    </cfRule>
  </conditionalFormatting>
  <conditionalFormatting sqref="Q8">
    <cfRule type="expression" dxfId="3087" priority="3">
      <formula>Q8&gt;0</formula>
    </cfRule>
    <cfRule type="expression" dxfId="308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085" priority="9">
      <formula>F36&gt;0</formula>
    </cfRule>
    <cfRule type="expression" dxfId="3084" priority="10">
      <formula>F36&lt;0</formula>
    </cfRule>
  </conditionalFormatting>
  <conditionalFormatting sqref="F25:F35">
    <cfRule type="expression" dxfId="3083" priority="7">
      <formula>F25&gt;0</formula>
    </cfRule>
    <cfRule type="expression" dxfId="3082" priority="8">
      <formula>F25&lt;0</formula>
    </cfRule>
  </conditionalFormatting>
  <conditionalFormatting sqref="H25:H35">
    <cfRule type="expression" dxfId="3081" priority="5">
      <formula>H25&gt;0</formula>
    </cfRule>
    <cfRule type="expression" dxfId="3080" priority="6">
      <formula>H25&lt;0</formula>
    </cfRule>
  </conditionalFormatting>
  <conditionalFormatting sqref="Q7">
    <cfRule type="expression" dxfId="3079" priority="3">
      <formula>Q7&gt;0</formula>
    </cfRule>
    <cfRule type="expression" dxfId="3078" priority="4">
      <formula>Q7&lt;0</formula>
    </cfRule>
  </conditionalFormatting>
  <conditionalFormatting sqref="Q8">
    <cfRule type="expression" dxfId="3077" priority="1">
      <formula>Q8&gt;0</formula>
    </cfRule>
    <cfRule type="expression" dxfId="307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075" priority="37">
      <formula>F25&gt;0</formula>
    </cfRule>
    <cfRule type="expression" dxfId="3074" priority="38">
      <formula>F25&lt;0</formula>
    </cfRule>
  </conditionalFormatting>
  <conditionalFormatting sqref="Q7">
    <cfRule type="expression" dxfId="3073" priority="35">
      <formula>Q7&gt;0</formula>
    </cfRule>
    <cfRule type="expression" dxfId="3072" priority="36">
      <formula>Q7&lt;0</formula>
    </cfRule>
  </conditionalFormatting>
  <conditionalFormatting sqref="Q8">
    <cfRule type="expression" dxfId="3071" priority="33">
      <formula>Q8&gt;0</formula>
    </cfRule>
    <cfRule type="expression" dxfId="3070" priority="34">
      <formula>Q8&lt;0</formula>
    </cfRule>
  </conditionalFormatting>
  <conditionalFormatting sqref="F44:F46">
    <cfRule type="expression" dxfId="3069" priority="31">
      <formula>F44&gt;0</formula>
    </cfRule>
    <cfRule type="expression" dxfId="3068" priority="32">
      <formula>F44&lt;0</formula>
    </cfRule>
  </conditionalFormatting>
  <conditionalFormatting sqref="H44:H46">
    <cfRule type="expression" dxfId="3067" priority="29">
      <formula>H44&gt;0</formula>
    </cfRule>
    <cfRule type="expression" dxfId="3066" priority="30">
      <formula>H44&lt;0</formula>
    </cfRule>
  </conditionalFormatting>
  <conditionalFormatting sqref="F89:F110">
    <cfRule type="expression" dxfId="3065" priority="27">
      <formula>F89&gt;0</formula>
    </cfRule>
    <cfRule type="expression" dxfId="3064" priority="28">
      <formula>F89&lt;0</formula>
    </cfRule>
  </conditionalFormatting>
  <conditionalFormatting sqref="H89:H110">
    <cfRule type="expression" dxfId="3063" priority="25">
      <formula>H89&gt;0</formula>
    </cfRule>
    <cfRule type="expression" dxfId="3062" priority="26">
      <formula>H89&lt;0</formula>
    </cfRule>
  </conditionalFormatting>
  <conditionalFormatting sqref="Q10">
    <cfRule type="expression" dxfId="3061" priority="23">
      <formula>Q10&gt;0</formula>
    </cfRule>
    <cfRule type="expression" dxfId="3060" priority="24">
      <formula>Q10&lt;0</formula>
    </cfRule>
  </conditionalFormatting>
  <conditionalFormatting sqref="J25:J38">
    <cfRule type="expression" dxfId="3059" priority="21">
      <formula>J25&gt;0</formula>
    </cfRule>
    <cfRule type="expression" dxfId="3058" priority="22">
      <formula>J25&lt;0</formula>
    </cfRule>
  </conditionalFormatting>
  <conditionalFormatting sqref="K25:K38">
    <cfRule type="expression" dxfId="3057" priority="19">
      <formula>K25&gt;0</formula>
    </cfRule>
    <cfRule type="expression" dxfId="3056" priority="20">
      <formula>K25&lt;0</formula>
    </cfRule>
  </conditionalFormatting>
  <conditionalFormatting sqref="L25:L38">
    <cfRule type="expression" dxfId="3055" priority="17">
      <formula>L25&gt;0</formula>
    </cfRule>
    <cfRule type="expression" dxfId="3054" priority="18">
      <formula>L25&lt;0</formula>
    </cfRule>
  </conditionalFormatting>
  <conditionalFormatting sqref="J40">
    <cfRule type="expression" dxfId="3053" priority="15">
      <formula>J40&gt;0</formula>
    </cfRule>
    <cfRule type="expression" dxfId="3052" priority="16">
      <formula>J40&lt;0</formula>
    </cfRule>
  </conditionalFormatting>
  <conditionalFormatting sqref="L39">
    <cfRule type="expression" dxfId="3051" priority="11">
      <formula>L39&gt;0</formula>
    </cfRule>
    <cfRule type="expression" dxfId="3050" priority="12">
      <formula>L39&lt;0</formula>
    </cfRule>
  </conditionalFormatting>
  <conditionalFormatting sqref="F39">
    <cfRule type="expression" dxfId="3049" priority="9">
      <formula>F39&gt;0</formula>
    </cfRule>
    <cfRule type="expression" dxfId="3048" priority="10">
      <formula>F39&lt;0</formula>
    </cfRule>
  </conditionalFormatting>
  <conditionalFormatting sqref="H39">
    <cfRule type="expression" dxfId="3047" priority="7">
      <formula>H39&gt;0</formula>
    </cfRule>
    <cfRule type="expression" dxfId="3046" priority="8">
      <formula>H39&lt;0</formula>
    </cfRule>
  </conditionalFormatting>
  <conditionalFormatting sqref="J41">
    <cfRule type="expression" dxfId="3045" priority="5">
      <formula>J41&gt;0</formula>
    </cfRule>
    <cfRule type="expression" dxfId="3044" priority="6">
      <formula>J41&lt;0</formula>
    </cfRule>
  </conditionalFormatting>
  <conditionalFormatting sqref="J43">
    <cfRule type="expression" dxfId="3043" priority="3">
      <formula>J43&gt;0</formula>
    </cfRule>
    <cfRule type="expression" dxfId="3042" priority="4">
      <formula>J43&lt;0</formula>
    </cfRule>
  </conditionalFormatting>
  <conditionalFormatting sqref="J44">
    <cfRule type="expression" dxfId="3041" priority="1">
      <formula>J44&gt;0</formula>
    </cfRule>
    <cfRule type="expression" dxfId="304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039" priority="31">
      <formula>F29&gt;0</formula>
    </cfRule>
    <cfRule type="expression" dxfId="3038" priority="32">
      <formula>F29&lt;0</formula>
    </cfRule>
  </conditionalFormatting>
  <conditionalFormatting sqref="F29 F31:F35">
    <cfRule type="expression" dxfId="3037" priority="33">
      <formula>F29&gt;0</formula>
    </cfRule>
    <cfRule type="expression" dxfId="3036" priority="34">
      <formula>F29&lt;0</formula>
    </cfRule>
  </conditionalFormatting>
  <conditionalFormatting sqref="H29 H31:H35">
    <cfRule type="expression" dxfId="3035" priority="29">
      <formula>H29&gt;0</formula>
    </cfRule>
    <cfRule type="expression" dxfId="3034" priority="30">
      <formula>H29&lt;0</formula>
    </cfRule>
  </conditionalFormatting>
  <conditionalFormatting sqref="F21:F28">
    <cfRule type="expression" dxfId="3033" priority="27">
      <formula>F21&gt;0</formula>
    </cfRule>
    <cfRule type="expression" dxfId="3032" priority="28">
      <formula>F21&lt;0</formula>
    </cfRule>
  </conditionalFormatting>
  <conditionalFormatting sqref="H21:H28">
    <cfRule type="expression" dxfId="3031" priority="25">
      <formula>H21&gt;0</formula>
    </cfRule>
    <cfRule type="expression" dxfId="3030" priority="26">
      <formula>H21&lt;0</formula>
    </cfRule>
  </conditionalFormatting>
  <conditionalFormatting sqref="Q8">
    <cfRule type="expression" dxfId="3029" priority="21">
      <formula>Q8&gt;0</formula>
    </cfRule>
    <cfRule type="expression" dxfId="3028" priority="22">
      <formula>Q8&lt;0</formula>
    </cfRule>
  </conditionalFormatting>
  <conditionalFormatting sqref="Q7">
    <cfRule type="expression" dxfId="3027" priority="23">
      <formula>Q7&gt;0</formula>
    </cfRule>
    <cfRule type="expression" dxfId="3026" priority="24">
      <formula>Q7&lt;0</formula>
    </cfRule>
  </conditionalFormatting>
  <conditionalFormatting sqref="F30">
    <cfRule type="expression" dxfId="3025" priority="19">
      <formula>F30&gt;0</formula>
    </cfRule>
    <cfRule type="expression" dxfId="3024" priority="20">
      <formula>F30&lt;0</formula>
    </cfRule>
  </conditionalFormatting>
  <conditionalFormatting sqref="H30">
    <cfRule type="expression" dxfId="3023" priority="17">
      <formula>H30&gt;0</formula>
    </cfRule>
    <cfRule type="expression" dxfId="3022" priority="18">
      <formula>H30&lt;0</formula>
    </cfRule>
  </conditionalFormatting>
  <conditionalFormatting sqref="F68 F70:F74">
    <cfRule type="expression" dxfId="3021" priority="13">
      <formula>F68&gt;0</formula>
    </cfRule>
    <cfRule type="expression" dxfId="3020" priority="14">
      <formula>F68&lt;0</formula>
    </cfRule>
  </conditionalFormatting>
  <conditionalFormatting sqref="F68 F70:F74">
    <cfRule type="expression" dxfId="3019" priority="15">
      <formula>F68&gt;0</formula>
    </cfRule>
    <cfRule type="expression" dxfId="3018" priority="16">
      <formula>F68&lt;0</formula>
    </cfRule>
  </conditionalFormatting>
  <conditionalFormatting sqref="H68 H70:H74">
    <cfRule type="expression" dxfId="3017" priority="11">
      <formula>H68&gt;0</formula>
    </cfRule>
    <cfRule type="expression" dxfId="3016" priority="12">
      <formula>H68&lt;0</formula>
    </cfRule>
  </conditionalFormatting>
  <conditionalFormatting sqref="F60:F67">
    <cfRule type="expression" dxfId="3015" priority="9">
      <formula>F60&gt;0</formula>
    </cfRule>
    <cfRule type="expression" dxfId="3014" priority="10">
      <formula>F60&lt;0</formula>
    </cfRule>
  </conditionalFormatting>
  <conditionalFormatting sqref="H60:H67">
    <cfRule type="expression" dxfId="3013" priority="7">
      <formula>H60&gt;0</formula>
    </cfRule>
    <cfRule type="expression" dxfId="3012" priority="8">
      <formula>H60&lt;0</formula>
    </cfRule>
  </conditionalFormatting>
  <conditionalFormatting sqref="F69">
    <cfRule type="expression" dxfId="3011" priority="5">
      <formula>F69&gt;0</formula>
    </cfRule>
    <cfRule type="expression" dxfId="3010" priority="6">
      <formula>F69&lt;0</formula>
    </cfRule>
  </conditionalFormatting>
  <conditionalFormatting sqref="H69">
    <cfRule type="expression" dxfId="3009" priority="3">
      <formula>H69&gt;0</formula>
    </cfRule>
    <cfRule type="expression" dxfId="3008" priority="4">
      <formula>H69&lt;0</formula>
    </cfRule>
  </conditionalFormatting>
  <conditionalFormatting sqref="Q10">
    <cfRule type="expression" dxfId="3007" priority="1">
      <formula>Q10&gt;0</formula>
    </cfRule>
    <cfRule type="expression" dxfId="300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005" priority="11">
      <formula>F33&gt;0</formula>
    </cfRule>
    <cfRule type="expression" dxfId="3004" priority="12">
      <formula>F33&lt;0</formula>
    </cfRule>
  </conditionalFormatting>
  <conditionalFormatting sqref="Q7">
    <cfRule type="expression" dxfId="3003" priority="9">
      <formula>Q7&gt;0</formula>
    </cfRule>
    <cfRule type="expression" dxfId="3002" priority="10">
      <formula>Q7&lt;0</formula>
    </cfRule>
  </conditionalFormatting>
  <conditionalFormatting sqref="Q8">
    <cfRule type="expression" dxfId="3001" priority="7">
      <formula>Q8&gt;0</formula>
    </cfRule>
    <cfRule type="expression" dxfId="3000" priority="8">
      <formula>Q8&lt;0</formula>
    </cfRule>
  </conditionalFormatting>
  <conditionalFormatting sqref="F25:F32">
    <cfRule type="expression" dxfId="2999" priority="5">
      <formula>F25&gt;0</formula>
    </cfRule>
    <cfRule type="expression" dxfId="2998" priority="6">
      <formula>F25&lt;0</formula>
    </cfRule>
  </conditionalFormatting>
  <conditionalFormatting sqref="H25:H32">
    <cfRule type="expression" dxfId="2997" priority="3">
      <formula>H25&gt;0</formula>
    </cfRule>
    <cfRule type="expression" dxfId="2996" priority="4">
      <formula>H25&lt;0</formula>
    </cfRule>
  </conditionalFormatting>
  <conditionalFormatting sqref="Q10">
    <cfRule type="expression" dxfId="2995" priority="1">
      <formula>Q10&gt;0</formula>
    </cfRule>
    <cfRule type="expression" dxfId="29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993" priority="75">
      <formula>F32&gt;0</formula>
    </cfRule>
    <cfRule type="expression" dxfId="2992" priority="76">
      <formula>F32&lt;0</formula>
    </cfRule>
  </conditionalFormatting>
  <conditionalFormatting sqref="Q7">
    <cfRule type="expression" dxfId="2991" priority="73">
      <formula>Q7&gt;0</formula>
    </cfRule>
    <cfRule type="expression" dxfId="2990" priority="74">
      <formula>Q7&lt;0</formula>
    </cfRule>
  </conditionalFormatting>
  <conditionalFormatting sqref="Q8">
    <cfRule type="expression" dxfId="2989" priority="71">
      <formula>Q8&gt;0</formula>
    </cfRule>
    <cfRule type="expression" dxfId="298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987" priority="63">
      <formula>M58&gt;0</formula>
    </cfRule>
    <cfRule type="expression" dxfId="2986" priority="64">
      <formula>M58&lt;0</formula>
    </cfRule>
  </conditionalFormatting>
  <conditionalFormatting sqref="Q10">
    <cfRule type="expression" dxfId="2985" priority="61">
      <formula>Q10&gt;0</formula>
    </cfRule>
    <cfRule type="expression" dxfId="2984" priority="62">
      <formula>Q10&lt;0</formula>
    </cfRule>
  </conditionalFormatting>
  <conditionalFormatting sqref="F29:F31">
    <cfRule type="expression" dxfId="2983" priority="59">
      <formula>F29&gt;0</formula>
    </cfRule>
    <cfRule type="expression" dxfId="2982" priority="60">
      <formula>F29&lt;0</formula>
    </cfRule>
  </conditionalFormatting>
  <conditionalFormatting sqref="H29:H31">
    <cfRule type="expression" dxfId="2981" priority="57">
      <formula>H29&gt;0</formula>
    </cfRule>
    <cfRule type="expression" dxfId="2980" priority="58">
      <formula>H29&lt;0</formula>
    </cfRule>
  </conditionalFormatting>
  <conditionalFormatting sqref="F83:F94">
    <cfRule type="expression" dxfId="2979" priority="55">
      <formula>F83&gt;0</formula>
    </cfRule>
    <cfRule type="expression" dxfId="2978" priority="56">
      <formula>F83&lt;0</formula>
    </cfRule>
  </conditionalFormatting>
  <conditionalFormatting sqref="H83:H94">
    <cfRule type="expression" dxfId="2977" priority="53">
      <formula>H83&gt;0</formula>
    </cfRule>
    <cfRule type="expression" dxfId="2976" priority="54">
      <formula>H83&lt;0</formula>
    </cfRule>
  </conditionalFormatting>
  <conditionalFormatting sqref="J41">
    <cfRule type="expression" dxfId="2975" priority="51">
      <formula>J41&gt;0</formula>
    </cfRule>
    <cfRule type="expression" dxfId="2974" priority="52">
      <formula>J41&lt;0</formula>
    </cfRule>
  </conditionalFormatting>
  <conditionalFormatting sqref="J39:J47">
    <cfRule type="expression" dxfId="2973" priority="49">
      <formula>J39&gt;0</formula>
    </cfRule>
    <cfRule type="expression" dxfId="2972" priority="50">
      <formula>J39&lt;0</formula>
    </cfRule>
  </conditionalFormatting>
  <conditionalFormatting sqref="F48:F51 H48:H51">
    <cfRule type="expression" dxfId="2971" priority="47">
      <formula>F48&gt;0</formula>
    </cfRule>
    <cfRule type="expression" dxfId="2970" priority="48">
      <formula>F48&lt;0</formula>
    </cfRule>
  </conditionalFormatting>
  <conditionalFormatting sqref="J48:J57">
    <cfRule type="expression" dxfId="2969" priority="45">
      <formula>J48&gt;0</formula>
    </cfRule>
    <cfRule type="expression" dxfId="2968" priority="46">
      <formula>J48&lt;0</formula>
    </cfRule>
  </conditionalFormatting>
  <conditionalFormatting sqref="K45:K52">
    <cfRule type="expression" dxfId="2967" priority="43">
      <formula>K45&gt;0</formula>
    </cfRule>
    <cfRule type="expression" dxfId="2966" priority="44">
      <formula>K45&lt;0</formula>
    </cfRule>
  </conditionalFormatting>
  <conditionalFormatting sqref="K45:K52">
    <cfRule type="expression" dxfId="2965" priority="41">
      <formula>K45&gt;0</formula>
    </cfRule>
    <cfRule type="expression" dxfId="2964" priority="42">
      <formula>K45&lt;0</formula>
    </cfRule>
  </conditionalFormatting>
  <conditionalFormatting sqref="F102:F118 H102:H118 H120:H128 F120:F128">
    <cfRule type="expression" dxfId="2963" priority="37">
      <formula>F102&gt;0</formula>
    </cfRule>
    <cfRule type="expression" dxfId="2962" priority="38">
      <formula>F102&lt;0</formula>
    </cfRule>
  </conditionalFormatting>
  <conditionalFormatting sqref="F96:F101">
    <cfRule type="expression" dxfId="2961" priority="35">
      <formula>F96&gt;0</formula>
    </cfRule>
    <cfRule type="expression" dxfId="2960" priority="36">
      <formula>F96&lt;0</formula>
    </cfRule>
  </conditionalFormatting>
  <conditionalFormatting sqref="H96:H101">
    <cfRule type="expression" dxfId="2959" priority="33">
      <formula>H96&gt;0</formula>
    </cfRule>
    <cfRule type="expression" dxfId="2958" priority="34">
      <formula>H96&lt;0</formula>
    </cfRule>
  </conditionalFormatting>
  <conditionalFormatting sqref="J112">
    <cfRule type="expression" dxfId="2957" priority="31">
      <formula>J112&gt;0</formula>
    </cfRule>
    <cfRule type="expression" dxfId="2956" priority="32">
      <formula>J112&lt;0</formula>
    </cfRule>
  </conditionalFormatting>
  <conditionalFormatting sqref="J110:J118 J120">
    <cfRule type="expression" dxfId="2955" priority="29">
      <formula>J110&gt;0</formula>
    </cfRule>
    <cfRule type="expression" dxfId="2954" priority="30">
      <formula>J110&lt;0</formula>
    </cfRule>
  </conditionalFormatting>
  <conditionalFormatting sqref="F119 H119">
    <cfRule type="expression" dxfId="2953" priority="27">
      <formula>F119&gt;0</formula>
    </cfRule>
    <cfRule type="expression" dxfId="2952" priority="28">
      <formula>F119&lt;0</formula>
    </cfRule>
  </conditionalFormatting>
  <conditionalFormatting sqref="J119">
    <cfRule type="expression" dxfId="2951" priority="25">
      <formula>J119&gt;0</formula>
    </cfRule>
    <cfRule type="expression" dxfId="2950" priority="26">
      <formula>J119&lt;0</formula>
    </cfRule>
  </conditionalFormatting>
  <conditionalFormatting sqref="K112:K123">
    <cfRule type="expression" dxfId="2949" priority="23">
      <formula>K112&gt;0</formula>
    </cfRule>
    <cfRule type="expression" dxfId="2948" priority="24">
      <formula>K112&lt;0</formula>
    </cfRule>
  </conditionalFormatting>
  <conditionalFormatting sqref="K110:K123">
    <cfRule type="expression" dxfId="2947" priority="21">
      <formula>K110&gt;0</formula>
    </cfRule>
    <cfRule type="expression" dxfId="2946" priority="22">
      <formula>K110&lt;0</formula>
    </cfRule>
  </conditionalFormatting>
  <conditionalFormatting sqref="J121">
    <cfRule type="expression" dxfId="2945" priority="19">
      <formula>J121&gt;0</formula>
    </cfRule>
    <cfRule type="expression" dxfId="2944" priority="20">
      <formula>J121&lt;0</formula>
    </cfRule>
  </conditionalFormatting>
  <conditionalFormatting sqref="F25:F28">
    <cfRule type="expression" dxfId="2943" priority="17">
      <formula>F25&gt;0</formula>
    </cfRule>
    <cfRule type="expression" dxfId="2942" priority="18">
      <formula>F25&lt;0</formula>
    </cfRule>
  </conditionalFormatting>
  <conditionalFormatting sqref="H25:H28">
    <cfRule type="expression" dxfId="2941" priority="15">
      <formula>H25&gt;0</formula>
    </cfRule>
    <cfRule type="expression" dxfId="2940" priority="16">
      <formula>H25&lt;0</formula>
    </cfRule>
  </conditionalFormatting>
  <conditionalFormatting sqref="J27:J29">
    <cfRule type="expression" dxfId="2939" priority="13">
      <formula>J27&gt;0</formula>
    </cfRule>
    <cfRule type="expression" dxfId="2938" priority="14">
      <formula>J27&lt;0</formula>
    </cfRule>
  </conditionalFormatting>
  <conditionalFormatting sqref="J30:J31">
    <cfRule type="expression" dxfId="2937" priority="11">
      <formula>J30&gt;0</formula>
    </cfRule>
    <cfRule type="expression" dxfId="2936" priority="12">
      <formula>J30&lt;0</formula>
    </cfRule>
  </conditionalFormatting>
  <conditionalFormatting sqref="J33">
    <cfRule type="expression" dxfId="2935" priority="9">
      <formula>J33&gt;0</formula>
    </cfRule>
    <cfRule type="expression" dxfId="2934" priority="10">
      <formula>J33&lt;0</formula>
    </cfRule>
  </conditionalFormatting>
  <conditionalFormatting sqref="J34">
    <cfRule type="expression" dxfId="2933" priority="7">
      <formula>J34&gt;0</formula>
    </cfRule>
    <cfRule type="expression" dxfId="2932" priority="8">
      <formula>J34&lt;0</formula>
    </cfRule>
  </conditionalFormatting>
  <conditionalFormatting sqref="J35:J43">
    <cfRule type="expression" dxfId="2931" priority="5">
      <formula>J35&gt;0</formula>
    </cfRule>
    <cfRule type="expression" dxfId="293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929" priority="1">
      <formula>Q9&gt;0</formula>
    </cfRule>
    <cfRule type="expression" dxfId="292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927" priority="15">
      <formula>F39&gt;0</formula>
    </cfRule>
    <cfRule type="expression" dxfId="2926" priority="16">
      <formula>F39&lt;0</formula>
    </cfRule>
  </conditionalFormatting>
  <conditionalFormatting sqref="Q7">
    <cfRule type="expression" dxfId="2925" priority="13">
      <formula>Q7&gt;0</formula>
    </cfRule>
    <cfRule type="expression" dxfId="2924" priority="14">
      <formula>Q7&lt;0</formula>
    </cfRule>
  </conditionalFormatting>
  <conditionalFormatting sqref="Q8">
    <cfRule type="expression" dxfId="2923" priority="11">
      <formula>Q8&gt;0</formula>
    </cfRule>
    <cfRule type="expression" dxfId="2922" priority="12">
      <formula>Q8&lt;0</formula>
    </cfRule>
  </conditionalFormatting>
  <conditionalFormatting sqref="F25:F38">
    <cfRule type="expression" dxfId="2921" priority="9">
      <formula>F25&gt;0</formula>
    </cfRule>
    <cfRule type="expression" dxfId="2920" priority="10">
      <formula>F25&lt;0</formula>
    </cfRule>
  </conditionalFormatting>
  <conditionalFormatting sqref="H25:H38">
    <cfRule type="expression" dxfId="2919" priority="7">
      <formula>H25&gt;0</formula>
    </cfRule>
    <cfRule type="expression" dxfId="2918" priority="8">
      <formula>H25&lt;0</formula>
    </cfRule>
  </conditionalFormatting>
  <conditionalFormatting sqref="M55">
    <cfRule type="expression" dxfId="2917" priority="3">
      <formula>M55&gt;0</formula>
    </cfRule>
    <cfRule type="expression" dxfId="2916" priority="4">
      <formula>M55&lt;0</formula>
    </cfRule>
  </conditionalFormatting>
  <conditionalFormatting sqref="Q10">
    <cfRule type="expression" dxfId="2915" priority="1">
      <formula>Q10&gt;0</formula>
    </cfRule>
    <cfRule type="expression" dxfId="29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913" priority="27">
      <formula>F27&gt;0</formula>
    </cfRule>
    <cfRule type="expression" dxfId="2912" priority="28">
      <formula>F27&lt;0</formula>
    </cfRule>
  </conditionalFormatting>
  <conditionalFormatting sqref="Q8">
    <cfRule type="expression" dxfId="2911" priority="15">
      <formula>Q8&gt;0</formula>
    </cfRule>
    <cfRule type="expression" dxfId="2910" priority="16">
      <formula>Q8&lt;0</formula>
    </cfRule>
  </conditionalFormatting>
  <conditionalFormatting sqref="Q7">
    <cfRule type="expression" dxfId="2909" priority="17">
      <formula>Q7&gt;0</formula>
    </cfRule>
    <cfRule type="expression" dxfId="2908" priority="18">
      <formula>Q7&lt;0</formula>
    </cfRule>
  </conditionalFormatting>
  <conditionalFormatting sqref="F37:F38">
    <cfRule type="expression" dxfId="2907" priority="13">
      <formula>F37&gt;0</formula>
    </cfRule>
    <cfRule type="expression" dxfId="2906" priority="14">
      <formula>F37&lt;0</formula>
    </cfRule>
  </conditionalFormatting>
  <conditionalFormatting sqref="H37:H38">
    <cfRule type="expression" dxfId="2905" priority="11">
      <formula>H37&gt;0</formula>
    </cfRule>
    <cfRule type="expression" dxfId="2904" priority="12">
      <formula>H37&lt;0</formula>
    </cfRule>
  </conditionalFormatting>
  <conditionalFormatting sqref="F23:F26 H23:H26">
    <cfRule type="expression" dxfId="2903" priority="9">
      <formula>F23&gt;0</formula>
    </cfRule>
    <cfRule type="expression" dxfId="2902" priority="10">
      <formula>F23&lt;0</formula>
    </cfRule>
  </conditionalFormatting>
  <conditionalFormatting sqref="Q10">
    <cfRule type="expression" dxfId="2901" priority="3">
      <formula>Q10&gt;0</formula>
    </cfRule>
    <cfRule type="expression" dxfId="2900" priority="4">
      <formula>Q10&lt;0</formula>
    </cfRule>
  </conditionalFormatting>
  <conditionalFormatting sqref="F22 H22">
    <cfRule type="expression" dxfId="2899" priority="1">
      <formula>F22&gt;0</formula>
    </cfRule>
    <cfRule type="expression" dxfId="2898" priority="2">
      <formula>F22&lt;0</formula>
    </cfRule>
  </conditionalFormatting>
  <conditionalFormatting sqref="M41">
    <cfRule type="expression" dxfId="2897" priority="5">
      <formula>M41&gt;0</formula>
    </cfRule>
    <cfRule type="expression" dxfId="28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895" priority="29">
      <formula>F25&gt;0</formula>
    </cfRule>
    <cfRule type="expression" dxfId="2894" priority="30">
      <formula>F25&lt;0</formula>
    </cfRule>
  </conditionalFormatting>
  <conditionalFormatting sqref="Q7">
    <cfRule type="expression" dxfId="2893" priority="27">
      <formula>Q7&gt;0</formula>
    </cfRule>
    <cfRule type="expression" dxfId="2892" priority="28">
      <formula>Q7&lt;0</formula>
    </cfRule>
  </conditionalFormatting>
  <conditionalFormatting sqref="Q8">
    <cfRule type="expression" dxfId="2891" priority="25">
      <formula>Q8&gt;0</formula>
    </cfRule>
    <cfRule type="expression" dxfId="2890" priority="26">
      <formula>Q8&lt;0</formula>
    </cfRule>
  </conditionalFormatting>
  <conditionalFormatting sqref="Q10">
    <cfRule type="expression" dxfId="2889" priority="13">
      <formula>Q10&gt;0</formula>
    </cfRule>
    <cfRule type="expression" dxfId="2888" priority="14">
      <formula>Q10&lt;0</formula>
    </cfRule>
  </conditionalFormatting>
  <conditionalFormatting sqref="M46">
    <cfRule type="expression" dxfId="2887" priority="11">
      <formula>M46&gt;0</formula>
    </cfRule>
    <cfRule type="expression" dxfId="2886" priority="12">
      <formula>M46&lt;0</formula>
    </cfRule>
  </conditionalFormatting>
  <conditionalFormatting sqref="F80:F88 H80:H88">
    <cfRule type="expression" dxfId="2885" priority="9">
      <formula>F80&gt;0</formula>
    </cfRule>
    <cfRule type="expression" dxfId="2884" priority="10">
      <formula>F80&lt;0</formula>
    </cfRule>
  </conditionalFormatting>
  <conditionalFormatting sqref="F75:F79">
    <cfRule type="expression" dxfId="2883" priority="7">
      <formula>F75&gt;0</formula>
    </cfRule>
    <cfRule type="expression" dxfId="2882" priority="8">
      <formula>F75&lt;0</formula>
    </cfRule>
  </conditionalFormatting>
  <conditionalFormatting sqref="H75:H79">
    <cfRule type="expression" dxfId="2881" priority="5">
      <formula>H75&gt;0</formula>
    </cfRule>
    <cfRule type="expression" dxfId="2880" priority="6">
      <formula>H75&lt;0</formula>
    </cfRule>
  </conditionalFormatting>
  <conditionalFormatting sqref="F71:F74">
    <cfRule type="expression" dxfId="2879" priority="3">
      <formula>F71&gt;0</formula>
    </cfRule>
    <cfRule type="expression" dxfId="2878" priority="4">
      <formula>F71&lt;0</formula>
    </cfRule>
  </conditionalFormatting>
  <conditionalFormatting sqref="H71:H74">
    <cfRule type="expression" dxfId="2877" priority="1">
      <formula>H71&gt;0</formula>
    </cfRule>
    <cfRule type="expression" dxfId="28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90.89</v>
      </c>
      <c r="R4" s="425">
        <v>-3.9699999999999999E-2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9089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101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1.1237205162438807E-2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1.2709869072505226E-2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99.979000000000013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99.070100000000011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98.161200000000008</v>
      </c>
    </row>
    <row r="20" spans="1:16" x14ac:dyDescent="0.25">
      <c r="O20" s="81">
        <v>1.07</v>
      </c>
      <c r="P20" s="81">
        <f t="shared" si="0"/>
        <v>97.252300000000005</v>
      </c>
    </row>
    <row r="21" spans="1:16" x14ac:dyDescent="0.25">
      <c r="O21" s="81">
        <v>1.06</v>
      </c>
      <c r="P21" s="81">
        <f t="shared" si="0"/>
        <v>96.343400000000003</v>
      </c>
    </row>
    <row r="22" spans="1:16" x14ac:dyDescent="0.25">
      <c r="O22" s="81">
        <v>1.05</v>
      </c>
      <c r="P22" s="81">
        <f t="shared" si="0"/>
        <v>95.4345</v>
      </c>
    </row>
    <row r="23" spans="1:16" x14ac:dyDescent="0.25">
      <c r="O23" s="81">
        <v>1.04</v>
      </c>
      <c r="P23" s="81">
        <f t="shared" si="0"/>
        <v>94.525599999999997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93.616700000000009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92.707800000000006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91.798900000000003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90.89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89.981099999999998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89.072199999999995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88.163299999999992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87.254400000000004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86.345500000000001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85.436599999999999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84.52770000000001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83.618800000000007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82.709900000000005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81.801000000000002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5" priority="35">
      <formula>F47&gt;0</formula>
    </cfRule>
    <cfRule type="expression" dxfId="2874" priority="36">
      <formula>F47&lt;0</formula>
    </cfRule>
  </conditionalFormatting>
  <conditionalFormatting sqref="Q7">
    <cfRule type="expression" dxfId="2873" priority="33">
      <formula>Q7&gt;0</formula>
    </cfRule>
    <cfRule type="expression" dxfId="2872" priority="34">
      <formula>Q7&lt;0</formula>
    </cfRule>
  </conditionalFormatting>
  <conditionalFormatting sqref="Q8">
    <cfRule type="expression" dxfId="2871" priority="31">
      <formula>Q8&gt;0</formula>
    </cfRule>
    <cfRule type="expression" dxfId="2870" priority="32">
      <formula>Q8&lt;0</formula>
    </cfRule>
  </conditionalFormatting>
  <conditionalFormatting sqref="F30:F46">
    <cfRule type="expression" dxfId="2869" priority="29">
      <formula>F30&gt;0</formula>
    </cfRule>
    <cfRule type="expression" dxfId="2868" priority="30">
      <formula>F30&lt;0</formula>
    </cfRule>
  </conditionalFormatting>
  <conditionalFormatting sqref="H30:H46">
    <cfRule type="expression" dxfId="2867" priority="27">
      <formula>H30&gt;0</formula>
    </cfRule>
    <cfRule type="expression" dxfId="2866" priority="28">
      <formula>H30&lt;0</formula>
    </cfRule>
  </conditionalFormatting>
  <conditionalFormatting sqref="Q10">
    <cfRule type="expression" dxfId="2865" priority="25">
      <formula>Q10&gt;0</formula>
    </cfRule>
    <cfRule type="expression" dxfId="2864" priority="26">
      <formula>Q10&lt;0</formula>
    </cfRule>
  </conditionalFormatting>
  <conditionalFormatting sqref="J25:J38">
    <cfRule type="expression" dxfId="2863" priority="23">
      <formula>J25&gt;0</formula>
    </cfRule>
    <cfRule type="expression" dxfId="2862" priority="24">
      <formula>J25&lt;0</formula>
    </cfRule>
  </conditionalFormatting>
  <conditionalFormatting sqref="K25:K38">
    <cfRule type="expression" dxfId="2861" priority="21">
      <formula>K25&gt;0</formula>
    </cfRule>
    <cfRule type="expression" dxfId="2860" priority="22">
      <formula>K25&lt;0</formula>
    </cfRule>
  </conditionalFormatting>
  <conditionalFormatting sqref="L25 L38">
    <cfRule type="expression" dxfId="2859" priority="19">
      <formula>L25&gt;0</formula>
    </cfRule>
    <cfRule type="expression" dxfId="2858" priority="20">
      <formula>L25&lt;0</formula>
    </cfRule>
  </conditionalFormatting>
  <conditionalFormatting sqref="F89:F110">
    <cfRule type="expression" dxfId="2857" priority="17">
      <formula>F89&gt;0</formula>
    </cfRule>
    <cfRule type="expression" dxfId="2856" priority="18">
      <formula>F89&lt;0</formula>
    </cfRule>
  </conditionalFormatting>
  <conditionalFormatting sqref="H89:H110">
    <cfRule type="expression" dxfId="2855" priority="15">
      <formula>H89&gt;0</formula>
    </cfRule>
    <cfRule type="expression" dxfId="2854" priority="16">
      <formula>H89&lt;0</formula>
    </cfRule>
  </conditionalFormatting>
  <conditionalFormatting sqref="J89:J102">
    <cfRule type="expression" dxfId="2853" priority="13">
      <formula>J89&gt;0</formula>
    </cfRule>
    <cfRule type="expression" dxfId="2852" priority="14">
      <formula>J89&lt;0</formula>
    </cfRule>
  </conditionalFormatting>
  <conditionalFormatting sqref="K89:K102">
    <cfRule type="expression" dxfId="2851" priority="11">
      <formula>K89&gt;0</formula>
    </cfRule>
    <cfRule type="expression" dxfId="2850" priority="12">
      <formula>K89&lt;0</formula>
    </cfRule>
  </conditionalFormatting>
  <conditionalFormatting sqref="L89:L102">
    <cfRule type="expression" dxfId="2849" priority="9">
      <formula>L89&gt;0</formula>
    </cfRule>
    <cfRule type="expression" dxfId="2848" priority="10">
      <formula>L89&lt;0</formula>
    </cfRule>
  </conditionalFormatting>
  <conditionalFormatting sqref="F29 F25:F26">
    <cfRule type="expression" dxfId="2847" priority="7">
      <formula>F25&gt;0</formula>
    </cfRule>
    <cfRule type="expression" dxfId="2846" priority="8">
      <formula>F25&lt;0</formula>
    </cfRule>
  </conditionalFormatting>
  <conditionalFormatting sqref="H29 H25:H27">
    <cfRule type="expression" dxfId="2845" priority="5">
      <formula>H25&gt;0</formula>
    </cfRule>
    <cfRule type="expression" dxfId="2844" priority="6">
      <formula>H25&lt;0</formula>
    </cfRule>
  </conditionalFormatting>
  <conditionalFormatting sqref="F27:F28">
    <cfRule type="expression" dxfId="2843" priority="3">
      <formula>F27&gt;0</formula>
    </cfRule>
    <cfRule type="expression" dxfId="2842" priority="4">
      <formula>F27&lt;0</formula>
    </cfRule>
  </conditionalFormatting>
  <conditionalFormatting sqref="H28">
    <cfRule type="expression" dxfId="2841" priority="1">
      <formula>H28&gt;0</formula>
    </cfRule>
    <cfRule type="expression" dxfId="28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56.489899999999999</v>
      </c>
      <c r="R4" s="425">
        <v>-4.5100000000000001E-2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5648.99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-701.01000000000022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-701.01000000000022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-0.11039527559055122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2.8323647236054589E-2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13.579302884615384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62.138890000000004</v>
      </c>
    </row>
    <row r="20" spans="1:21" x14ac:dyDescent="0.25">
      <c r="O20" s="81">
        <v>1.0900000000000001</v>
      </c>
      <c r="P20" s="81">
        <f t="shared" ref="P20:P39" si="0">O20*$Q$4</f>
        <v>61.573991000000007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61.009092000000003</v>
      </c>
    </row>
    <row r="22" spans="1:21" x14ac:dyDescent="0.25">
      <c r="O22" s="81">
        <v>1.07</v>
      </c>
      <c r="P22" s="81">
        <f t="shared" si="0"/>
        <v>60.444193000000006</v>
      </c>
    </row>
    <row r="23" spans="1:21" x14ac:dyDescent="0.25">
      <c r="O23" s="81">
        <v>1.06</v>
      </c>
      <c r="P23" s="81">
        <f t="shared" si="0"/>
        <v>59.879294000000002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59.314395000000005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179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58.749496000000001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179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58.184597000000004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179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57.619698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>C28*(E28-D28)</f>
        <v>-564.99999999999989</v>
      </c>
      <c r="G28" s="39">
        <f>D28*C28</f>
        <v>6350</v>
      </c>
      <c r="H28" s="179">
        <f>(E28-D28)/D28</f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57.054799000000003</v>
      </c>
      <c r="T28" s="156">
        <v>43314</v>
      </c>
      <c r="U28" t="s">
        <v>1151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1</v>
      </c>
      <c r="P29" s="81">
        <f t="shared" si="0"/>
        <v>56.489899999999999</v>
      </c>
      <c r="T29" s="156">
        <v>43326</v>
      </c>
      <c r="U29" t="s">
        <v>1150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0.99</v>
      </c>
      <c r="P30" s="81">
        <f t="shared" si="0"/>
        <v>55.925000999999995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55.360101999999998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54.795202999999994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54.230303999999997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53.665404999999993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53.100505999999996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52.535606999999999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51.970708000000002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51.405808999999998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50.840910000000001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839" priority="35">
      <formula>Q7&gt;0</formula>
    </cfRule>
    <cfRule type="expression" dxfId="2838" priority="36">
      <formula>Q7&lt;0</formula>
    </cfRule>
  </conditionalFormatting>
  <conditionalFormatting sqref="Q8">
    <cfRule type="expression" dxfId="2837" priority="33">
      <formula>Q8&gt;0</formula>
    </cfRule>
    <cfRule type="expression" dxfId="2836" priority="34">
      <formula>Q8&lt;0</formula>
    </cfRule>
  </conditionalFormatting>
  <conditionalFormatting sqref="F34:F54 F58:F63">
    <cfRule type="expression" dxfId="2835" priority="31">
      <formula>F34&gt;0</formula>
    </cfRule>
    <cfRule type="expression" dxfId="2834" priority="32">
      <formula>F34&lt;0</formula>
    </cfRule>
  </conditionalFormatting>
  <conditionalFormatting sqref="H34:H54 H58:H63">
    <cfRule type="expression" dxfId="2833" priority="29">
      <formula>H34&gt;0</formula>
    </cfRule>
    <cfRule type="expression" dxfId="2832" priority="30">
      <formula>H34&lt;0</formula>
    </cfRule>
  </conditionalFormatting>
  <conditionalFormatting sqref="Q10">
    <cfRule type="expression" dxfId="2831" priority="27">
      <formula>Q10&gt;0</formula>
    </cfRule>
    <cfRule type="expression" dxfId="2830" priority="28">
      <formula>Q10&lt;0</formula>
    </cfRule>
  </conditionalFormatting>
  <conditionalFormatting sqref="J25:J38">
    <cfRule type="expression" dxfId="2829" priority="25">
      <formula>J25&gt;0</formula>
    </cfRule>
    <cfRule type="expression" dxfId="2828" priority="26">
      <formula>J25&lt;0</formula>
    </cfRule>
  </conditionalFormatting>
  <conditionalFormatting sqref="K25:K35 K37:K38">
    <cfRule type="expression" dxfId="2827" priority="23">
      <formula>K25&gt;0</formula>
    </cfRule>
    <cfRule type="expression" dxfId="2826" priority="24">
      <formula>K25&lt;0</formula>
    </cfRule>
  </conditionalFormatting>
  <conditionalFormatting sqref="F89:F110">
    <cfRule type="expression" dxfId="2825" priority="19">
      <formula>F89&gt;0</formula>
    </cfRule>
    <cfRule type="expression" dxfId="2824" priority="20">
      <formula>F89&lt;0</formula>
    </cfRule>
  </conditionalFormatting>
  <conditionalFormatting sqref="H89:H110">
    <cfRule type="expression" dxfId="2823" priority="17">
      <formula>H89&gt;0</formula>
    </cfRule>
    <cfRule type="expression" dxfId="2822" priority="18">
      <formula>H89&lt;0</formula>
    </cfRule>
  </conditionalFormatting>
  <conditionalFormatting sqref="J89:J102">
    <cfRule type="expression" dxfId="2821" priority="15">
      <formula>J89&gt;0</formula>
    </cfRule>
    <cfRule type="expression" dxfId="2820" priority="16">
      <formula>J89&lt;0</formula>
    </cfRule>
  </conditionalFormatting>
  <conditionalFormatting sqref="K89:K102">
    <cfRule type="expression" dxfId="2819" priority="13">
      <formula>K89&gt;0</formula>
    </cfRule>
    <cfRule type="expression" dxfId="2818" priority="14">
      <formula>K89&lt;0</formula>
    </cfRule>
  </conditionalFormatting>
  <conditionalFormatting sqref="L89:L102">
    <cfRule type="expression" dxfId="2817" priority="11">
      <formula>L89&gt;0</formula>
    </cfRule>
    <cfRule type="expression" dxfId="2816" priority="12">
      <formula>L89&lt;0</formula>
    </cfRule>
  </conditionalFormatting>
  <conditionalFormatting sqref="F25:F33">
    <cfRule type="expression" dxfId="2815" priority="9">
      <formula>F25&gt;0</formula>
    </cfRule>
    <cfRule type="expression" dxfId="2814" priority="10">
      <formula>F25&lt;0</formula>
    </cfRule>
  </conditionalFormatting>
  <conditionalFormatting sqref="H25:H33">
    <cfRule type="expression" dxfId="2813" priority="7">
      <formula>H25&gt;0</formula>
    </cfRule>
    <cfRule type="expression" dxfId="2812" priority="8">
      <formula>H25&lt;0</formula>
    </cfRule>
  </conditionalFormatting>
  <conditionalFormatting sqref="J54">
    <cfRule type="expression" dxfId="2811" priority="5">
      <formula>J54&gt;0</formula>
    </cfRule>
    <cfRule type="expression" dxfId="2810" priority="6">
      <formula>J54&lt;0</formula>
    </cfRule>
  </conditionalFormatting>
  <conditionalFormatting sqref="F55:F57">
    <cfRule type="expression" dxfId="2809" priority="3">
      <formula>F55&gt;0</formula>
    </cfRule>
    <cfRule type="expression" dxfId="2808" priority="4">
      <formula>F55&lt;0</formula>
    </cfRule>
  </conditionalFormatting>
  <conditionalFormatting sqref="H55:H57">
    <cfRule type="expression" dxfId="2807" priority="1">
      <formula>H55&gt;0</formula>
    </cfRule>
    <cfRule type="expression" dxfId="280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805" priority="21">
      <formula>F47&gt;0</formula>
    </cfRule>
    <cfRule type="expression" dxfId="2804" priority="22">
      <formula>F47&lt;0</formula>
    </cfRule>
  </conditionalFormatting>
  <conditionalFormatting sqref="Q7">
    <cfRule type="expression" dxfId="2803" priority="19">
      <formula>Q7&gt;0</formula>
    </cfRule>
    <cfRule type="expression" dxfId="2802" priority="20">
      <formula>Q7&lt;0</formula>
    </cfRule>
  </conditionalFormatting>
  <conditionalFormatting sqref="Q8">
    <cfRule type="expression" dxfId="2801" priority="17">
      <formula>Q8&gt;0</formula>
    </cfRule>
    <cfRule type="expression" dxfId="2800" priority="18">
      <formula>Q8&lt;0</formula>
    </cfRule>
  </conditionalFormatting>
  <conditionalFormatting sqref="F25:F46">
    <cfRule type="expression" dxfId="2799" priority="15">
      <formula>F25&gt;0</formula>
    </cfRule>
    <cfRule type="expression" dxfId="2798" priority="16">
      <formula>F25&lt;0</formula>
    </cfRule>
  </conditionalFormatting>
  <conditionalFormatting sqref="H25:H46">
    <cfRule type="expression" dxfId="2797" priority="13">
      <formula>H25&gt;0</formula>
    </cfRule>
    <cfRule type="expression" dxfId="2796" priority="14">
      <formula>H25&lt;0</formula>
    </cfRule>
  </conditionalFormatting>
  <conditionalFormatting sqref="F89:F110">
    <cfRule type="expression" dxfId="2795" priority="11">
      <formula>F89&gt;0</formula>
    </cfRule>
    <cfRule type="expression" dxfId="2794" priority="12">
      <formula>F89&lt;0</formula>
    </cfRule>
  </conditionalFormatting>
  <conditionalFormatting sqref="H89:H110">
    <cfRule type="expression" dxfId="2793" priority="9">
      <formula>H89&gt;0</formula>
    </cfRule>
    <cfRule type="expression" dxfId="2792" priority="10">
      <formula>H89&lt;0</formula>
    </cfRule>
  </conditionalFormatting>
  <conditionalFormatting sqref="Q10">
    <cfRule type="expression" dxfId="2791" priority="7">
      <formula>Q10&gt;0</formula>
    </cfRule>
    <cfRule type="expression" dxfId="2790" priority="8">
      <formula>Q10&lt;0</formula>
    </cfRule>
  </conditionalFormatting>
  <conditionalFormatting sqref="J25:J38">
    <cfRule type="expression" dxfId="2789" priority="5">
      <formula>J25&gt;0</formula>
    </cfRule>
    <cfRule type="expression" dxfId="2788" priority="6">
      <formula>J25&lt;0</formula>
    </cfRule>
  </conditionalFormatting>
  <conditionalFormatting sqref="K25:K38">
    <cfRule type="expression" dxfId="2787" priority="3">
      <formula>K25&gt;0</formula>
    </cfRule>
    <cfRule type="expression" dxfId="2786" priority="4">
      <formula>K25&lt;0</formula>
    </cfRule>
  </conditionalFormatting>
  <conditionalFormatting sqref="L25:L38">
    <cfRule type="expression" dxfId="2785" priority="1">
      <formula>L25&gt;0</formula>
    </cfRule>
    <cfRule type="expression" dxfId="27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783" priority="23">
      <formula>F34&gt;0</formula>
    </cfRule>
    <cfRule type="expression" dxfId="2782" priority="24">
      <formula>F34&lt;0</formula>
    </cfRule>
  </conditionalFormatting>
  <conditionalFormatting sqref="Q7">
    <cfRule type="expression" dxfId="2781" priority="21">
      <formula>Q7&gt;0</formula>
    </cfRule>
    <cfRule type="expression" dxfId="2780" priority="22">
      <formula>Q7&lt;0</formula>
    </cfRule>
  </conditionalFormatting>
  <conditionalFormatting sqref="Q8">
    <cfRule type="expression" dxfId="2779" priority="19">
      <formula>Q8&gt;0</formula>
    </cfRule>
    <cfRule type="expression" dxfId="2778" priority="20">
      <formula>Q8&lt;0</formula>
    </cfRule>
  </conditionalFormatting>
  <conditionalFormatting sqref="F25:F33">
    <cfRule type="expression" dxfId="2777" priority="17">
      <formula>F25&gt;0</formula>
    </cfRule>
    <cfRule type="expression" dxfId="2776" priority="18">
      <formula>F25&lt;0</formula>
    </cfRule>
  </conditionalFormatting>
  <conditionalFormatting sqref="H25:H33">
    <cfRule type="expression" dxfId="2775" priority="15">
      <formula>H25&gt;0</formula>
    </cfRule>
    <cfRule type="expression" dxfId="2774" priority="16">
      <formula>H25&lt;0</formula>
    </cfRule>
  </conditionalFormatting>
  <conditionalFormatting sqref="M46">
    <cfRule type="expression" dxfId="2773" priority="13">
      <formula>M46&gt;0</formula>
    </cfRule>
    <cfRule type="expression" dxfId="2772" priority="14">
      <formula>M46&lt;0</formula>
    </cfRule>
  </conditionalFormatting>
  <conditionalFormatting sqref="F79:F87 H79:H87">
    <cfRule type="expression" dxfId="2771" priority="11">
      <formula>F79&gt;0</formula>
    </cfRule>
    <cfRule type="expression" dxfId="2770" priority="12">
      <formula>F79&lt;0</formula>
    </cfRule>
  </conditionalFormatting>
  <conditionalFormatting sqref="F70:F78">
    <cfRule type="expression" dxfId="2769" priority="9">
      <formula>F70&gt;0</formula>
    </cfRule>
    <cfRule type="expression" dxfId="2768" priority="10">
      <formula>F70&lt;0</formula>
    </cfRule>
  </conditionalFormatting>
  <conditionalFormatting sqref="H70:H78">
    <cfRule type="expression" dxfId="2767" priority="7">
      <formula>H70&gt;0</formula>
    </cfRule>
    <cfRule type="expression" dxfId="2766" priority="8">
      <formula>H70&lt;0</formula>
    </cfRule>
  </conditionalFormatting>
  <conditionalFormatting sqref="J27:K27 J30:K30 J33:K33 J36:K36 J39:K39 J42:K42">
    <cfRule type="expression" dxfId="2765" priority="5">
      <formula>J27&gt;0</formula>
    </cfRule>
    <cfRule type="expression" dxfId="2764" priority="6">
      <formula>J27&lt;0</formula>
    </cfRule>
  </conditionalFormatting>
  <conditionalFormatting sqref="J28:K29 J31:K32 J34:K35 J37:K38 J40:K41">
    <cfRule type="expression" dxfId="2763" priority="3">
      <formula>J28&gt;0</formula>
    </cfRule>
    <cfRule type="expression" dxfId="2762" priority="4">
      <formula>J28&lt;0</formula>
    </cfRule>
  </conditionalFormatting>
  <conditionalFormatting sqref="L27:L42">
    <cfRule type="expression" dxfId="2761" priority="1">
      <formula>L27&gt;0</formula>
    </cfRule>
    <cfRule type="expression" dxfId="276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759" priority="9">
      <formula>F57&gt;0</formula>
    </cfRule>
    <cfRule type="expression" dxfId="2758" priority="10">
      <formula>F57&lt;0</formula>
    </cfRule>
  </conditionalFormatting>
  <conditionalFormatting sqref="Q7">
    <cfRule type="expression" dxfId="2757" priority="7">
      <formula>Q7&gt;0</formula>
    </cfRule>
    <cfRule type="expression" dxfId="2756" priority="8">
      <formula>Q7&lt;0</formula>
    </cfRule>
  </conditionalFormatting>
  <conditionalFormatting sqref="Q8">
    <cfRule type="expression" dxfId="2755" priority="5">
      <formula>Q8&gt;0</formula>
    </cfRule>
    <cfRule type="expression" dxfId="2754" priority="6">
      <formula>Q8&lt;0</formula>
    </cfRule>
  </conditionalFormatting>
  <conditionalFormatting sqref="F25:F56">
    <cfRule type="expression" dxfId="2753" priority="3">
      <formula>F25&gt;0</formula>
    </cfRule>
    <cfRule type="expression" dxfId="2752" priority="4">
      <formula>F25&lt;0</formula>
    </cfRule>
  </conditionalFormatting>
  <conditionalFormatting sqref="H25:H56">
    <cfRule type="expression" dxfId="2751" priority="1">
      <formula>H25&gt;0</formula>
    </cfRule>
    <cfRule type="expression" dxfId="275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49.707133333333331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49.559899999999999</v>
      </c>
      <c r="R4" s="425">
        <v>-1.9800000000000002E-2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14867.97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>C6*D6+E6</f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14912.14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-44.170000000000073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-44.170000000000073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-2.9620161827879883E-3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2.6230884243107835E-2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179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179">
        <f t="shared" si="2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179">
        <f t="shared" si="2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179">
        <f t="shared" si="2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179">
        <f t="shared" si="2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179">
        <f t="shared" si="2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179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179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179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179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179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179">
        <f t="shared" si="5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179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6">C39*(E39-D39)</f>
        <v>-53.999999999999915</v>
      </c>
      <c r="G39" s="39">
        <f t="shared" ref="G39:G49" si="7">D39*C39</f>
        <v>15099</v>
      </c>
      <c r="H39" s="179">
        <f t="shared" ref="H39:H49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179">
        <f t="shared" si="8"/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179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54.515890000000006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179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54.020291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179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53.524692000000002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179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53.029093000000003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179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52.533494000000005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179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52.037894999999999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179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51.542296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6"/>
        <v>96.870000000001255</v>
      </c>
      <c r="G48" s="39">
        <f t="shared" si="7"/>
        <v>14912.13</v>
      </c>
      <c r="H48" s="179">
        <f t="shared" si="8"/>
        <v>6.4960538836505086E-3</v>
      </c>
      <c r="I48" s="186" t="s">
        <v>1334</v>
      </c>
      <c r="J48" s="39"/>
      <c r="K48" s="39"/>
      <c r="L48" s="39"/>
      <c r="O48" s="81">
        <v>1.03</v>
      </c>
      <c r="P48" s="81">
        <f t="shared" si="9"/>
        <v>51.046697000000002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6"/>
        <v>-20.129999999998915</v>
      </c>
      <c r="G49" s="39">
        <f t="shared" si="7"/>
        <v>14912.13</v>
      </c>
      <c r="H49" s="179">
        <f t="shared" si="8"/>
        <v>-1.3499077596559926E-3</v>
      </c>
      <c r="I49" s="39"/>
      <c r="J49" s="39"/>
      <c r="K49" s="39"/>
      <c r="L49" s="39"/>
      <c r="O49" s="81">
        <v>1.02</v>
      </c>
      <c r="P49" s="81">
        <f t="shared" si="9"/>
        <v>50.551098000000003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" si="10">C50*(E50-D50)</f>
        <v>-71.129999999999427</v>
      </c>
      <c r="G50" s="39">
        <f t="shared" ref="G50" si="11">D50*C50</f>
        <v>14912.13</v>
      </c>
      <c r="H50" s="179">
        <f t="shared" ref="H50" si="12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9"/>
        <v>50.055498999999998</v>
      </c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O51" s="81">
        <v>1</v>
      </c>
      <c r="P51" s="81">
        <f t="shared" si="9"/>
        <v>49.559899999999999</v>
      </c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O52" s="81">
        <v>0.99</v>
      </c>
      <c r="P52" s="81">
        <f t="shared" si="9"/>
        <v>49.064301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9"/>
        <v>48.568701999999995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9"/>
        <v>48.073102999999996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9"/>
        <v>47.577503999999998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9"/>
        <v>47.081904999999999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9"/>
        <v>46.586305999999993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9"/>
        <v>46.090707000000002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9"/>
        <v>45.595108000000003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9"/>
        <v>45.099508999999998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9"/>
        <v>44.603909999999999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749" priority="35">
      <formula>F60&gt;0</formula>
    </cfRule>
    <cfRule type="expression" dxfId="2748" priority="36">
      <formula>F60&lt;0</formula>
    </cfRule>
  </conditionalFormatting>
  <conditionalFormatting sqref="Q7">
    <cfRule type="expression" dxfId="2747" priority="33">
      <formula>Q7&gt;0</formula>
    </cfRule>
    <cfRule type="expression" dxfId="2746" priority="34">
      <formula>Q7&lt;0</formula>
    </cfRule>
  </conditionalFormatting>
  <conditionalFormatting sqref="Q8">
    <cfRule type="expression" dxfId="2745" priority="31">
      <formula>Q8&gt;0</formula>
    </cfRule>
    <cfRule type="expression" dxfId="2744" priority="32">
      <formula>Q8&lt;0</formula>
    </cfRule>
  </conditionalFormatting>
  <conditionalFormatting sqref="F30:F59">
    <cfRule type="expression" dxfId="2743" priority="29">
      <formula>F30&gt;0</formula>
    </cfRule>
    <cfRule type="expression" dxfId="2742" priority="30">
      <formula>F30&lt;0</formula>
    </cfRule>
  </conditionalFormatting>
  <conditionalFormatting sqref="H30:H59">
    <cfRule type="expression" dxfId="2741" priority="27">
      <formula>H30&gt;0</formula>
    </cfRule>
    <cfRule type="expression" dxfId="2740" priority="28">
      <formula>H30&lt;0</formula>
    </cfRule>
  </conditionalFormatting>
  <conditionalFormatting sqref="Q10">
    <cfRule type="expression" dxfId="2739" priority="25">
      <formula>Q10&gt;0</formula>
    </cfRule>
    <cfRule type="expression" dxfId="2738" priority="26">
      <formula>Q10&lt;0</formula>
    </cfRule>
  </conditionalFormatting>
  <conditionalFormatting sqref="J27:J35">
    <cfRule type="expression" dxfId="2737" priority="23">
      <formula>J27&gt;0</formula>
    </cfRule>
    <cfRule type="expression" dxfId="2736" priority="24">
      <formula>J27&lt;0</formula>
    </cfRule>
  </conditionalFormatting>
  <conditionalFormatting sqref="K27:K38">
    <cfRule type="expression" dxfId="2735" priority="21">
      <formula>K27&gt;0</formula>
    </cfRule>
    <cfRule type="expression" dxfId="2734" priority="22">
      <formula>K27&lt;0</formula>
    </cfRule>
  </conditionalFormatting>
  <conditionalFormatting sqref="L27:L38">
    <cfRule type="expression" dxfId="2733" priority="19">
      <formula>L27&gt;0</formula>
    </cfRule>
    <cfRule type="expression" dxfId="2732" priority="20">
      <formula>L27&lt;0</formula>
    </cfRule>
  </conditionalFormatting>
  <conditionalFormatting sqref="F89:F110">
    <cfRule type="expression" dxfId="2731" priority="17">
      <formula>F89&gt;0</formula>
    </cfRule>
    <cfRule type="expression" dxfId="2730" priority="18">
      <formula>F89&lt;0</formula>
    </cfRule>
  </conditionalFormatting>
  <conditionalFormatting sqref="H89:H110">
    <cfRule type="expression" dxfId="2729" priority="15">
      <formula>H89&gt;0</formula>
    </cfRule>
    <cfRule type="expression" dxfId="2728" priority="16">
      <formula>H89&lt;0</formula>
    </cfRule>
  </conditionalFormatting>
  <conditionalFormatting sqref="J89:J102">
    <cfRule type="expression" dxfId="2727" priority="13">
      <formula>J89&gt;0</formula>
    </cfRule>
    <cfRule type="expression" dxfId="2726" priority="14">
      <formula>J89&lt;0</formula>
    </cfRule>
  </conditionalFormatting>
  <conditionalFormatting sqref="K89:K102">
    <cfRule type="expression" dxfId="2725" priority="11">
      <formula>K89&gt;0</formula>
    </cfRule>
    <cfRule type="expression" dxfId="2724" priority="12">
      <formula>K89&lt;0</formula>
    </cfRule>
  </conditionalFormatting>
  <conditionalFormatting sqref="L89:L102">
    <cfRule type="expression" dxfId="2723" priority="9">
      <formula>L89&gt;0</formula>
    </cfRule>
    <cfRule type="expression" dxfId="2722" priority="10">
      <formula>L89&lt;0</formula>
    </cfRule>
  </conditionalFormatting>
  <conditionalFormatting sqref="F29">
    <cfRule type="expression" dxfId="2721" priority="7">
      <formula>F29&gt;0</formula>
    </cfRule>
    <cfRule type="expression" dxfId="2720" priority="8">
      <formula>F29&lt;0</formula>
    </cfRule>
  </conditionalFormatting>
  <conditionalFormatting sqref="H29">
    <cfRule type="expression" dxfId="2719" priority="5">
      <formula>H29&gt;0</formula>
    </cfRule>
    <cfRule type="expression" dxfId="2718" priority="6">
      <formula>H29&lt;0</formula>
    </cfRule>
  </conditionalFormatting>
  <conditionalFormatting sqref="F25:F28 H25:H28">
    <cfRule type="expression" dxfId="2717" priority="1">
      <formula>F25&gt;0</formula>
    </cfRule>
    <cfRule type="expression" dxfId="271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79.5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79.5</v>
      </c>
      <c r="R4" s="405">
        <v>2.1299999999999999E-2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3043.4599999999955</v>
      </c>
      <c r="R7">
        <v>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2846.25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2.5157232704402517E-2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11.397849462365592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87.45</v>
      </c>
    </row>
    <row r="22" spans="1:16" x14ac:dyDescent="0.25">
      <c r="O22" s="81">
        <v>1.0900000000000001</v>
      </c>
      <c r="P22" s="81">
        <f t="shared" ref="P22:P41" si="2">O22*$Q$4</f>
        <v>86.655000000000001</v>
      </c>
    </row>
    <row r="23" spans="1:16" x14ac:dyDescent="0.25">
      <c r="O23" s="81">
        <v>1.08</v>
      </c>
      <c r="P23" s="81">
        <f t="shared" si="2"/>
        <v>85.86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85.065000000000012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84.27000000000001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83.475000000000009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82.68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81.885000000000005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81.09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80.295000000000002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79.5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4" si="8">C32*(E32-D32)</f>
        <v>1405.0005000000019</v>
      </c>
      <c r="G32" s="39">
        <f t="shared" ref="G32:G44" si="9">D32*C32</f>
        <v>9646.9994999999999</v>
      </c>
      <c r="H32" s="179">
        <f t="shared" ref="H32:H44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78.704999999999998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77.91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77.114999999999995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76.319999999999993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75.524999999999991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74.72999999999999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73.935000000000002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73.14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72.344999999999999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71.55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715" priority="27">
      <formula>F57&gt;0</formula>
    </cfRule>
    <cfRule type="expression" dxfId="2714" priority="28">
      <formula>F57&lt;0</formula>
    </cfRule>
  </conditionalFormatting>
  <conditionalFormatting sqref="Q7">
    <cfRule type="expression" dxfId="2713" priority="25">
      <formula>Q7&gt;0</formula>
    </cfRule>
    <cfRule type="expression" dxfId="2712" priority="26">
      <formula>Q7&lt;0</formula>
    </cfRule>
  </conditionalFormatting>
  <conditionalFormatting sqref="Q8">
    <cfRule type="expression" dxfId="2711" priority="23">
      <formula>Q8&gt;0</formula>
    </cfRule>
    <cfRule type="expression" dxfId="2710" priority="24">
      <formula>Q8&lt;0</formula>
    </cfRule>
  </conditionalFormatting>
  <conditionalFormatting sqref="M58">
    <cfRule type="expression" dxfId="2709" priority="17">
      <formula>M58&gt;0</formula>
    </cfRule>
    <cfRule type="expression" dxfId="2708" priority="18">
      <formula>M58&lt;0</formula>
    </cfRule>
  </conditionalFormatting>
  <conditionalFormatting sqref="F84:F115">
    <cfRule type="expression" dxfId="2707" priority="15">
      <formula>F84&gt;0</formula>
    </cfRule>
    <cfRule type="expression" dxfId="2706" priority="16">
      <formula>F84&lt;0</formula>
    </cfRule>
  </conditionalFormatting>
  <conditionalFormatting sqref="H84:H115">
    <cfRule type="expression" dxfId="2705" priority="13">
      <formula>H84&gt;0</formula>
    </cfRule>
    <cfRule type="expression" dxfId="2704" priority="14">
      <formula>H84&lt;0</formula>
    </cfRule>
  </conditionalFormatting>
  <conditionalFormatting sqref="F25:F56 H25:H56">
    <cfRule type="expression" dxfId="2703" priority="11">
      <formula>F25&gt;0</formula>
    </cfRule>
    <cfRule type="expression" dxfId="2702" priority="12">
      <formula>F25&lt;0</formula>
    </cfRule>
  </conditionalFormatting>
  <conditionalFormatting sqref="J28:J30 K25:K30 J31:K38">
    <cfRule type="expression" dxfId="2701" priority="7">
      <formula>J25&gt;0</formula>
    </cfRule>
    <cfRule type="expression" dxfId="2700" priority="8">
      <formula>J25&lt;0</formula>
    </cfRule>
  </conditionalFormatting>
  <conditionalFormatting sqref="K39:K42">
    <cfRule type="expression" dxfId="2699" priority="5">
      <formula>K39&gt;0</formula>
    </cfRule>
    <cfRule type="expression" dxfId="2698" priority="6">
      <formula>K39&lt;0</formula>
    </cfRule>
  </conditionalFormatting>
  <conditionalFormatting sqref="K43">
    <cfRule type="expression" dxfId="2697" priority="3">
      <formula>K43&gt;0</formula>
    </cfRule>
    <cfRule type="expression" dxfId="2696" priority="4">
      <formula>K43&lt;0</formula>
    </cfRule>
  </conditionalFormatting>
  <conditionalFormatting sqref="K44">
    <cfRule type="expression" dxfId="2695" priority="1">
      <formula>K44&gt;0</formula>
    </cfRule>
    <cfRule type="expression" dxfId="2694" priority="2">
      <formula>K44&lt;0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3" priority="21">
      <formula>F47&gt;0</formula>
    </cfRule>
    <cfRule type="expression" dxfId="2692" priority="22">
      <formula>F47&lt;0</formula>
    </cfRule>
  </conditionalFormatting>
  <conditionalFormatting sqref="Q7">
    <cfRule type="expression" dxfId="2691" priority="19">
      <formula>Q7&gt;0</formula>
    </cfRule>
    <cfRule type="expression" dxfId="2690" priority="20">
      <formula>Q7&lt;0</formula>
    </cfRule>
  </conditionalFormatting>
  <conditionalFormatting sqref="Q8">
    <cfRule type="expression" dxfId="2689" priority="17">
      <formula>Q8&gt;0</formula>
    </cfRule>
    <cfRule type="expression" dxfId="2688" priority="18">
      <formula>Q8&lt;0</formula>
    </cfRule>
  </conditionalFormatting>
  <conditionalFormatting sqref="F25:F46">
    <cfRule type="expression" dxfId="2687" priority="15">
      <formula>F25&gt;0</formula>
    </cfRule>
    <cfRule type="expression" dxfId="2686" priority="16">
      <formula>F25&lt;0</formula>
    </cfRule>
  </conditionalFormatting>
  <conditionalFormatting sqref="H25:H46">
    <cfRule type="expression" dxfId="2685" priority="13">
      <formula>H25&gt;0</formula>
    </cfRule>
    <cfRule type="expression" dxfId="2684" priority="14">
      <formula>H25&lt;0</formula>
    </cfRule>
  </conditionalFormatting>
  <conditionalFormatting sqref="F89:F110">
    <cfRule type="expression" dxfId="2683" priority="11">
      <formula>F89&gt;0</formula>
    </cfRule>
    <cfRule type="expression" dxfId="2682" priority="12">
      <formula>F89&lt;0</formula>
    </cfRule>
  </conditionalFormatting>
  <conditionalFormatting sqref="H89:H110">
    <cfRule type="expression" dxfId="2681" priority="9">
      <formula>H89&gt;0</formula>
    </cfRule>
    <cfRule type="expression" dxfId="2680" priority="10">
      <formula>H89&lt;0</formula>
    </cfRule>
  </conditionalFormatting>
  <conditionalFormatting sqref="Q10">
    <cfRule type="expression" dxfId="2679" priority="7">
      <formula>Q10&gt;0</formula>
    </cfRule>
    <cfRule type="expression" dxfId="2678" priority="8">
      <formula>Q10&lt;0</formula>
    </cfRule>
  </conditionalFormatting>
  <conditionalFormatting sqref="J25:J38">
    <cfRule type="expression" dxfId="2677" priority="5">
      <formula>J25&gt;0</formula>
    </cfRule>
    <cfRule type="expression" dxfId="2676" priority="6">
      <formula>J25&lt;0</formula>
    </cfRule>
  </conditionalFormatting>
  <conditionalFormatting sqref="K25:K38">
    <cfRule type="expression" dxfId="2675" priority="3">
      <formula>K25&gt;0</formula>
    </cfRule>
    <cfRule type="expression" dxfId="2674" priority="4">
      <formula>K25&lt;0</formula>
    </cfRule>
  </conditionalFormatting>
  <conditionalFormatting sqref="L25:L38">
    <cfRule type="expression" dxfId="2673" priority="1">
      <formula>L25&gt;0</formula>
    </cfRule>
    <cfRule type="expression" dxfId="267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222.55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222.55</v>
      </c>
      <c r="R4" s="425">
        <v>5.4999999999999997E-3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164.93000000000029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244.80500000000004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242.57950000000002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240.35400000000004</v>
      </c>
    </row>
    <row r="20" spans="1:16" x14ac:dyDescent="0.25">
      <c r="O20" s="81">
        <v>1.07</v>
      </c>
      <c r="P20" s="81">
        <f t="shared" si="0"/>
        <v>238.12850000000003</v>
      </c>
    </row>
    <row r="21" spans="1:16" x14ac:dyDescent="0.25">
      <c r="O21" s="81">
        <v>1.06</v>
      </c>
      <c r="P21" s="81">
        <f t="shared" si="0"/>
        <v>235.90300000000002</v>
      </c>
    </row>
    <row r="22" spans="1:16" x14ac:dyDescent="0.25">
      <c r="O22" s="81">
        <v>1.05</v>
      </c>
      <c r="P22" s="81">
        <f t="shared" si="0"/>
        <v>233.67750000000001</v>
      </c>
    </row>
    <row r="23" spans="1:16" x14ac:dyDescent="0.25">
      <c r="O23" s="81">
        <v>1.04</v>
      </c>
      <c r="P23" s="81">
        <f t="shared" si="0"/>
        <v>231.45200000000003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229.22650000000002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227.001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224.77550000000002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222.55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220.3245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218.09900000000002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215.87350000000001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213.648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211.42250000000001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209.197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206.97150000000002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204.74600000000001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202.52050000000003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200.29500000000002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71" priority="35">
      <formula>F47&gt;0</formula>
    </cfRule>
    <cfRule type="expression" dxfId="2670" priority="36">
      <formula>F47&lt;0</formula>
    </cfRule>
  </conditionalFormatting>
  <conditionalFormatting sqref="Q7">
    <cfRule type="expression" dxfId="2669" priority="33">
      <formula>Q7&gt;0</formula>
    </cfRule>
    <cfRule type="expression" dxfId="2668" priority="34">
      <formula>Q7&lt;0</formula>
    </cfRule>
  </conditionalFormatting>
  <conditionalFormatting sqref="Q8">
    <cfRule type="expression" dxfId="2667" priority="31">
      <formula>Q8&gt;0</formula>
    </cfRule>
    <cfRule type="expression" dxfId="2666" priority="32">
      <formula>Q8&lt;0</formula>
    </cfRule>
  </conditionalFormatting>
  <conditionalFormatting sqref="F30:F46">
    <cfRule type="expression" dxfId="2665" priority="29">
      <formula>F30&gt;0</formula>
    </cfRule>
    <cfRule type="expression" dxfId="2664" priority="30">
      <formula>F30&lt;0</formula>
    </cfRule>
  </conditionalFormatting>
  <conditionalFormatting sqref="H30:H46">
    <cfRule type="expression" dxfId="2663" priority="27">
      <formula>H30&gt;0</formula>
    </cfRule>
    <cfRule type="expression" dxfId="2662" priority="28">
      <formula>H30&lt;0</formula>
    </cfRule>
  </conditionalFormatting>
  <conditionalFormatting sqref="Q10">
    <cfRule type="expression" dxfId="2661" priority="25">
      <formula>Q10&gt;0</formula>
    </cfRule>
    <cfRule type="expression" dxfId="2660" priority="26">
      <formula>Q10&lt;0</formula>
    </cfRule>
  </conditionalFormatting>
  <conditionalFormatting sqref="J25:J38">
    <cfRule type="expression" dxfId="2659" priority="23">
      <formula>J25&gt;0</formula>
    </cfRule>
    <cfRule type="expression" dxfId="2658" priority="24">
      <formula>J25&lt;0</formula>
    </cfRule>
  </conditionalFormatting>
  <conditionalFormatting sqref="K25:K38">
    <cfRule type="expression" dxfId="2657" priority="21">
      <formula>K25&gt;0</formula>
    </cfRule>
    <cfRule type="expression" dxfId="2656" priority="22">
      <formula>K25&lt;0</formula>
    </cfRule>
  </conditionalFormatting>
  <conditionalFormatting sqref="L25 L38">
    <cfRule type="expression" dxfId="2655" priority="19">
      <formula>L25&gt;0</formula>
    </cfRule>
    <cfRule type="expression" dxfId="2654" priority="20">
      <formula>L25&lt;0</formula>
    </cfRule>
  </conditionalFormatting>
  <conditionalFormatting sqref="F89:F110">
    <cfRule type="expression" dxfId="2653" priority="17">
      <formula>F89&gt;0</formula>
    </cfRule>
    <cfRule type="expression" dxfId="2652" priority="18">
      <formula>F89&lt;0</formula>
    </cfRule>
  </conditionalFormatting>
  <conditionalFormatting sqref="H89:H110">
    <cfRule type="expression" dxfId="2651" priority="15">
      <formula>H89&gt;0</formula>
    </cfRule>
    <cfRule type="expression" dxfId="2650" priority="16">
      <formula>H89&lt;0</formula>
    </cfRule>
  </conditionalFormatting>
  <conditionalFormatting sqref="J89:J102">
    <cfRule type="expression" dxfId="2649" priority="13">
      <formula>J89&gt;0</formula>
    </cfRule>
    <cfRule type="expression" dxfId="2648" priority="14">
      <formula>J89&lt;0</formula>
    </cfRule>
  </conditionalFormatting>
  <conditionalFormatting sqref="K89:K102">
    <cfRule type="expression" dxfId="2647" priority="11">
      <formula>K89&gt;0</formula>
    </cfRule>
    <cfRule type="expression" dxfId="2646" priority="12">
      <formula>K89&lt;0</formula>
    </cfRule>
  </conditionalFormatting>
  <conditionalFormatting sqref="L89:L102">
    <cfRule type="expression" dxfId="2645" priority="9">
      <formula>L89&gt;0</formula>
    </cfRule>
    <cfRule type="expression" dxfId="2644" priority="10">
      <formula>L89&lt;0</formula>
    </cfRule>
  </conditionalFormatting>
  <conditionalFormatting sqref="F25 F29">
    <cfRule type="expression" dxfId="2643" priority="7">
      <formula>F25&gt;0</formula>
    </cfRule>
    <cfRule type="expression" dxfId="2642" priority="8">
      <formula>F25&lt;0</formula>
    </cfRule>
  </conditionalFormatting>
  <conditionalFormatting sqref="H29 H25:H27">
    <cfRule type="expression" dxfId="2641" priority="5">
      <formula>H25&gt;0</formula>
    </cfRule>
    <cfRule type="expression" dxfId="2640" priority="6">
      <formula>H25&lt;0</formula>
    </cfRule>
  </conditionalFormatting>
  <conditionalFormatting sqref="F26:F28">
    <cfRule type="expression" dxfId="2639" priority="3">
      <formula>F26&gt;0</formula>
    </cfRule>
    <cfRule type="expression" dxfId="2638" priority="4">
      <formula>F26&lt;0</formula>
    </cfRule>
  </conditionalFormatting>
  <conditionalFormatting sqref="H28">
    <cfRule type="expression" dxfId="2637" priority="1">
      <formula>H28&gt;0</formula>
    </cfRule>
    <cfRule type="expression" dxfId="263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5" priority="35">
      <formula>F47&gt;0</formula>
    </cfRule>
    <cfRule type="expression" dxfId="2634" priority="36">
      <formula>F47&lt;0</formula>
    </cfRule>
  </conditionalFormatting>
  <conditionalFormatting sqref="Q7">
    <cfRule type="expression" dxfId="2633" priority="33">
      <formula>Q7&gt;0</formula>
    </cfRule>
    <cfRule type="expression" dxfId="2632" priority="34">
      <formula>Q7&lt;0</formula>
    </cfRule>
  </conditionalFormatting>
  <conditionalFormatting sqref="Q8">
    <cfRule type="expression" dxfId="2631" priority="31">
      <formula>Q8&gt;0</formula>
    </cfRule>
    <cfRule type="expression" dxfId="2630" priority="32">
      <formula>Q8&lt;0</formula>
    </cfRule>
  </conditionalFormatting>
  <conditionalFormatting sqref="F30:F46">
    <cfRule type="expression" dxfId="2629" priority="29">
      <formula>F30&gt;0</formula>
    </cfRule>
    <cfRule type="expression" dxfId="2628" priority="30">
      <formula>F30&lt;0</formula>
    </cfRule>
  </conditionalFormatting>
  <conditionalFormatting sqref="H30:H46">
    <cfRule type="expression" dxfId="2627" priority="27">
      <formula>H30&gt;0</formula>
    </cfRule>
    <cfRule type="expression" dxfId="2626" priority="28">
      <formula>H30&lt;0</formula>
    </cfRule>
  </conditionalFormatting>
  <conditionalFormatting sqref="Q10">
    <cfRule type="expression" dxfId="2625" priority="25">
      <formula>Q10&gt;0</formula>
    </cfRule>
    <cfRule type="expression" dxfId="2624" priority="26">
      <formula>Q10&lt;0</formula>
    </cfRule>
  </conditionalFormatting>
  <conditionalFormatting sqref="J25:J38">
    <cfRule type="expression" dxfId="2623" priority="23">
      <formula>J25&gt;0</formula>
    </cfRule>
    <cfRule type="expression" dxfId="2622" priority="24">
      <formula>J25&lt;0</formula>
    </cfRule>
  </conditionalFormatting>
  <conditionalFormatting sqref="K25:K38">
    <cfRule type="expression" dxfId="2621" priority="21">
      <formula>K25&gt;0</formula>
    </cfRule>
    <cfRule type="expression" dxfId="2620" priority="22">
      <formula>K25&lt;0</formula>
    </cfRule>
  </conditionalFormatting>
  <conditionalFormatting sqref="L25 L38">
    <cfRule type="expression" dxfId="2619" priority="19">
      <formula>L25&gt;0</formula>
    </cfRule>
    <cfRule type="expression" dxfId="2618" priority="20">
      <formula>L25&lt;0</formula>
    </cfRule>
  </conditionalFormatting>
  <conditionalFormatting sqref="F89:F110">
    <cfRule type="expression" dxfId="2617" priority="17">
      <formula>F89&gt;0</formula>
    </cfRule>
    <cfRule type="expression" dxfId="2616" priority="18">
      <formula>F89&lt;0</formula>
    </cfRule>
  </conditionalFormatting>
  <conditionalFormatting sqref="H89:H110">
    <cfRule type="expression" dxfId="2615" priority="15">
      <formula>H89&gt;0</formula>
    </cfRule>
    <cfRule type="expression" dxfId="2614" priority="16">
      <formula>H89&lt;0</formula>
    </cfRule>
  </conditionalFormatting>
  <conditionalFormatting sqref="J89:J102">
    <cfRule type="expression" dxfId="2613" priority="13">
      <formula>J89&gt;0</formula>
    </cfRule>
    <cfRule type="expression" dxfId="2612" priority="14">
      <formula>J89&lt;0</formula>
    </cfRule>
  </conditionalFormatting>
  <conditionalFormatting sqref="K89:K102">
    <cfRule type="expression" dxfId="2611" priority="11">
      <formula>K89&gt;0</formula>
    </cfRule>
    <cfRule type="expression" dxfId="2610" priority="12">
      <formula>K89&lt;0</formula>
    </cfRule>
  </conditionalFormatting>
  <conditionalFormatting sqref="L89:L102">
    <cfRule type="expression" dxfId="2609" priority="9">
      <formula>L89&gt;0</formula>
    </cfRule>
    <cfRule type="expression" dxfId="2608" priority="10">
      <formula>L89&lt;0</formula>
    </cfRule>
  </conditionalFormatting>
  <conditionalFormatting sqref="F29 F25:F26">
    <cfRule type="expression" dxfId="2607" priority="7">
      <formula>F25&gt;0</formula>
    </cfRule>
    <cfRule type="expression" dxfId="2606" priority="8">
      <formula>F25&lt;0</formula>
    </cfRule>
  </conditionalFormatting>
  <conditionalFormatting sqref="H29 H25:H27">
    <cfRule type="expression" dxfId="2605" priority="5">
      <formula>H25&gt;0</formula>
    </cfRule>
    <cfRule type="expression" dxfId="2604" priority="6">
      <formula>H25&lt;0</formula>
    </cfRule>
  </conditionalFormatting>
  <conditionalFormatting sqref="F27:F28">
    <cfRule type="expression" dxfId="2603" priority="3">
      <formula>F27&gt;0</formula>
    </cfRule>
    <cfRule type="expression" dxfId="2602" priority="4">
      <formula>F27&lt;0</formula>
    </cfRule>
  </conditionalFormatting>
  <conditionalFormatting sqref="H28">
    <cfRule type="expression" dxfId="2601" priority="1">
      <formula>H28&gt;0</formula>
    </cfRule>
    <cfRule type="expression" dxfId="260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26.6</v>
      </c>
      <c r="R4" s="425">
        <v>-6.0400000000000002E-2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2660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69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2.6630644538788113E-2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6.045454545454545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29.260000000000005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28.994000000000003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28.728000000000005</v>
      </c>
    </row>
    <row r="20" spans="1:16" x14ac:dyDescent="0.25">
      <c r="O20" s="81">
        <v>1.07</v>
      </c>
      <c r="P20" s="81">
        <f t="shared" si="0"/>
        <v>28.462000000000003</v>
      </c>
    </row>
    <row r="21" spans="1:16" x14ac:dyDescent="0.25">
      <c r="O21" s="81">
        <v>1.06</v>
      </c>
      <c r="P21" s="81">
        <f t="shared" si="0"/>
        <v>28.196000000000002</v>
      </c>
    </row>
    <row r="22" spans="1:16" x14ac:dyDescent="0.25">
      <c r="O22" s="81">
        <v>1.05</v>
      </c>
      <c r="P22" s="81">
        <f t="shared" si="0"/>
        <v>27.930000000000003</v>
      </c>
    </row>
    <row r="23" spans="1:16" x14ac:dyDescent="0.25">
      <c r="O23" s="81">
        <v>1.04</v>
      </c>
      <c r="P23" s="81">
        <f t="shared" si="0"/>
        <v>27.664000000000001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27.398000000000003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27.132000000000001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26.866000000000003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26.334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26.068000000000001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25.802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25.536000000000001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25.27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25.004000000000001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24.738000000000003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24.472000000000001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24.206000000000003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23.94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99" priority="43">
      <formula>F54&gt;0</formula>
    </cfRule>
    <cfRule type="expression" dxfId="2598" priority="44">
      <formula>F54&lt;0</formula>
    </cfRule>
  </conditionalFormatting>
  <conditionalFormatting sqref="Q7">
    <cfRule type="expression" dxfId="2597" priority="41">
      <formula>Q7&gt;0</formula>
    </cfRule>
    <cfRule type="expression" dxfId="2596" priority="42">
      <formula>Q7&lt;0</formula>
    </cfRule>
  </conditionalFormatting>
  <conditionalFormatting sqref="Q8">
    <cfRule type="expression" dxfId="2595" priority="39">
      <formula>Q8&gt;0</formula>
    </cfRule>
    <cfRule type="expression" dxfId="2594" priority="40">
      <formula>Q8&lt;0</formula>
    </cfRule>
  </conditionalFormatting>
  <conditionalFormatting sqref="F33:F36 F38:F53">
    <cfRule type="expression" dxfId="2593" priority="37">
      <formula>F33&gt;0</formula>
    </cfRule>
    <cfRule type="expression" dxfId="2592" priority="38">
      <formula>F33&lt;0</formula>
    </cfRule>
  </conditionalFormatting>
  <conditionalFormatting sqref="H33:H36 H38:H53">
    <cfRule type="expression" dxfId="2591" priority="35">
      <formula>H33&gt;0</formula>
    </cfRule>
    <cfRule type="expression" dxfId="2590" priority="36">
      <formula>H33&lt;0</formula>
    </cfRule>
  </conditionalFormatting>
  <conditionalFormatting sqref="Q10">
    <cfRule type="expression" dxfId="2589" priority="33">
      <formula>Q10&gt;0</formula>
    </cfRule>
    <cfRule type="expression" dxfId="2588" priority="34">
      <formula>Q10&lt;0</formula>
    </cfRule>
  </conditionalFormatting>
  <conditionalFormatting sqref="J25:J37">
    <cfRule type="expression" dxfId="2587" priority="31">
      <formula>J25&gt;0</formula>
    </cfRule>
    <cfRule type="expression" dxfId="2586" priority="32">
      <formula>J25&lt;0</formula>
    </cfRule>
  </conditionalFormatting>
  <conditionalFormatting sqref="K25:K38">
    <cfRule type="expression" dxfId="2585" priority="29">
      <formula>K25&gt;0</formula>
    </cfRule>
    <cfRule type="expression" dxfId="2584" priority="30">
      <formula>K25&lt;0</formula>
    </cfRule>
  </conditionalFormatting>
  <conditionalFormatting sqref="L25">
    <cfRule type="expression" dxfId="2583" priority="27">
      <formula>L25&gt;0</formula>
    </cfRule>
    <cfRule type="expression" dxfId="2582" priority="28">
      <formula>L25&lt;0</formula>
    </cfRule>
  </conditionalFormatting>
  <conditionalFormatting sqref="F89:F110">
    <cfRule type="expression" dxfId="2581" priority="25">
      <formula>F89&gt;0</formula>
    </cfRule>
    <cfRule type="expression" dxfId="2580" priority="26">
      <formula>F89&lt;0</formula>
    </cfRule>
  </conditionalFormatting>
  <conditionalFormatting sqref="H89:H110">
    <cfRule type="expression" dxfId="2579" priority="23">
      <formula>H89&gt;0</formula>
    </cfRule>
    <cfRule type="expression" dxfId="2578" priority="24">
      <formula>H89&lt;0</formula>
    </cfRule>
  </conditionalFormatting>
  <conditionalFormatting sqref="J89:J102">
    <cfRule type="expression" dxfId="2577" priority="21">
      <formula>J89&gt;0</formula>
    </cfRule>
    <cfRule type="expression" dxfId="2576" priority="22">
      <formula>J89&lt;0</formula>
    </cfRule>
  </conditionalFormatting>
  <conditionalFormatting sqref="K89:K102">
    <cfRule type="expression" dxfId="2575" priority="19">
      <formula>K89&gt;0</formula>
    </cfRule>
    <cfRule type="expression" dxfId="2574" priority="20">
      <formula>K89&lt;0</formula>
    </cfRule>
  </conditionalFormatting>
  <conditionalFormatting sqref="L89:L102">
    <cfRule type="expression" dxfId="2573" priority="17">
      <formula>L89&gt;0</formula>
    </cfRule>
    <cfRule type="expression" dxfId="2572" priority="18">
      <formula>L89&lt;0</formula>
    </cfRule>
  </conditionalFormatting>
  <conditionalFormatting sqref="F29:F32">
    <cfRule type="expression" dxfId="2571" priority="15">
      <formula>F29&gt;0</formula>
    </cfRule>
    <cfRule type="expression" dxfId="2570" priority="16">
      <formula>F29&lt;0</formula>
    </cfRule>
  </conditionalFormatting>
  <conditionalFormatting sqref="H29:H32">
    <cfRule type="expression" dxfId="2569" priority="13">
      <formula>H29&gt;0</formula>
    </cfRule>
    <cfRule type="expression" dxfId="2568" priority="14">
      <formula>H29&lt;0</formula>
    </cfRule>
  </conditionalFormatting>
  <conditionalFormatting sqref="F25:F28">
    <cfRule type="expression" dxfId="2567" priority="11">
      <formula>F25&gt;0</formula>
    </cfRule>
    <cfRule type="expression" dxfId="2566" priority="12">
      <formula>F25&lt;0</formula>
    </cfRule>
  </conditionalFormatting>
  <conditionalFormatting sqref="H25:H28">
    <cfRule type="expression" dxfId="2565" priority="9">
      <formula>H25&gt;0</formula>
    </cfRule>
    <cfRule type="expression" dxfId="2564" priority="10">
      <formula>H25&lt;0</formula>
    </cfRule>
  </conditionalFormatting>
  <conditionalFormatting sqref="F37">
    <cfRule type="expression" dxfId="2563" priority="7">
      <formula>F37&gt;0</formula>
    </cfRule>
    <cfRule type="expression" dxfId="2562" priority="8">
      <formula>F37&lt;0</formula>
    </cfRule>
  </conditionalFormatting>
  <conditionalFormatting sqref="H37">
    <cfRule type="expression" dxfId="2561" priority="5">
      <formula>H37&gt;0</formula>
    </cfRule>
    <cfRule type="expression" dxfId="2560" priority="6">
      <formula>H37&lt;0</formula>
    </cfRule>
  </conditionalFormatting>
  <conditionalFormatting sqref="J49">
    <cfRule type="expression" dxfId="2559" priority="3">
      <formula>J49&gt;0</formula>
    </cfRule>
    <cfRule type="expression" dxfId="2558" priority="4">
      <formula>J49&lt;0</formula>
    </cfRule>
  </conditionalFormatting>
  <conditionalFormatting sqref="J38:J48">
    <cfRule type="expression" dxfId="2557" priority="1">
      <formula>J38&gt;0</formula>
    </cfRule>
    <cfRule type="expression" dxfId="255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53.92</v>
      </c>
      <c r="R4" s="425">
        <v>-2.9700000000000001E-2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5392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-1.2454212454212455E-2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2.1424332344213648E-2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59.312000000000005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58.772800000000004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58.233600000000003</v>
      </c>
    </row>
    <row r="20" spans="1:16" x14ac:dyDescent="0.25">
      <c r="O20" s="81">
        <v>1.07</v>
      </c>
      <c r="P20" s="81">
        <f t="shared" si="0"/>
        <v>57.694400000000002</v>
      </c>
    </row>
    <row r="21" spans="1:16" x14ac:dyDescent="0.25">
      <c r="O21" s="81">
        <v>1.06</v>
      </c>
      <c r="P21" s="81">
        <f t="shared" si="0"/>
        <v>57.155200000000008</v>
      </c>
    </row>
    <row r="22" spans="1:16" x14ac:dyDescent="0.25">
      <c r="O22" s="81">
        <v>1.05</v>
      </c>
      <c r="P22" s="81">
        <f t="shared" si="0"/>
        <v>56.616000000000007</v>
      </c>
    </row>
    <row r="23" spans="1:16" x14ac:dyDescent="0.25">
      <c r="O23" s="81">
        <v>1.04</v>
      </c>
      <c r="P23" s="81">
        <f t="shared" si="0"/>
        <v>56.076800000000006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55.537600000000005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53.380800000000001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55" priority="35">
      <formula>F47&gt;0</formula>
    </cfRule>
    <cfRule type="expression" dxfId="2554" priority="36">
      <formula>F47&lt;0</formula>
    </cfRule>
  </conditionalFormatting>
  <conditionalFormatting sqref="Q7">
    <cfRule type="expression" dxfId="2553" priority="33">
      <formula>Q7&gt;0</formula>
    </cfRule>
    <cfRule type="expression" dxfId="2552" priority="34">
      <formula>Q7&lt;0</formula>
    </cfRule>
  </conditionalFormatting>
  <conditionalFormatting sqref="Q8">
    <cfRule type="expression" dxfId="2551" priority="31">
      <formula>Q8&gt;0</formula>
    </cfRule>
    <cfRule type="expression" dxfId="2550" priority="32">
      <formula>Q8&lt;0</formula>
    </cfRule>
  </conditionalFormatting>
  <conditionalFormatting sqref="F30:F46">
    <cfRule type="expression" dxfId="2549" priority="29">
      <formula>F30&gt;0</formula>
    </cfRule>
    <cfRule type="expression" dxfId="2548" priority="30">
      <formula>F30&lt;0</formula>
    </cfRule>
  </conditionalFormatting>
  <conditionalFormatting sqref="H30:H46">
    <cfRule type="expression" dxfId="2547" priority="27">
      <formula>H30&gt;0</formula>
    </cfRule>
    <cfRule type="expression" dxfId="2546" priority="28">
      <formula>H30&lt;0</formula>
    </cfRule>
  </conditionalFormatting>
  <conditionalFormatting sqref="Q10">
    <cfRule type="expression" dxfId="2545" priority="25">
      <formula>Q10&gt;0</formula>
    </cfRule>
    <cfRule type="expression" dxfId="2544" priority="26">
      <formula>Q10&lt;0</formula>
    </cfRule>
  </conditionalFormatting>
  <conditionalFormatting sqref="J25:J38">
    <cfRule type="expression" dxfId="2543" priority="23">
      <formula>J25&gt;0</formula>
    </cfRule>
    <cfRule type="expression" dxfId="2542" priority="24">
      <formula>J25&lt;0</formula>
    </cfRule>
  </conditionalFormatting>
  <conditionalFormatting sqref="K25:K38">
    <cfRule type="expression" dxfId="2541" priority="21">
      <formula>K25&gt;0</formula>
    </cfRule>
    <cfRule type="expression" dxfId="2540" priority="22">
      <formula>K25&lt;0</formula>
    </cfRule>
  </conditionalFormatting>
  <conditionalFormatting sqref="L25 L38">
    <cfRule type="expression" dxfId="2539" priority="19">
      <formula>L25&gt;0</formula>
    </cfRule>
    <cfRule type="expression" dxfId="2538" priority="20">
      <formula>L25&lt;0</formula>
    </cfRule>
  </conditionalFormatting>
  <conditionalFormatting sqref="F89:F110">
    <cfRule type="expression" dxfId="2537" priority="17">
      <formula>F89&gt;0</formula>
    </cfRule>
    <cfRule type="expression" dxfId="2536" priority="18">
      <formula>F89&lt;0</formula>
    </cfRule>
  </conditionalFormatting>
  <conditionalFormatting sqref="H89:H110">
    <cfRule type="expression" dxfId="2535" priority="15">
      <formula>H89&gt;0</formula>
    </cfRule>
    <cfRule type="expression" dxfId="2534" priority="16">
      <formula>H89&lt;0</formula>
    </cfRule>
  </conditionalFormatting>
  <conditionalFormatting sqref="J89:J102">
    <cfRule type="expression" dxfId="2533" priority="13">
      <formula>J89&gt;0</formula>
    </cfRule>
    <cfRule type="expression" dxfId="2532" priority="14">
      <formula>J89&lt;0</formula>
    </cfRule>
  </conditionalFormatting>
  <conditionalFormatting sqref="K89:K102">
    <cfRule type="expression" dxfId="2531" priority="11">
      <formula>K89&gt;0</formula>
    </cfRule>
    <cfRule type="expression" dxfId="2530" priority="12">
      <formula>K89&lt;0</formula>
    </cfRule>
  </conditionalFormatting>
  <conditionalFormatting sqref="L89:L102">
    <cfRule type="expression" dxfId="2529" priority="9">
      <formula>L89&gt;0</formula>
    </cfRule>
    <cfRule type="expression" dxfId="2528" priority="10">
      <formula>L89&lt;0</formula>
    </cfRule>
  </conditionalFormatting>
  <conditionalFormatting sqref="F29 F25:F26">
    <cfRule type="expression" dxfId="2527" priority="7">
      <formula>F25&gt;0</formula>
    </cfRule>
    <cfRule type="expression" dxfId="2526" priority="8">
      <formula>F25&lt;0</formula>
    </cfRule>
  </conditionalFormatting>
  <conditionalFormatting sqref="H29 H25:H27">
    <cfRule type="expression" dxfId="2525" priority="5">
      <formula>H25&gt;0</formula>
    </cfRule>
    <cfRule type="expression" dxfId="2524" priority="6">
      <formula>H25&lt;0</formula>
    </cfRule>
  </conditionalFormatting>
  <conditionalFormatting sqref="F27:F28">
    <cfRule type="expression" dxfId="2523" priority="3">
      <formula>F27&gt;0</formula>
    </cfRule>
    <cfRule type="expression" dxfId="2522" priority="4">
      <formula>F27&lt;0</formula>
    </cfRule>
  </conditionalFormatting>
  <conditionalFormatting sqref="H28">
    <cfRule type="expression" dxfId="2521" priority="1">
      <formula>H28&gt;0</formula>
    </cfRule>
    <cfRule type="expression" dxfId="252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104.07</v>
      </c>
      <c r="R4" s="425">
        <v>-3.7400000000000003E-2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10407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462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462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4.6455505279034692E-2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8.4558470260401655E-3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23.652272727272724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114.477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113.4363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112.3956</v>
      </c>
    </row>
    <row r="20" spans="1:16" x14ac:dyDescent="0.25">
      <c r="O20" s="81">
        <v>1.07</v>
      </c>
      <c r="P20" s="81">
        <f t="shared" si="0"/>
        <v>111.3549</v>
      </c>
    </row>
    <row r="21" spans="1:16" x14ac:dyDescent="0.25">
      <c r="O21" s="81">
        <v>1.06</v>
      </c>
      <c r="P21" s="81">
        <f t="shared" si="0"/>
        <v>110.3142</v>
      </c>
    </row>
    <row r="22" spans="1:16" x14ac:dyDescent="0.25">
      <c r="O22" s="81">
        <v>1.05</v>
      </c>
      <c r="P22" s="81">
        <f t="shared" si="0"/>
        <v>109.2735</v>
      </c>
    </row>
    <row r="23" spans="1:16" x14ac:dyDescent="0.25">
      <c r="O23" s="81">
        <v>1.04</v>
      </c>
      <c r="P23" s="81">
        <f t="shared" si="0"/>
        <v>108.2328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107.1921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106.1514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105.11069999999999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104.07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103.02929999999999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101.98859999999999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100.94789999999999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99.907199999999989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98.866499999999988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97.825799999999987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96.7851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95.744399999999999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94.703699999999998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93.662999999999997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19" priority="43">
      <formula>F54&gt;0</formula>
    </cfRule>
    <cfRule type="expression" dxfId="2518" priority="44">
      <formula>F54&lt;0</formula>
    </cfRule>
  </conditionalFormatting>
  <conditionalFormatting sqref="Q7">
    <cfRule type="expression" dxfId="2517" priority="41">
      <formula>Q7&gt;0</formula>
    </cfRule>
    <cfRule type="expression" dxfId="2516" priority="42">
      <formula>Q7&lt;0</formula>
    </cfRule>
  </conditionalFormatting>
  <conditionalFormatting sqref="Q8">
    <cfRule type="expression" dxfId="2515" priority="39">
      <formula>Q8&gt;0</formula>
    </cfRule>
    <cfRule type="expression" dxfId="2514" priority="40">
      <formula>Q8&lt;0</formula>
    </cfRule>
  </conditionalFormatting>
  <conditionalFormatting sqref="F33:F36 F38:F53">
    <cfRule type="expression" dxfId="2513" priority="37">
      <formula>F33&gt;0</formula>
    </cfRule>
    <cfRule type="expression" dxfId="2512" priority="38">
      <formula>F33&lt;0</formula>
    </cfRule>
  </conditionalFormatting>
  <conditionalFormatting sqref="H33:H36 H38:H53">
    <cfRule type="expression" dxfId="2511" priority="35">
      <formula>H33&gt;0</formula>
    </cfRule>
    <cfRule type="expression" dxfId="2510" priority="36">
      <formula>H33&lt;0</formula>
    </cfRule>
  </conditionalFormatting>
  <conditionalFormatting sqref="Q10">
    <cfRule type="expression" dxfId="2509" priority="33">
      <formula>Q10&gt;0</formula>
    </cfRule>
    <cfRule type="expression" dxfId="2508" priority="34">
      <formula>Q10&lt;0</formula>
    </cfRule>
  </conditionalFormatting>
  <conditionalFormatting sqref="J25:J37">
    <cfRule type="expression" dxfId="2507" priority="31">
      <formula>J25&gt;0</formula>
    </cfRule>
    <cfRule type="expression" dxfId="2506" priority="32">
      <formula>J25&lt;0</formula>
    </cfRule>
  </conditionalFormatting>
  <conditionalFormatting sqref="K25:K38">
    <cfRule type="expression" dxfId="2505" priority="29">
      <formula>K25&gt;0</formula>
    </cfRule>
    <cfRule type="expression" dxfId="2504" priority="30">
      <formula>K25&lt;0</formula>
    </cfRule>
  </conditionalFormatting>
  <conditionalFormatting sqref="L25">
    <cfRule type="expression" dxfId="2503" priority="27">
      <formula>L25&gt;0</formula>
    </cfRule>
    <cfRule type="expression" dxfId="2502" priority="28">
      <formula>L25&lt;0</formula>
    </cfRule>
  </conditionalFormatting>
  <conditionalFormatting sqref="F89:F110">
    <cfRule type="expression" dxfId="2501" priority="25">
      <formula>F89&gt;0</formula>
    </cfRule>
    <cfRule type="expression" dxfId="2500" priority="26">
      <formula>F89&lt;0</formula>
    </cfRule>
  </conditionalFormatting>
  <conditionalFormatting sqref="H89:H110">
    <cfRule type="expression" dxfId="2499" priority="23">
      <formula>H89&gt;0</formula>
    </cfRule>
    <cfRule type="expression" dxfId="2498" priority="24">
      <formula>H89&lt;0</formula>
    </cfRule>
  </conditionalFormatting>
  <conditionalFormatting sqref="J89:J102">
    <cfRule type="expression" dxfId="2497" priority="21">
      <formula>J89&gt;0</formula>
    </cfRule>
    <cfRule type="expression" dxfId="2496" priority="22">
      <formula>J89&lt;0</formula>
    </cfRule>
  </conditionalFormatting>
  <conditionalFormatting sqref="K89:K102">
    <cfRule type="expression" dxfId="2495" priority="19">
      <formula>K89&gt;0</formula>
    </cfRule>
    <cfRule type="expression" dxfId="2494" priority="20">
      <formula>K89&lt;0</formula>
    </cfRule>
  </conditionalFormatting>
  <conditionalFormatting sqref="L89:L102">
    <cfRule type="expression" dxfId="2493" priority="17">
      <formula>L89&gt;0</formula>
    </cfRule>
    <cfRule type="expression" dxfId="2492" priority="18">
      <formula>L89&lt;0</formula>
    </cfRule>
  </conditionalFormatting>
  <conditionalFormatting sqref="F29:F32">
    <cfRule type="expression" dxfId="2491" priority="15">
      <formula>F29&gt;0</formula>
    </cfRule>
    <cfRule type="expression" dxfId="2490" priority="16">
      <formula>F29&lt;0</formula>
    </cfRule>
  </conditionalFormatting>
  <conditionalFormatting sqref="H29:H32">
    <cfRule type="expression" dxfId="2489" priority="13">
      <formula>H29&gt;0</formula>
    </cfRule>
    <cfRule type="expression" dxfId="2488" priority="14">
      <formula>H29&lt;0</formula>
    </cfRule>
  </conditionalFormatting>
  <conditionalFormatting sqref="F25:F28">
    <cfRule type="expression" dxfId="2487" priority="11">
      <formula>F25&gt;0</formula>
    </cfRule>
    <cfRule type="expression" dxfId="2486" priority="12">
      <formula>F25&lt;0</formula>
    </cfRule>
  </conditionalFormatting>
  <conditionalFormatting sqref="H25:H28">
    <cfRule type="expression" dxfId="2485" priority="9">
      <formula>H25&gt;0</formula>
    </cfRule>
    <cfRule type="expression" dxfId="2484" priority="10">
      <formula>H25&lt;0</formula>
    </cfRule>
  </conditionalFormatting>
  <conditionalFormatting sqref="F37">
    <cfRule type="expression" dxfId="2483" priority="7">
      <formula>F37&gt;0</formula>
    </cfRule>
    <cfRule type="expression" dxfId="2482" priority="8">
      <formula>F37&lt;0</formula>
    </cfRule>
  </conditionalFormatting>
  <conditionalFormatting sqref="H37">
    <cfRule type="expression" dxfId="2481" priority="5">
      <formula>H37&gt;0</formula>
    </cfRule>
    <cfRule type="expression" dxfId="2480" priority="6">
      <formula>H37&lt;0</formula>
    </cfRule>
  </conditionalFormatting>
  <conditionalFormatting sqref="J49">
    <cfRule type="expression" dxfId="2479" priority="3">
      <formula>J49&gt;0</formula>
    </cfRule>
    <cfRule type="expression" dxfId="2478" priority="4">
      <formula>J49&lt;0</formula>
    </cfRule>
  </conditionalFormatting>
  <conditionalFormatting sqref="J38:J48">
    <cfRule type="expression" dxfId="2477" priority="1">
      <formula>J38&gt;0</formula>
    </cfRule>
    <cfRule type="expression" dxfId="247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24.391499999999997</v>
      </c>
      <c r="T3" s="1"/>
      <c r="U3" s="22"/>
    </row>
    <row r="4" spans="1:21" x14ac:dyDescent="0.25">
      <c r="B4" s="40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40.6</v>
      </c>
      <c r="R4" s="425">
        <v>-2.07E-2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4060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2439.1499999999996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1620.8500000000004</v>
      </c>
      <c r="R7" s="29">
        <v>43444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1620.8500000000004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0.66451427751470826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1.2192118226600985E-3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1314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44.660000000000004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300</v>
      </c>
      <c r="I18" s="18"/>
      <c r="J18" s="18"/>
      <c r="K18" s="18">
        <f>SUM(K2:K5)</f>
        <v>11552.85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44.254000000000005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10554</v>
      </c>
      <c r="G19" s="279"/>
      <c r="H19" s="279">
        <f>SumByColor($A$19,H2:H17)</f>
        <v>300</v>
      </c>
      <c r="I19" s="279"/>
      <c r="J19" s="279"/>
      <c r="K19" s="280">
        <f>SumByColor($A$19,K2:K17)</f>
        <v>11552</v>
      </c>
      <c r="L19" s="279"/>
      <c r="M19" s="280">
        <f>SumByColor($A$19,M2:M17)</f>
        <v>0</v>
      </c>
      <c r="O19" s="81">
        <v>1.08</v>
      </c>
      <c r="P19" s="81">
        <f t="shared" si="0"/>
        <v>43.848000000000006</v>
      </c>
    </row>
    <row r="20" spans="1:16" x14ac:dyDescent="0.25">
      <c r="O20" s="81">
        <v>1.07</v>
      </c>
      <c r="P20" s="81">
        <f t="shared" si="0"/>
        <v>43.442000000000007</v>
      </c>
    </row>
    <row r="21" spans="1:16" x14ac:dyDescent="0.25">
      <c r="O21" s="81">
        <v>1.06</v>
      </c>
      <c r="P21" s="81">
        <f t="shared" si="0"/>
        <v>43.036000000000001</v>
      </c>
    </row>
    <row r="22" spans="1:16" x14ac:dyDescent="0.25">
      <c r="O22" s="81">
        <v>1.05</v>
      </c>
      <c r="P22" s="81">
        <f t="shared" si="0"/>
        <v>42.63</v>
      </c>
    </row>
    <row r="23" spans="1:16" x14ac:dyDescent="0.25">
      <c r="O23" s="81">
        <v>1.04</v>
      </c>
      <c r="P23" s="81">
        <f t="shared" si="0"/>
        <v>42.224000000000004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41.818000000000005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3" si="1">C25*(E25-D25)</f>
        <v>-11.999999999999744</v>
      </c>
      <c r="G25" s="39">
        <f t="shared" ref="G25:G33" si="2">D25*C25</f>
        <v>5321.9999999999991</v>
      </c>
      <c r="H25" s="179">
        <f t="shared" ref="H25:H33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41.411999999999999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41.006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40.6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40.194000000000003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39.788000000000004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39.381999999999998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38.975999999999999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38.57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38.164000000000001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37.758000000000003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37.352000000000004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36.946000000000005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36.54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75" priority="35">
      <formula>F47&gt;0</formula>
    </cfRule>
    <cfRule type="expression" dxfId="2474" priority="36">
      <formula>F47&lt;0</formula>
    </cfRule>
  </conditionalFormatting>
  <conditionalFormatting sqref="Q7">
    <cfRule type="expression" dxfId="2473" priority="33">
      <formula>Q7&gt;0</formula>
    </cfRule>
    <cfRule type="expression" dxfId="2472" priority="34">
      <formula>Q7&lt;0</formula>
    </cfRule>
  </conditionalFormatting>
  <conditionalFormatting sqref="Q8">
    <cfRule type="expression" dxfId="2471" priority="31">
      <formula>Q8&gt;0</formula>
    </cfRule>
    <cfRule type="expression" dxfId="2470" priority="32">
      <formula>Q8&lt;0</formula>
    </cfRule>
  </conditionalFormatting>
  <conditionalFormatting sqref="F30:F46">
    <cfRule type="expression" dxfId="2469" priority="29">
      <formula>F30&gt;0</formula>
    </cfRule>
    <cfRule type="expression" dxfId="2468" priority="30">
      <formula>F30&lt;0</formula>
    </cfRule>
  </conditionalFormatting>
  <conditionalFormatting sqref="H30:H46">
    <cfRule type="expression" dxfId="2467" priority="27">
      <formula>H30&gt;0</formula>
    </cfRule>
    <cfRule type="expression" dxfId="2466" priority="28">
      <formula>H30&lt;0</formula>
    </cfRule>
  </conditionalFormatting>
  <conditionalFormatting sqref="Q10">
    <cfRule type="expression" dxfId="2465" priority="25">
      <formula>Q10&gt;0</formula>
    </cfRule>
    <cfRule type="expression" dxfId="2464" priority="26">
      <formula>Q10&lt;0</formula>
    </cfRule>
  </conditionalFormatting>
  <conditionalFormatting sqref="J25:J38">
    <cfRule type="expression" dxfId="2463" priority="23">
      <formula>J25&gt;0</formula>
    </cfRule>
    <cfRule type="expression" dxfId="2462" priority="24">
      <formula>J25&lt;0</formula>
    </cfRule>
  </conditionalFormatting>
  <conditionalFormatting sqref="K25:K38">
    <cfRule type="expression" dxfId="2461" priority="21">
      <formula>K25&gt;0</formula>
    </cfRule>
    <cfRule type="expression" dxfId="2460" priority="22">
      <formula>K25&lt;0</formula>
    </cfRule>
  </conditionalFormatting>
  <conditionalFormatting sqref="L25 L38">
    <cfRule type="expression" dxfId="2459" priority="19">
      <formula>L25&gt;0</formula>
    </cfRule>
    <cfRule type="expression" dxfId="2458" priority="20">
      <formula>L25&lt;0</formula>
    </cfRule>
  </conditionalFormatting>
  <conditionalFormatting sqref="F89:F110">
    <cfRule type="expression" dxfId="2457" priority="17">
      <formula>F89&gt;0</formula>
    </cfRule>
    <cfRule type="expression" dxfId="2456" priority="18">
      <formula>F89&lt;0</formula>
    </cfRule>
  </conditionalFormatting>
  <conditionalFormatting sqref="H89:H110">
    <cfRule type="expression" dxfId="2455" priority="15">
      <formula>H89&gt;0</formula>
    </cfRule>
    <cfRule type="expression" dxfId="2454" priority="16">
      <formula>H89&lt;0</formula>
    </cfRule>
  </conditionalFormatting>
  <conditionalFormatting sqref="J89:J102">
    <cfRule type="expression" dxfId="2453" priority="13">
      <formula>J89&gt;0</formula>
    </cfRule>
    <cfRule type="expression" dxfId="2452" priority="14">
      <formula>J89&lt;0</formula>
    </cfRule>
  </conditionalFormatting>
  <conditionalFormatting sqref="K89:K102">
    <cfRule type="expression" dxfId="2451" priority="11">
      <formula>K89&gt;0</formula>
    </cfRule>
    <cfRule type="expression" dxfId="2450" priority="12">
      <formula>K89&lt;0</formula>
    </cfRule>
  </conditionalFormatting>
  <conditionalFormatting sqref="L89:L102">
    <cfRule type="expression" dxfId="2449" priority="9">
      <formula>L89&gt;0</formula>
    </cfRule>
    <cfRule type="expression" dxfId="2448" priority="10">
      <formula>L89&lt;0</formula>
    </cfRule>
  </conditionalFormatting>
  <conditionalFormatting sqref="F25:F29">
    <cfRule type="expression" dxfId="2447" priority="7">
      <formula>F25&gt;0</formula>
    </cfRule>
    <cfRule type="expression" dxfId="2446" priority="8">
      <formula>F25&lt;0</formula>
    </cfRule>
  </conditionalFormatting>
  <conditionalFormatting sqref="H25:H29">
    <cfRule type="expression" dxfId="2445" priority="5">
      <formula>H25&gt;0</formula>
    </cfRule>
    <cfRule type="expression" dxfId="244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28.169899999999998</v>
      </c>
      <c r="R4" s="425">
        <v>-2.0899999999999998E-2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8450.9699999999993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410.96999999999935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410.96999999999935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5.1115671641790962E-2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1.1359642739235853E-2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30.986890000000002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30.705190999999999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30.423492</v>
      </c>
    </row>
    <row r="20" spans="1:16" x14ac:dyDescent="0.25">
      <c r="O20" s="81">
        <v>1.07</v>
      </c>
      <c r="P20" s="81">
        <f t="shared" si="0"/>
        <v>30.141793</v>
      </c>
    </row>
    <row r="21" spans="1:16" x14ac:dyDescent="0.25">
      <c r="O21" s="81">
        <v>1.06</v>
      </c>
      <c r="P21" s="81">
        <f t="shared" si="0"/>
        <v>29.860094</v>
      </c>
    </row>
    <row r="22" spans="1:16" x14ac:dyDescent="0.25">
      <c r="O22" s="81">
        <v>1.05</v>
      </c>
      <c r="P22" s="81">
        <f t="shared" si="0"/>
        <v>29.578395</v>
      </c>
    </row>
    <row r="23" spans="1:16" x14ac:dyDescent="0.25">
      <c r="O23" s="81">
        <v>1.04</v>
      </c>
      <c r="P23" s="81">
        <f t="shared" si="0"/>
        <v>29.296696000000001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29.014996999999997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28.733297999999998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28.451598999999998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28.169899999999998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27.888200999999999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27.606501999999999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27.324802999999999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27.043103999999996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26.761404999999996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26.479705999999997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26.198007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25.916308000000001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25.634609000000001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25.352909999999998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43" priority="43">
      <formula>F54&gt;0</formula>
    </cfRule>
    <cfRule type="expression" dxfId="2442" priority="44">
      <formula>F54&lt;0</formula>
    </cfRule>
  </conditionalFormatting>
  <conditionalFormatting sqref="Q7">
    <cfRule type="expression" dxfId="2441" priority="41">
      <formula>Q7&gt;0</formula>
    </cfRule>
    <cfRule type="expression" dxfId="2440" priority="42">
      <formula>Q7&lt;0</formula>
    </cfRule>
  </conditionalFormatting>
  <conditionalFormatting sqref="Q8">
    <cfRule type="expression" dxfId="2439" priority="39">
      <formula>Q8&gt;0</formula>
    </cfRule>
    <cfRule type="expression" dxfId="2438" priority="40">
      <formula>Q8&lt;0</formula>
    </cfRule>
  </conditionalFormatting>
  <conditionalFormatting sqref="F33:F36 F38:F53">
    <cfRule type="expression" dxfId="2437" priority="37">
      <formula>F33&gt;0</formula>
    </cfRule>
    <cfRule type="expression" dxfId="2436" priority="38">
      <formula>F33&lt;0</formula>
    </cfRule>
  </conditionalFormatting>
  <conditionalFormatting sqref="H33:H36 H38:H53">
    <cfRule type="expression" dxfId="2435" priority="35">
      <formula>H33&gt;0</formula>
    </cfRule>
    <cfRule type="expression" dxfId="2434" priority="36">
      <formula>H33&lt;0</formula>
    </cfRule>
  </conditionalFormatting>
  <conditionalFormatting sqref="Q10">
    <cfRule type="expression" dxfId="2433" priority="33">
      <formula>Q10&gt;0</formula>
    </cfRule>
    <cfRule type="expression" dxfId="2432" priority="34">
      <formula>Q10&lt;0</formula>
    </cfRule>
  </conditionalFormatting>
  <conditionalFormatting sqref="J25:J37">
    <cfRule type="expression" dxfId="2431" priority="31">
      <formula>J25&gt;0</formula>
    </cfRule>
    <cfRule type="expression" dxfId="2430" priority="32">
      <formula>J25&lt;0</formula>
    </cfRule>
  </conditionalFormatting>
  <conditionalFormatting sqref="K25:K38">
    <cfRule type="expression" dxfId="2429" priority="29">
      <formula>K25&gt;0</formula>
    </cfRule>
    <cfRule type="expression" dxfId="2428" priority="30">
      <formula>K25&lt;0</formula>
    </cfRule>
  </conditionalFormatting>
  <conditionalFormatting sqref="L25">
    <cfRule type="expression" dxfId="2427" priority="27">
      <formula>L25&gt;0</formula>
    </cfRule>
    <cfRule type="expression" dxfId="2426" priority="28">
      <formula>L25&lt;0</formula>
    </cfRule>
  </conditionalFormatting>
  <conditionalFormatting sqref="F89:F110">
    <cfRule type="expression" dxfId="2425" priority="25">
      <formula>F89&gt;0</formula>
    </cfRule>
    <cfRule type="expression" dxfId="2424" priority="26">
      <formula>F89&lt;0</formula>
    </cfRule>
  </conditionalFormatting>
  <conditionalFormatting sqref="H89:H110">
    <cfRule type="expression" dxfId="2423" priority="23">
      <formula>H89&gt;0</formula>
    </cfRule>
    <cfRule type="expression" dxfId="2422" priority="24">
      <formula>H89&lt;0</formula>
    </cfRule>
  </conditionalFormatting>
  <conditionalFormatting sqref="J89:J102">
    <cfRule type="expression" dxfId="2421" priority="21">
      <formula>J89&gt;0</formula>
    </cfRule>
    <cfRule type="expression" dxfId="2420" priority="22">
      <formula>J89&lt;0</formula>
    </cfRule>
  </conditionalFormatting>
  <conditionalFormatting sqref="K89:K102">
    <cfRule type="expression" dxfId="2419" priority="19">
      <formula>K89&gt;0</formula>
    </cfRule>
    <cfRule type="expression" dxfId="2418" priority="20">
      <formula>K89&lt;0</formula>
    </cfRule>
  </conditionalFormatting>
  <conditionalFormatting sqref="L89:L102">
    <cfRule type="expression" dxfId="2417" priority="17">
      <formula>L89&gt;0</formula>
    </cfRule>
    <cfRule type="expression" dxfId="2416" priority="18">
      <formula>L89&lt;0</formula>
    </cfRule>
  </conditionalFormatting>
  <conditionalFormatting sqref="F29:F32">
    <cfRule type="expression" dxfId="2415" priority="15">
      <formula>F29&gt;0</formula>
    </cfRule>
    <cfRule type="expression" dxfId="2414" priority="16">
      <formula>F29&lt;0</formula>
    </cfRule>
  </conditionalFormatting>
  <conditionalFormatting sqref="H29:H32">
    <cfRule type="expression" dxfId="2413" priority="13">
      <formula>H29&gt;0</formula>
    </cfRule>
    <cfRule type="expression" dxfId="2412" priority="14">
      <formula>H29&lt;0</formula>
    </cfRule>
  </conditionalFormatting>
  <conditionalFormatting sqref="F25:F28">
    <cfRule type="expression" dxfId="2411" priority="11">
      <formula>F25&gt;0</formula>
    </cfRule>
    <cfRule type="expression" dxfId="2410" priority="12">
      <formula>F25&lt;0</formula>
    </cfRule>
  </conditionalFormatting>
  <conditionalFormatting sqref="H25:H28">
    <cfRule type="expression" dxfId="2409" priority="9">
      <formula>H25&gt;0</formula>
    </cfRule>
    <cfRule type="expression" dxfId="2408" priority="10">
      <formula>H25&lt;0</formula>
    </cfRule>
  </conditionalFormatting>
  <conditionalFormatting sqref="F37">
    <cfRule type="expression" dxfId="2407" priority="7">
      <formula>F37&gt;0</formula>
    </cfRule>
    <cfRule type="expression" dxfId="2406" priority="8">
      <formula>F37&lt;0</formula>
    </cfRule>
  </conditionalFormatting>
  <conditionalFormatting sqref="H37">
    <cfRule type="expression" dxfId="2405" priority="5">
      <formula>H37&gt;0</formula>
    </cfRule>
    <cfRule type="expression" dxfId="2404" priority="6">
      <formula>H37&lt;0</formula>
    </cfRule>
  </conditionalFormatting>
  <conditionalFormatting sqref="J49">
    <cfRule type="expression" dxfId="2403" priority="3">
      <formula>J49&gt;0</formula>
    </cfRule>
    <cfRule type="expression" dxfId="2402" priority="4">
      <formula>J49&lt;0</formula>
    </cfRule>
  </conditionalFormatting>
  <conditionalFormatting sqref="J38:J48">
    <cfRule type="expression" dxfId="2401" priority="1">
      <formula>J38&gt;0</formula>
    </cfRule>
    <cfRule type="expression" dxfId="240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77" activePane="bottomLeft" state="frozen"/>
      <selection pane="bottomLeft" activeCell="H88" sqref="H8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1800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7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4.4855777777777988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16.82</v>
      </c>
      <c r="R4" s="424">
        <v>-4.1599999999999998E-2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30276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8074.0400000000382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36817.531000001589</v>
      </c>
      <c r="R7">
        <v>1200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22201.959999999963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2.7497956413393863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1.1890606420927468E-2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26.698412698412699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20.520399999999999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20.3522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20.184000000000001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20.015799999999999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19.8476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19.679399999999998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19.511199999999999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19.343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19.174799999999998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19.006599999999999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18.838400000000004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18.670200000000001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18.502000000000002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18.3338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18.165600000000001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17.997400000000003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17.8292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17.661000000000001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17.492800000000003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17.3246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17.156400000000001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16.988199999999999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16.82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16.651800000000001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16.483599999999999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16.3154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16.147199999999998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15.978999999999999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15.810799999999999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15.642600000000002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15.474400000000001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15.3062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15.138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14.969800000000001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14.801600000000001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14.6334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14.465199999999999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14.297000000000001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0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0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661" t="s">
        <v>1301</v>
      </c>
      <c r="AA88" s="2"/>
      <c r="AD88" s="2"/>
      <c r="AG88" s="2"/>
      <c r="AI88" s="2"/>
    </row>
    <row r="89" spans="1:35" x14ac:dyDescent="0.25">
      <c r="A89" s="880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1310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1311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1316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1317</v>
      </c>
    </row>
    <row r="96" spans="1:35" x14ac:dyDescent="0.25">
      <c r="A96" s="881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1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09" si="6">C97*D97+E97</f>
        <v>2068</v>
      </c>
      <c r="G97" s="29"/>
      <c r="U97" s="121">
        <v>43435</v>
      </c>
    </row>
    <row r="98" spans="1:21" x14ac:dyDescent="0.25">
      <c r="A98" s="881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1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2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2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2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2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2"/>
      <c r="B104" s="407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C110" s="4"/>
      <c r="D110" s="188"/>
      <c r="E110" s="3"/>
      <c r="F110" s="3"/>
      <c r="G110" s="29"/>
    </row>
    <row r="111" spans="1:21" x14ac:dyDescent="0.25">
      <c r="G111" s="29"/>
    </row>
    <row r="112" spans="1:21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32200</v>
      </c>
      <c r="D114" s="18"/>
      <c r="E114" s="18"/>
      <c r="F114" s="18">
        <f>SUM(F2:F113)</f>
        <v>539196.54999999993</v>
      </c>
      <c r="G114" s="14"/>
      <c r="H114" s="71">
        <f>SUM(H2:H113)</f>
        <v>30400</v>
      </c>
      <c r="I114" s="79"/>
      <c r="J114" s="18"/>
      <c r="K114" s="18">
        <f>SUM(K2:K113)</f>
        <v>529294.25999999989</v>
      </c>
      <c r="L114" s="14"/>
      <c r="M114" s="18">
        <f>SUM(M2:M113)</f>
        <v>1828.25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30200</v>
      </c>
      <c r="D115" s="279"/>
      <c r="E115" s="279"/>
      <c r="F115" s="280">
        <f>SumByColor($A$115, F2:F113)</f>
        <v>497767</v>
      </c>
      <c r="G115" s="279"/>
      <c r="H115" s="279">
        <f>SumByColor($A$115, H2:H113)</f>
        <v>30400</v>
      </c>
      <c r="I115" s="279"/>
      <c r="J115" s="280"/>
      <c r="K115" s="280">
        <f>SumByColor($A$115, K2:K113)</f>
        <v>529303</v>
      </c>
      <c r="L115" s="279"/>
      <c r="M115" s="280">
        <f>SumByColor($A$115, M2:M113)</f>
        <v>1828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8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0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0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79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0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0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0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0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0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0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22" si="55">C315*(E315-D315)</f>
        <v>23258.400000000005</v>
      </c>
      <c r="G315" s="39">
        <f t="shared" ref="G315:G322" si="56">D315*C315</f>
        <v>14713.599999999999</v>
      </c>
      <c r="H315" s="179">
        <f t="shared" ref="H315:H322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si="55"/>
        <v>20282.160000000003</v>
      </c>
      <c r="G319" s="39">
        <f t="shared" si="56"/>
        <v>17949.84</v>
      </c>
      <c r="H319" s="179">
        <f t="shared" si="57"/>
        <v>1.1299354200371703</v>
      </c>
      <c r="I319" s="39"/>
      <c r="J319" s="39"/>
      <c r="K319" s="39">
        <f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si="55"/>
        <v>19270.079999999998</v>
      </c>
      <c r="G320" s="39">
        <f t="shared" si="56"/>
        <v>17881.920000000002</v>
      </c>
      <c r="H320" s="179">
        <f t="shared" si="57"/>
        <v>1.0776292478660008</v>
      </c>
      <c r="I320" s="39"/>
      <c r="J320" s="39"/>
      <c r="K320" s="39">
        <f>F320+$Q$10</f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55"/>
        <v>21050</v>
      </c>
      <c r="G321" s="39">
        <f t="shared" si="56"/>
        <v>11410</v>
      </c>
      <c r="H321" s="179">
        <f t="shared" si="57"/>
        <v>1.8448729184925505</v>
      </c>
      <c r="I321" s="39" t="s">
        <v>1253</v>
      </c>
      <c r="J321" s="39"/>
      <c r="K321" s="39">
        <f>F321+$Q$10</f>
        <v>35665.571000001626</v>
      </c>
      <c r="L321" s="39">
        <v>51.57</v>
      </c>
    </row>
    <row r="322" spans="1:12" x14ac:dyDescent="0.25">
      <c r="A322">
        <v>1200</v>
      </c>
      <c r="B322" s="150">
        <v>43434</v>
      </c>
      <c r="C322" s="10">
        <v>1800</v>
      </c>
      <c r="D322" s="190">
        <v>4.4855780000000003</v>
      </c>
      <c r="E322" s="39">
        <v>16.690000000000001</v>
      </c>
      <c r="F322" s="39">
        <f t="shared" si="55"/>
        <v>21967.959600000002</v>
      </c>
      <c r="G322" s="39">
        <f t="shared" si="56"/>
        <v>8074.0404000000008</v>
      </c>
      <c r="H322" s="179">
        <f t="shared" si="57"/>
        <v>2.7208136833201877</v>
      </c>
      <c r="I322" s="39"/>
      <c r="J322" s="39"/>
      <c r="K322" s="39">
        <f>F322+$Q$10</f>
        <v>36583.530600001628</v>
      </c>
      <c r="L322" s="39">
        <v>50.55</v>
      </c>
    </row>
    <row r="323" spans="1:12" x14ac:dyDescent="0.25">
      <c r="B323" s="150"/>
      <c r="C323" s="10"/>
      <c r="D323" s="190"/>
      <c r="E323" s="39"/>
      <c r="F323" s="39"/>
      <c r="G323" s="39"/>
      <c r="H323" s="179"/>
      <c r="I323" s="39"/>
      <c r="J323" s="39"/>
      <c r="K323" s="39"/>
      <c r="L323" s="39"/>
    </row>
    <row r="324" spans="1:12" x14ac:dyDescent="0.25">
      <c r="B324" s="150"/>
      <c r="C324" s="10"/>
      <c r="D324" s="190"/>
      <c r="E324" s="39"/>
      <c r="F324" s="39"/>
      <c r="G324" s="39"/>
      <c r="H324" s="179"/>
      <c r="I324" s="39"/>
      <c r="J324" s="39"/>
      <c r="K324" s="39"/>
      <c r="L324" s="39"/>
    </row>
    <row r="325" spans="1:12" x14ac:dyDescent="0.25">
      <c r="B325" s="150"/>
      <c r="C325" s="10"/>
      <c r="D325" s="190"/>
      <c r="E325" s="39"/>
      <c r="F325" s="39"/>
      <c r="G325" s="39"/>
      <c r="H325" s="179"/>
      <c r="I325" s="39"/>
      <c r="J325" s="39"/>
      <c r="K325" s="39"/>
      <c r="L325" s="39"/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58">IF(C332=0, 0,D332*C332)</f>
        <v>68120</v>
      </c>
      <c r="H332" s="301">
        <f t="shared" ref="H332:H338" si="59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58"/>
        <v>0</v>
      </c>
      <c r="H333" s="301" t="str">
        <f t="shared" si="59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58"/>
        <v>0</v>
      </c>
      <c r="H334" s="301" t="str">
        <f t="shared" si="59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58"/>
        <v>75600</v>
      </c>
      <c r="H335" s="301">
        <f t="shared" si="59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58"/>
        <v>0</v>
      </c>
      <c r="H336" s="301" t="str">
        <f t="shared" si="59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58"/>
        <v>82367.28</v>
      </c>
      <c r="H337" s="301">
        <f t="shared" si="59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58"/>
        <v>0</v>
      </c>
      <c r="H338" s="301" t="str">
        <f t="shared" si="59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0">C340*(E340-D340)</f>
        <v>-29017.579999999998</v>
      </c>
      <c r="G340" s="299">
        <f t="shared" ref="G340:G369" si="61">D340*C340</f>
        <v>91417.900000000009</v>
      </c>
      <c r="H340" s="300">
        <f t="shared" ref="H340:H369" si="62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0"/>
        <v>-31836.35999999999</v>
      </c>
      <c r="G341" s="299">
        <f t="shared" si="61"/>
        <v>101483.62</v>
      </c>
      <c r="H341" s="300">
        <f t="shared" si="62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0"/>
        <v>-34009.06</v>
      </c>
      <c r="G342" s="299">
        <f t="shared" si="61"/>
        <v>109418.42</v>
      </c>
      <c r="H342" s="300">
        <f t="shared" si="62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0"/>
        <v>-34008.920000000006</v>
      </c>
      <c r="G343" s="299">
        <f t="shared" si="61"/>
        <v>101358.28000000001</v>
      </c>
      <c r="H343" s="300">
        <f t="shared" si="62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0"/>
        <v>-39575.879999999997</v>
      </c>
      <c r="G344" s="299">
        <f t="shared" si="61"/>
        <v>108716.71999999999</v>
      </c>
      <c r="H344" s="300">
        <f t="shared" si="62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0"/>
        <v>-38892.919999999991</v>
      </c>
      <c r="G345" s="299">
        <f t="shared" si="61"/>
        <v>110180.68</v>
      </c>
      <c r="H345" s="300">
        <f t="shared" si="62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0"/>
        <v>-39649.22</v>
      </c>
      <c r="G346" s="299">
        <f t="shared" si="61"/>
        <v>101232.94</v>
      </c>
      <c r="H346" s="300">
        <f t="shared" si="62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0"/>
        <v>-41303.94</v>
      </c>
      <c r="G347" s="299">
        <f t="shared" si="61"/>
        <v>94046.46</v>
      </c>
      <c r="H347" s="300">
        <f t="shared" si="62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0"/>
        <v>-42699.159999999996</v>
      </c>
      <c r="G348" s="299">
        <f t="shared" si="61"/>
        <v>101024.04</v>
      </c>
      <c r="H348" s="300">
        <f t="shared" si="62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0"/>
        <v>-47715.600000000006</v>
      </c>
      <c r="G349" s="299">
        <f t="shared" si="61"/>
        <v>107500.44</v>
      </c>
      <c r="H349" s="300">
        <f t="shared" si="62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0"/>
        <v>-46809.119999999995</v>
      </c>
      <c r="G350" s="299">
        <f t="shared" si="61"/>
        <v>113864.21999999999</v>
      </c>
      <c r="H350" s="300">
        <f t="shared" si="62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0"/>
        <v>-47694.16</v>
      </c>
      <c r="G351" s="299">
        <f t="shared" si="61"/>
        <v>126525.44</v>
      </c>
      <c r="H351" s="300">
        <f t="shared" si="62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0"/>
        <v>-48128</v>
      </c>
      <c r="G352" s="299">
        <f t="shared" si="61"/>
        <v>129280</v>
      </c>
      <c r="H352" s="300">
        <f t="shared" si="62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0"/>
        <v>-48155.4</v>
      </c>
      <c r="G353" s="299">
        <f t="shared" si="61"/>
        <v>113708.88</v>
      </c>
      <c r="H353" s="300">
        <f t="shared" si="62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0"/>
        <v>-42239.579999999994</v>
      </c>
      <c r="G354" s="299">
        <f t="shared" si="61"/>
        <v>100564.46</v>
      </c>
      <c r="H354" s="300">
        <f t="shared" si="62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0"/>
        <v>-42072.46</v>
      </c>
      <c r="G355" s="299">
        <f t="shared" si="61"/>
        <v>100397.34000000001</v>
      </c>
      <c r="H355" s="300">
        <f t="shared" si="62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0"/>
        <v>-45543.96</v>
      </c>
      <c r="G356" s="299">
        <f t="shared" si="61"/>
        <v>132958.98000000001</v>
      </c>
      <c r="H356" s="300">
        <f t="shared" si="62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0"/>
        <v>-45906.62000000001</v>
      </c>
      <c r="G357" s="299">
        <f t="shared" si="61"/>
        <v>158980.96</v>
      </c>
      <c r="H357" s="300">
        <f t="shared" si="62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0"/>
        <v>-51777.299999999996</v>
      </c>
      <c r="G358" s="299">
        <f t="shared" si="61"/>
        <v>171590.94</v>
      </c>
      <c r="H358" s="301">
        <f t="shared" si="62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0"/>
        <v>-49664.193999999989</v>
      </c>
      <c r="G359" s="299">
        <f t="shared" si="61"/>
        <v>158920.21399999998</v>
      </c>
      <c r="H359" s="301">
        <f t="shared" si="62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0"/>
        <v>-47987.500000000015</v>
      </c>
      <c r="G360" s="299">
        <f t="shared" si="61"/>
        <v>145958.78</v>
      </c>
      <c r="H360" s="301">
        <f t="shared" si="62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0"/>
        <v>-47702.966000000015</v>
      </c>
      <c r="G361" s="299">
        <f t="shared" si="61"/>
        <v>158434.24600000001</v>
      </c>
      <c r="H361" s="301">
        <f t="shared" si="62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0"/>
        <v>-60971.399999999987</v>
      </c>
      <c r="G362" s="299">
        <f t="shared" si="61"/>
        <v>170139.24</v>
      </c>
      <c r="H362" s="301">
        <f t="shared" si="62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0"/>
        <v>-77656.859999999986</v>
      </c>
      <c r="G363" s="299">
        <f t="shared" si="61"/>
        <v>166354.54</v>
      </c>
      <c r="H363" s="301">
        <f t="shared" si="62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0"/>
        <v>-85359.959999999992</v>
      </c>
      <c r="G364" s="299">
        <f t="shared" si="61"/>
        <v>169945.68</v>
      </c>
      <c r="H364" s="301">
        <f t="shared" si="62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0"/>
        <v>-100883.47199999999</v>
      </c>
      <c r="G365" s="299">
        <f t="shared" si="61"/>
        <v>169887.61199999999</v>
      </c>
      <c r="H365" s="300">
        <f t="shared" si="62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0"/>
        <v>-97651.02</v>
      </c>
      <c r="G366" s="299">
        <f t="shared" si="61"/>
        <v>169848.9</v>
      </c>
      <c r="H366" s="300">
        <f t="shared" si="62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0"/>
        <v>-97231.731999999989</v>
      </c>
      <c r="G367" s="299">
        <f t="shared" si="61"/>
        <v>165974.95199999999</v>
      </c>
      <c r="H367" s="300">
        <f t="shared" si="62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0"/>
        <v>-97234.865999999995</v>
      </c>
      <c r="G368" s="299">
        <f t="shared" si="61"/>
        <v>169723.08599999998</v>
      </c>
      <c r="H368" s="300">
        <f t="shared" si="62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0"/>
        <v>-104373.632</v>
      </c>
      <c r="G369" s="299">
        <f t="shared" si="61"/>
        <v>197776.17199999999</v>
      </c>
      <c r="H369" s="300">
        <f t="shared" si="62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0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0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63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63"/>
        <v>-94166.28</v>
      </c>
      <c r="G373" s="299">
        <f t="shared" ref="G373:G380" si="64">IF(C373=0, 0,D373*C373)</f>
        <v>165387.56</v>
      </c>
      <c r="H373" s="300">
        <f t="shared" ref="H373:H380" si="65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63"/>
        <v>-91969.787999999986</v>
      </c>
      <c r="G374" s="299">
        <f t="shared" si="64"/>
        <v>157393.788</v>
      </c>
      <c r="H374" s="300">
        <f t="shared" si="65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63"/>
        <v>-91154.7</v>
      </c>
      <c r="G375" s="299">
        <f t="shared" si="64"/>
        <v>145246.5</v>
      </c>
      <c r="H375" s="300">
        <f t="shared" si="65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63"/>
        <v>-92238.461999999985</v>
      </c>
      <c r="G376" s="299">
        <f t="shared" si="64"/>
        <v>161141.78199999998</v>
      </c>
      <c r="H376" s="300">
        <f t="shared" si="65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63"/>
        <v>-89571.54800000001</v>
      </c>
      <c r="G377" s="299">
        <f t="shared" si="64"/>
        <v>152607.92800000001</v>
      </c>
      <c r="H377" s="300">
        <f t="shared" si="65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63"/>
        <v>-89550.534</v>
      </c>
      <c r="G378" s="299">
        <f t="shared" si="64"/>
        <v>169006.91400000002</v>
      </c>
      <c r="H378" s="300">
        <f t="shared" si="65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63"/>
        <v>-89678.238000000012</v>
      </c>
      <c r="G379" s="299">
        <f t="shared" si="64"/>
        <v>165029.61800000002</v>
      </c>
      <c r="H379" s="300">
        <f t="shared" si="65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63"/>
        <v>-89511.821999999986</v>
      </c>
      <c r="G380" s="299">
        <f t="shared" si="64"/>
        <v>168968.20199999999</v>
      </c>
      <c r="H380" s="300">
        <f t="shared" si="65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66">C381*(E381-D381)</f>
        <v>-89632.347999999984</v>
      </c>
      <c r="G381" s="299">
        <f t="shared" ref="G381:G392" si="67">IF(C381=0, 0,D381*C381)</f>
        <v>164983.728</v>
      </c>
      <c r="H381" s="300">
        <f t="shared" ref="H381:H432" si="68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66"/>
        <v>-93372.971999999994</v>
      </c>
      <c r="G382" s="299">
        <f t="shared" si="67"/>
        <v>172761.372</v>
      </c>
      <c r="H382" s="300">
        <f t="shared" si="68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66"/>
        <v>-91747.44</v>
      </c>
      <c r="G383" s="299">
        <f t="shared" si="67"/>
        <v>168784.32</v>
      </c>
      <c r="H383" s="300">
        <f t="shared" si="68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66"/>
        <v>-80757.467999999993</v>
      </c>
      <c r="G384" s="299">
        <f t="shared" si="67"/>
        <v>159727.26799999998</v>
      </c>
      <c r="H384" s="301">
        <f t="shared" si="68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66"/>
        <v>-72386.955999999976</v>
      </c>
      <c r="G385" s="299">
        <f t="shared" si="67"/>
        <v>164888.61599999998</v>
      </c>
      <c r="H385" s="301">
        <f t="shared" si="68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66"/>
        <v>-62830.615999999987</v>
      </c>
      <c r="G386" s="299">
        <f t="shared" si="67"/>
        <v>164888.61599999998</v>
      </c>
      <c r="H386" s="301">
        <f t="shared" si="68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66"/>
        <v>-66133.584000000003</v>
      </c>
      <c r="G387" s="299">
        <f t="shared" si="67"/>
        <v>164387.60399999999</v>
      </c>
      <c r="H387" s="301">
        <f t="shared" si="68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66"/>
        <v>-61160.576000000008</v>
      </c>
      <c r="G388" s="299">
        <f t="shared" si="67"/>
        <v>164331.93599999999</v>
      </c>
      <c r="H388" s="301">
        <f t="shared" si="68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66"/>
        <v>-58033.889999999992</v>
      </c>
      <c r="G389" s="299">
        <f t="shared" si="67"/>
        <v>164266.99</v>
      </c>
      <c r="H389" s="301">
        <f t="shared" si="68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66"/>
        <v>-56328.439999999988</v>
      </c>
      <c r="G390" s="299">
        <f t="shared" si="67"/>
        <v>148531.07999999999</v>
      </c>
      <c r="H390" s="301">
        <f t="shared" si="68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66"/>
        <v>-57894.720000000016</v>
      </c>
      <c r="G391" s="299">
        <f t="shared" si="67"/>
        <v>163942.26</v>
      </c>
      <c r="H391" s="300">
        <f t="shared" si="68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66"/>
        <v>-58904.104000000007</v>
      </c>
      <c r="G392" s="299">
        <f t="shared" si="67"/>
        <v>167796.78400000001</v>
      </c>
      <c r="H392" s="300">
        <f t="shared" si="68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69">C393*(E393-D393)</f>
        <v>-69928.587000000014</v>
      </c>
      <c r="G393" s="299">
        <f t="shared" ref="G393:G432" si="70">IF(C393=0, 0,D393*C393)</f>
        <v>206559.20699999999</v>
      </c>
      <c r="H393" s="300">
        <f t="shared" si="68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69"/>
        <v>-66302.234199999992</v>
      </c>
      <c r="G394" s="299">
        <f t="shared" si="70"/>
        <v>185059.5742</v>
      </c>
      <c r="H394" s="300">
        <f t="shared" si="68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69"/>
        <v>-59729.712599999977</v>
      </c>
      <c r="G395" s="299">
        <f t="shared" si="70"/>
        <v>167542.63259999998</v>
      </c>
      <c r="H395" s="300">
        <f t="shared" si="68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69"/>
        <v>-65233.308000000005</v>
      </c>
      <c r="G396" s="299">
        <f t="shared" si="70"/>
        <v>188202.64799999999</v>
      </c>
      <c r="H396" s="300">
        <f t="shared" si="68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69"/>
        <v>-64902.603600000009</v>
      </c>
      <c r="G397" s="299">
        <f t="shared" si="70"/>
        <v>167102.28360000002</v>
      </c>
      <c r="H397" s="300">
        <f t="shared" si="68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69"/>
        <v>-66452.265800000008</v>
      </c>
      <c r="G398" s="299">
        <f t="shared" si="70"/>
        <v>168143.46580000001</v>
      </c>
      <c r="H398" s="300">
        <f t="shared" si="68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69"/>
        <v>-64191.270599999982</v>
      </c>
      <c r="G399" s="299">
        <f t="shared" si="70"/>
        <v>167068.4106</v>
      </c>
      <c r="H399" s="300">
        <f t="shared" si="68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69"/>
        <v>-53072.044600000016</v>
      </c>
      <c r="G400" s="299">
        <f t="shared" si="70"/>
        <v>155298.88460000002</v>
      </c>
      <c r="H400" s="300">
        <f t="shared" si="68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69"/>
        <v>-54016.789200000007</v>
      </c>
      <c r="G401" s="299">
        <f t="shared" si="70"/>
        <v>166959.04920000001</v>
      </c>
      <c r="H401" s="300">
        <f t="shared" si="68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69"/>
        <v>-40694.080000000002</v>
      </c>
      <c r="G402" s="299">
        <f t="shared" si="70"/>
        <v>148852.48000000001</v>
      </c>
      <c r="H402" s="300">
        <f t="shared" si="68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69"/>
        <v>-41622.116400000006</v>
      </c>
      <c r="G403" s="299">
        <f t="shared" si="70"/>
        <v>161235.47640000001</v>
      </c>
      <c r="H403" s="300">
        <f t="shared" si="68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69"/>
        <v>-39713.673000000003</v>
      </c>
      <c r="G404" s="299">
        <f t="shared" si="70"/>
        <v>166592.253</v>
      </c>
      <c r="H404" s="300">
        <f t="shared" si="68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69"/>
        <v>-39679.2474</v>
      </c>
      <c r="G405" s="299">
        <f t="shared" si="70"/>
        <v>160002.82739999998</v>
      </c>
      <c r="H405" s="300">
        <f t="shared" si="68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69"/>
        <v>-40600.177800000019</v>
      </c>
      <c r="G406" s="299">
        <f t="shared" si="70"/>
        <v>166510.9578</v>
      </c>
      <c r="H406" s="300">
        <f t="shared" si="68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69"/>
        <v>-37192.92720000002</v>
      </c>
      <c r="G407" s="299">
        <f t="shared" si="70"/>
        <v>159811.00720000002</v>
      </c>
      <c r="H407" s="300">
        <f t="shared" si="68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69"/>
        <v>-28198.487200000018</v>
      </c>
      <c r="G408" s="299">
        <f t="shared" si="70"/>
        <v>159811.00720000002</v>
      </c>
      <c r="H408" s="300">
        <f t="shared" si="68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69"/>
        <v>-32939.072999999997</v>
      </c>
      <c r="G409" s="299">
        <f t="shared" si="70"/>
        <v>166785.81299999999</v>
      </c>
      <c r="H409" s="300">
        <f t="shared" si="68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69"/>
        <v>-27080.606799999998</v>
      </c>
      <c r="G410" s="299">
        <f t="shared" si="70"/>
        <v>159610.92679999999</v>
      </c>
      <c r="H410" s="301">
        <f t="shared" si="68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69"/>
        <v>-23278.161400000005</v>
      </c>
      <c r="G411" s="299">
        <f t="shared" si="70"/>
        <v>159479.6814</v>
      </c>
      <c r="H411" s="301">
        <f t="shared" si="68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69"/>
        <v>-27860.058600000004</v>
      </c>
      <c r="G412" s="299">
        <f t="shared" si="70"/>
        <v>166739.35860000001</v>
      </c>
      <c r="H412" s="301">
        <f t="shared" si="68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69"/>
        <v>-29897.277600000016</v>
      </c>
      <c r="G413" s="299">
        <f t="shared" si="70"/>
        <v>166260.29760000002</v>
      </c>
      <c r="H413" s="301">
        <f t="shared" si="68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69"/>
        <v>-34709.179199999977</v>
      </c>
      <c r="G414" s="299">
        <f t="shared" si="70"/>
        <v>165846.07919999998</v>
      </c>
      <c r="H414" s="301">
        <f t="shared" si="68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69"/>
        <v>-41926.063800000004</v>
      </c>
      <c r="G415" s="299">
        <f t="shared" si="70"/>
        <v>165707.6838</v>
      </c>
      <c r="H415" s="301">
        <f t="shared" si="68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69"/>
        <v>-48426.330400000006</v>
      </c>
      <c r="G416" s="299">
        <f t="shared" si="70"/>
        <v>190547.59040000002</v>
      </c>
      <c r="H416" s="301">
        <f t="shared" si="68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69"/>
        <v>-48374.515200000002</v>
      </c>
      <c r="G417" s="299">
        <f t="shared" si="70"/>
        <v>165187.97520000002</v>
      </c>
      <c r="H417" s="300">
        <f t="shared" si="68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69"/>
        <v>-54432.172800000015</v>
      </c>
      <c r="G418" s="299">
        <f t="shared" si="70"/>
        <v>176588.49280000001</v>
      </c>
      <c r="H418" s="300">
        <f t="shared" si="68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69"/>
        <v>-49378.123800000016</v>
      </c>
      <c r="G419" s="299">
        <f t="shared" si="70"/>
        <v>164933.44380000001</v>
      </c>
      <c r="H419" s="300">
        <f t="shared" si="68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69"/>
        <v>-45614.280400000011</v>
      </c>
      <c r="G420" s="299">
        <f t="shared" si="70"/>
        <v>177274.02040000001</v>
      </c>
      <c r="H420" s="300">
        <f t="shared" si="68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69"/>
        <v>-45519.5052</v>
      </c>
      <c r="G421" s="299">
        <f t="shared" si="70"/>
        <v>164849.2452</v>
      </c>
      <c r="H421" s="300">
        <f t="shared" si="68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69"/>
        <v>-45770.165399999983</v>
      </c>
      <c r="G422" s="299">
        <f t="shared" si="70"/>
        <v>164809.56539999999</v>
      </c>
      <c r="H422" s="300">
        <f t="shared" si="68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69"/>
        <v>-41109.240599999997</v>
      </c>
      <c r="G423" s="299">
        <f t="shared" si="70"/>
        <v>164794.08059999999</v>
      </c>
      <c r="H423" s="300">
        <f t="shared" si="68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69"/>
        <v>-37211.283199999991</v>
      </c>
      <c r="G424" s="299">
        <f t="shared" si="70"/>
        <v>158269.10319999998</v>
      </c>
      <c r="H424" s="300">
        <f t="shared" si="68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69"/>
        <v>-38770.067999999999</v>
      </c>
      <c r="G425" s="299">
        <f t="shared" si="70"/>
        <v>164777.628</v>
      </c>
      <c r="H425" s="300">
        <f t="shared" si="68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69"/>
        <v>-33653.890400000018</v>
      </c>
      <c r="G426" s="299">
        <f t="shared" si="70"/>
        <v>157924.0104</v>
      </c>
      <c r="H426" s="300">
        <f t="shared" si="68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69"/>
        <v>-37103.516399999986</v>
      </c>
      <c r="G427" s="299">
        <f t="shared" si="70"/>
        <v>164562.77639999997</v>
      </c>
      <c r="H427" s="300">
        <f t="shared" si="68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69"/>
        <v>-39676.8966</v>
      </c>
      <c r="G428" s="299">
        <f t="shared" si="70"/>
        <v>164523.09660000002</v>
      </c>
      <c r="H428" s="300">
        <f t="shared" si="68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69"/>
        <v>-35572.456799999993</v>
      </c>
      <c r="G429" s="299">
        <f t="shared" si="70"/>
        <v>164483.41680000001</v>
      </c>
      <c r="H429" s="300">
        <f t="shared" si="68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69"/>
        <v>-29514.401999999984</v>
      </c>
      <c r="G430" s="299">
        <f t="shared" si="70"/>
        <v>143679.28200000001</v>
      </c>
      <c r="H430" s="300">
        <f t="shared" si="68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69"/>
        <v>-24105.848799999996</v>
      </c>
      <c r="G431" s="299">
        <f t="shared" si="70"/>
        <v>136358.20879999999</v>
      </c>
      <c r="H431" s="300">
        <f t="shared" si="68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69"/>
        <v>-24823.50120000001</v>
      </c>
      <c r="G432" s="299">
        <f t="shared" si="70"/>
        <v>143649.8412</v>
      </c>
      <c r="H432" s="300">
        <f t="shared" si="68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1">C433*(E433-D433)</f>
        <v>-33713.287800000006</v>
      </c>
      <c r="G433" s="299">
        <f t="shared" ref="G433:G441" si="72">IF(C433=0, 0,D433*C433)</f>
        <v>154198.0478</v>
      </c>
      <c r="H433" s="300">
        <f t="shared" ref="H433:H441" si="73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1"/>
        <v>-34191.285600000003</v>
      </c>
      <c r="G434" s="299">
        <f t="shared" si="72"/>
        <v>158702.04560000001</v>
      </c>
      <c r="H434" s="300">
        <f t="shared" si="73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1"/>
        <v>-33706.974000000009</v>
      </c>
      <c r="G435" s="299">
        <f t="shared" si="72"/>
        <v>158217.734</v>
      </c>
      <c r="H435" s="300">
        <f t="shared" si="73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1"/>
        <v>-35317.9254</v>
      </c>
      <c r="G436" s="299">
        <f t="shared" si="72"/>
        <v>163357.86540000001</v>
      </c>
      <c r="H436" s="300">
        <f t="shared" si="73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1"/>
        <v>-36815.103999999985</v>
      </c>
      <c r="G437" s="299">
        <f t="shared" si="72"/>
        <v>157985.78399999999</v>
      </c>
      <c r="H437" s="300">
        <f t="shared" si="73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1"/>
        <v>-40329.610399999998</v>
      </c>
      <c r="G438" s="299">
        <f t="shared" si="72"/>
        <v>157881.87039999999</v>
      </c>
      <c r="H438" s="300">
        <f t="shared" si="73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1"/>
        <v>-35684.1158</v>
      </c>
      <c r="G439" s="299">
        <f t="shared" si="72"/>
        <v>157782.59580000001</v>
      </c>
      <c r="H439" s="300">
        <f t="shared" si="73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1"/>
        <v>-23709.664000000008</v>
      </c>
      <c r="G440" s="299">
        <f t="shared" si="72"/>
        <v>134887.10400000002</v>
      </c>
      <c r="H440" s="301">
        <f t="shared" si="73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1"/>
        <v>-19054.279999999995</v>
      </c>
      <c r="G441" s="299">
        <f t="shared" si="72"/>
        <v>121666.28</v>
      </c>
      <c r="H441" s="301">
        <f t="shared" si="73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74">C442*(E442-D442)</f>
        <v>-21366.37</v>
      </c>
      <c r="G442" s="299">
        <f t="shared" ref="G442:G450" si="75">IF(C442=0, 0,D442*C442)</f>
        <v>129041.37</v>
      </c>
      <c r="H442" s="301">
        <f t="shared" ref="H442:H450" si="76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74"/>
        <v>-17585.480000000014</v>
      </c>
      <c r="G443" s="299">
        <f t="shared" si="75"/>
        <v>121421.48000000001</v>
      </c>
      <c r="H443" s="301">
        <f t="shared" si="76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74"/>
        <v>-23433.255999999998</v>
      </c>
      <c r="G444" s="299">
        <f t="shared" si="75"/>
        <v>134073.236</v>
      </c>
      <c r="H444" s="301">
        <f t="shared" si="76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74"/>
        <v>-21154.320000000003</v>
      </c>
      <c r="G445" s="299">
        <f t="shared" si="75"/>
        <v>138785.16</v>
      </c>
      <c r="H445" s="301">
        <f t="shared" si="76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74"/>
        <v>-29477.467400000005</v>
      </c>
      <c r="G446" s="299">
        <f t="shared" si="75"/>
        <v>152116.9474</v>
      </c>
      <c r="H446" s="301">
        <f t="shared" si="76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74"/>
        <v>-29453.938799999982</v>
      </c>
      <c r="G447" s="299">
        <f t="shared" si="75"/>
        <v>156191.41879999998</v>
      </c>
      <c r="H447" s="300">
        <f t="shared" si="76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74"/>
        <v>-19172.503200000017</v>
      </c>
      <c r="G448" s="299">
        <f t="shared" si="75"/>
        <v>140043.3432</v>
      </c>
      <c r="H448" s="300">
        <f t="shared" si="76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74"/>
        <v>-13448.017</v>
      </c>
      <c r="G449" s="299">
        <f t="shared" si="75"/>
        <v>132303.45699999999</v>
      </c>
      <c r="H449" s="300">
        <f t="shared" si="76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74"/>
        <v>-12142.820000000009</v>
      </c>
      <c r="G450" s="299">
        <f t="shared" si="75"/>
        <v>126387.82</v>
      </c>
      <c r="H450" s="300">
        <f t="shared" si="76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77">C451*(E451-D451)</f>
        <v>-11873.480000000014</v>
      </c>
      <c r="G451" s="299">
        <f t="shared" ref="G451:G472" si="78">IF(C451=0, 0,D451*C451)</f>
        <v>118633.48000000001</v>
      </c>
      <c r="H451" s="300">
        <f t="shared" ref="H451:H472" si="79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77"/>
        <v>-11929.199999999995</v>
      </c>
      <c r="G452" s="299">
        <f t="shared" si="78"/>
        <v>106009.2</v>
      </c>
      <c r="H452" s="300">
        <f t="shared" si="79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77"/>
        <v>-18473.284199999991</v>
      </c>
      <c r="G453" s="299">
        <f t="shared" si="78"/>
        <v>138853.4442</v>
      </c>
      <c r="H453" s="300">
        <f t="shared" si="79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77"/>
        <v>-18423.393999999993</v>
      </c>
      <c r="G454" s="299">
        <f t="shared" si="78"/>
        <v>146163.554</v>
      </c>
      <c r="H454" s="300">
        <f t="shared" si="79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77"/>
        <v>-17342.266799999998</v>
      </c>
      <c r="G455" s="299">
        <f t="shared" si="78"/>
        <v>138703.7868</v>
      </c>
      <c r="H455" s="300">
        <f t="shared" si="79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77"/>
        <v>-17312.610000000008</v>
      </c>
      <c r="G456" s="299">
        <f t="shared" si="78"/>
        <v>146094.13</v>
      </c>
      <c r="H456" s="300">
        <f t="shared" si="79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77"/>
        <v>-16618.370000000006</v>
      </c>
      <c r="G457" s="299">
        <f t="shared" si="78"/>
        <v>146094.13</v>
      </c>
      <c r="H457" s="300">
        <f t="shared" si="79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77"/>
        <v>-18614.310000000012</v>
      </c>
      <c r="G458" s="299">
        <f t="shared" si="78"/>
        <v>146094.13</v>
      </c>
      <c r="H458" s="300">
        <f t="shared" si="79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77"/>
        <v>-10717.330000000011</v>
      </c>
      <c r="G459" s="299">
        <f t="shared" si="78"/>
        <v>146094.13</v>
      </c>
      <c r="H459" s="300">
        <f t="shared" si="79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77"/>
        <v>-13335.061799999996</v>
      </c>
      <c r="G460" s="299">
        <f t="shared" si="78"/>
        <v>146939.08179999999</v>
      </c>
      <c r="H460" s="300">
        <f t="shared" si="79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77"/>
        <v>-14034.101799999982</v>
      </c>
      <c r="G461" s="299">
        <f t="shared" si="78"/>
        <v>146939.08179999999</v>
      </c>
      <c r="H461" s="300">
        <f t="shared" si="79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77"/>
        <v>-18125.222999999994</v>
      </c>
      <c r="G462" s="299">
        <f t="shared" si="78"/>
        <v>152910.723</v>
      </c>
      <c r="H462" s="300">
        <f t="shared" si="79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77"/>
        <v>-17204.112599999997</v>
      </c>
      <c r="G463" s="299">
        <f t="shared" si="78"/>
        <v>152812.03260000001</v>
      </c>
      <c r="H463" s="300">
        <f t="shared" si="79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77"/>
        <v>-21007.348200000015</v>
      </c>
      <c r="G464" s="299">
        <f t="shared" si="78"/>
        <v>152777.3082</v>
      </c>
      <c r="H464" s="300">
        <f t="shared" si="79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77"/>
        <v>-23836.109799999987</v>
      </c>
      <c r="G465" s="299">
        <f t="shared" si="78"/>
        <v>154748.68979999999</v>
      </c>
      <c r="H465" s="300">
        <f t="shared" si="79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77"/>
        <v>-28747.721799999992</v>
      </c>
      <c r="G466" s="299">
        <f t="shared" si="78"/>
        <v>157458.96179999999</v>
      </c>
      <c r="H466" s="300">
        <f t="shared" si="79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77"/>
        <v>-26852.387599999998</v>
      </c>
      <c r="G467" s="299">
        <f t="shared" si="78"/>
        <v>154703.22759999998</v>
      </c>
      <c r="H467" s="300">
        <f t="shared" si="79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77"/>
        <v>-32892.451199999996</v>
      </c>
      <c r="G468" s="299">
        <f t="shared" si="78"/>
        <v>157338.5912</v>
      </c>
      <c r="H468" s="300">
        <f t="shared" si="79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77"/>
        <v>-28045.401999999998</v>
      </c>
      <c r="G469" s="299">
        <f t="shared" si="78"/>
        <v>157325.32200000001</v>
      </c>
      <c r="H469" s="301">
        <f t="shared" si="79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77"/>
        <v>-28056.67200000001</v>
      </c>
      <c r="G470" s="299">
        <f t="shared" si="78"/>
        <v>154608.592</v>
      </c>
      <c r="H470" s="301">
        <f t="shared" si="79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77"/>
        <v>-34756.773799999995</v>
      </c>
      <c r="G471" s="299">
        <f t="shared" si="78"/>
        <v>157212.5338</v>
      </c>
      <c r="H471" s="301">
        <f t="shared" si="79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77"/>
        <v>-34901.771399999991</v>
      </c>
      <c r="G472" s="299">
        <f t="shared" si="78"/>
        <v>159747.97140000001</v>
      </c>
      <c r="H472" s="301">
        <f t="shared" si="79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0">C473*(E473-D473)</f>
        <v>-36344.291399999995</v>
      </c>
      <c r="G473" s="299">
        <f t="shared" ref="G473:G488" si="81">IF(C473=0, 0,D473*C473)</f>
        <v>166350.4914</v>
      </c>
      <c r="H473" s="301">
        <f t="shared" ref="H473:H488" si="82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0"/>
        <v>-29806.304399999986</v>
      </c>
      <c r="G474" s="299">
        <f t="shared" si="81"/>
        <v>159588.28439999997</v>
      </c>
      <c r="H474" s="301">
        <f t="shared" si="82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0"/>
        <v>-27362.67760000001</v>
      </c>
      <c r="G475" s="299">
        <f t="shared" si="81"/>
        <v>154100.15760000001</v>
      </c>
      <c r="H475" s="301">
        <f t="shared" si="82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0"/>
        <v>-25413.691800000004</v>
      </c>
      <c r="G476" s="299">
        <f t="shared" si="81"/>
        <v>152157.7518</v>
      </c>
      <c r="H476" s="300">
        <f t="shared" si="82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0"/>
        <v>-18660.303400000012</v>
      </c>
      <c r="G477" s="299">
        <f t="shared" si="81"/>
        <v>145445.88340000002</v>
      </c>
      <c r="H477" s="300">
        <f t="shared" si="82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0"/>
        <v>-16029.133799999994</v>
      </c>
      <c r="G478" s="299">
        <f t="shared" si="81"/>
        <v>145331.33379999999</v>
      </c>
      <c r="H478" s="300">
        <f t="shared" si="82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0"/>
        <v>-13680.976200000003</v>
      </c>
      <c r="G479" s="299">
        <f t="shared" si="81"/>
        <v>137741.23620000001</v>
      </c>
      <c r="H479" s="300">
        <f t="shared" si="82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0"/>
        <v>-9402.4621999999927</v>
      </c>
      <c r="G480" s="299">
        <f t="shared" si="81"/>
        <v>122097.06219999999</v>
      </c>
      <c r="H480" s="300">
        <f t="shared" si="82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0"/>
        <v>-2780.8000000000065</v>
      </c>
      <c r="G481" s="299">
        <f t="shared" si="81"/>
        <v>94520.8</v>
      </c>
      <c r="H481" s="300">
        <f t="shared" si="82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0"/>
        <v>-2111.0000000000005</v>
      </c>
      <c r="G482" s="299">
        <f t="shared" si="81"/>
        <v>86111</v>
      </c>
      <c r="H482" s="300">
        <f t="shared" si="82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0"/>
        <v>-7950.599999999994</v>
      </c>
      <c r="G483" s="299">
        <f t="shared" si="81"/>
        <v>101790.59999999999</v>
      </c>
      <c r="H483" s="300">
        <f t="shared" si="82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0"/>
        <v>-7870.8499999999922</v>
      </c>
      <c r="G484" s="299">
        <f t="shared" si="81"/>
        <v>109530.84999999999</v>
      </c>
      <c r="H484" s="300">
        <f t="shared" si="82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0"/>
        <v>-2961.0000000000055</v>
      </c>
      <c r="G485" s="299">
        <f t="shared" si="81"/>
        <v>101541</v>
      </c>
      <c r="H485" s="300">
        <f t="shared" si="82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0"/>
        <v>-3051.400000000001</v>
      </c>
      <c r="G486" s="299">
        <f t="shared" si="81"/>
        <v>93416.4</v>
      </c>
      <c r="H486" s="300">
        <f t="shared" si="82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0"/>
        <v>-3026.4999999999986</v>
      </c>
      <c r="G487" s="299">
        <f t="shared" si="81"/>
        <v>85176.5</v>
      </c>
      <c r="H487" s="300">
        <f t="shared" si="82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0"/>
        <v>-4876.1226000000042</v>
      </c>
      <c r="G488" s="299">
        <f t="shared" si="81"/>
        <v>88034.802599999995</v>
      </c>
      <c r="H488" s="300">
        <f t="shared" si="82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83">C491*(E491-D491)</f>
        <v>-5163.5724000000046</v>
      </c>
      <c r="G491" s="299">
        <f t="shared" ref="G491:G496" si="84">IF(C491=0, 0,D491*C491)</f>
        <v>103949.79240000001</v>
      </c>
      <c r="H491" s="300">
        <f t="shared" ref="H491:H496" si="85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83"/>
        <v>-7946.8199999999852</v>
      </c>
      <c r="G492" s="299">
        <f t="shared" si="84"/>
        <v>111789.71999999999</v>
      </c>
      <c r="H492" s="301">
        <f t="shared" si="85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83"/>
        <v>-7946.7637999999934</v>
      </c>
      <c r="G493" s="299">
        <f t="shared" si="84"/>
        <v>119564.66379999999</v>
      </c>
      <c r="H493" s="300">
        <f t="shared" si="85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83"/>
        <v>-11864.04560000001</v>
      </c>
      <c r="G494" s="299">
        <f t="shared" si="84"/>
        <v>127187.60560000001</v>
      </c>
      <c r="H494" s="300">
        <f t="shared" si="85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83"/>
        <v>-11894.083199999997</v>
      </c>
      <c r="G495" s="299">
        <f t="shared" si="84"/>
        <v>134727.64319999999</v>
      </c>
      <c r="H495" s="300">
        <f t="shared" si="85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83"/>
        <v>-7970.5317999999861</v>
      </c>
      <c r="G496" s="299">
        <f t="shared" si="84"/>
        <v>126902.75179999998</v>
      </c>
      <c r="H496" s="300">
        <f t="shared" si="85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86">C502*(E502-D502)</f>
        <v>-5839.4414759999936</v>
      </c>
      <c r="G502" s="299">
        <f t="shared" ref="G502:G508" si="87">IF(C502=0, 0,D502*C502)</f>
        <v>126153.70147599999</v>
      </c>
      <c r="H502" s="300">
        <f t="shared" ref="H502:H508" si="88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86"/>
        <v>-7235.2097400000011</v>
      </c>
      <c r="G503" s="299">
        <f t="shared" si="87"/>
        <v>126013.86974000001</v>
      </c>
      <c r="H503" s="300">
        <f t="shared" si="88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86"/>
        <v>-6801.3106039999893</v>
      </c>
      <c r="G504" s="299">
        <f t="shared" si="87"/>
        <v>125579.970604</v>
      </c>
      <c r="H504" s="300">
        <f t="shared" si="88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86"/>
        <v>-15816.44348</v>
      </c>
      <c r="G505" s="299">
        <f t="shared" si="87"/>
        <v>134522.96348000001</v>
      </c>
      <c r="H505" s="301">
        <f t="shared" si="88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86"/>
        <v>-15980.450220000002</v>
      </c>
      <c r="G506" s="299">
        <f t="shared" si="87"/>
        <v>140422.97021999999</v>
      </c>
      <c r="H506" s="301">
        <f t="shared" si="88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86"/>
        <v>-16022.453030000013</v>
      </c>
      <c r="G507" s="299">
        <f t="shared" si="87"/>
        <v>144766.97303000002</v>
      </c>
      <c r="H507" s="301">
        <f t="shared" si="88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86"/>
        <v>-15995.457559999995</v>
      </c>
      <c r="G508" s="299">
        <f t="shared" si="87"/>
        <v>149041.97756</v>
      </c>
      <c r="H508" s="301">
        <f t="shared" si="88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89">C509*(E509-D509)</f>
        <v>-19058.277097999995</v>
      </c>
      <c r="G509" s="299">
        <f t="shared" ref="G509:G516" si="90">IF(C509=0, 0,D509*C509)</f>
        <v>151845.05709799999</v>
      </c>
      <c r="H509" s="301">
        <f t="shared" ref="H509:H516" si="91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89"/>
        <v>-16640.780505999985</v>
      </c>
      <c r="G510" s="299">
        <f t="shared" si="90"/>
        <v>151797.06050599998</v>
      </c>
      <c r="H510" s="301">
        <f t="shared" si="91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89"/>
        <v>-16830.340505999982</v>
      </c>
      <c r="G511" s="299">
        <f t="shared" si="90"/>
        <v>151797.06050599998</v>
      </c>
      <c r="H511" s="301">
        <f t="shared" si="91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89"/>
        <v>-18246.039857999996</v>
      </c>
      <c r="G512" s="299">
        <f t="shared" si="90"/>
        <v>154609.05985799999</v>
      </c>
      <c r="H512" s="300">
        <f t="shared" si="91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89"/>
        <v>-20423.199632000014</v>
      </c>
      <c r="G513" s="299">
        <f t="shared" si="90"/>
        <v>157431.05963200002</v>
      </c>
      <c r="H513" s="300">
        <f t="shared" si="91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89"/>
        <v>-20451.260000000017</v>
      </c>
      <c r="G514" s="299">
        <f t="shared" si="90"/>
        <v>159151.26</v>
      </c>
      <c r="H514" s="300">
        <f t="shared" si="91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89"/>
        <v>-12770.498441999989</v>
      </c>
      <c r="G515" s="299">
        <f t="shared" si="90"/>
        <v>154553.19844199999</v>
      </c>
      <c r="H515" s="300">
        <f t="shared" si="91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89"/>
        <v>-12774.627693999981</v>
      </c>
      <c r="G516" s="299">
        <f t="shared" si="90"/>
        <v>148697.32769399998</v>
      </c>
      <c r="H516" s="300">
        <f t="shared" si="91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92">C517*(E517-D517)</f>
        <v>-10733.467693999992</v>
      </c>
      <c r="G517" s="299">
        <f t="shared" ref="G517:G528" si="93">IF(C517=0, 0,D517*C517)</f>
        <v>148697.32769399998</v>
      </c>
      <c r="H517" s="300">
        <f t="shared" ref="H517:H528" si="94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92"/>
        <v>-14237.112315999999</v>
      </c>
      <c r="G518" s="299">
        <f t="shared" si="93"/>
        <v>151573.33231600001</v>
      </c>
      <c r="H518" s="300">
        <f t="shared" si="94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92"/>
        <v>-14933.404899999989</v>
      </c>
      <c r="G519" s="299">
        <f t="shared" si="93"/>
        <v>148629.38489999998</v>
      </c>
      <c r="H519" s="300">
        <f t="shared" si="94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92"/>
        <v>-14951.241703999996</v>
      </c>
      <c r="G520" s="299">
        <f t="shared" si="93"/>
        <v>151529.221704</v>
      </c>
      <c r="H520" s="300">
        <f t="shared" si="94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92"/>
        <v>-14945.406348000004</v>
      </c>
      <c r="G521" s="299">
        <f t="shared" si="93"/>
        <v>154405.386348</v>
      </c>
      <c r="H521" s="300">
        <f t="shared" si="94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92"/>
        <v>-18303.73</v>
      </c>
      <c r="G522" s="299">
        <f t="shared" si="93"/>
        <v>158903.73000000001</v>
      </c>
      <c r="H522" s="300">
        <f t="shared" si="94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92"/>
        <v>-7311.0640000000021</v>
      </c>
      <c r="G523" s="299">
        <f t="shared" si="93"/>
        <v>148151.10399999999</v>
      </c>
      <c r="H523" s="300">
        <f t="shared" si="94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92"/>
        <v>-7285.3417480000098</v>
      </c>
      <c r="G524" s="299">
        <f t="shared" si="93"/>
        <v>143571.38174800001</v>
      </c>
      <c r="H524" s="300">
        <f t="shared" si="94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92"/>
        <v>-1007.5158000000105</v>
      </c>
      <c r="G525" s="299">
        <f t="shared" si="93"/>
        <v>138987.71580000001</v>
      </c>
      <c r="H525" s="300">
        <f t="shared" si="94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92"/>
        <v>-1091.5898499999998</v>
      </c>
      <c r="G526" s="299">
        <f t="shared" si="93"/>
        <v>127941.78985</v>
      </c>
      <c r="H526" s="300">
        <f t="shared" si="94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92"/>
        <v>-1074.5375999999919</v>
      </c>
      <c r="G527" s="299">
        <f t="shared" si="93"/>
        <v>124522.1376</v>
      </c>
      <c r="H527" s="300">
        <f t="shared" si="94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92"/>
        <v>-975.11200799999187</v>
      </c>
      <c r="G528" s="299">
        <f t="shared" si="93"/>
        <v>131005.31200799999</v>
      </c>
      <c r="H528" s="300">
        <f t="shared" si="94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95">C530*(E530-D530)</f>
        <v>-320.8720079999913</v>
      </c>
      <c r="G530" s="299">
        <f t="shared" ref="G530:G539" si="96">IF(C530=0, 0,D530*C530)</f>
        <v>131005.31200799999</v>
      </c>
      <c r="H530" s="300">
        <f t="shared" ref="H530:H539" si="97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95"/>
        <v>-3298.169357999996</v>
      </c>
      <c r="G531" s="299">
        <f t="shared" si="96"/>
        <v>138935.309358</v>
      </c>
      <c r="H531" s="300">
        <f t="shared" si="97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95"/>
        <v>-3293.1673579999938</v>
      </c>
      <c r="G532" s="299">
        <f t="shared" si="96"/>
        <v>146745.30735799999</v>
      </c>
      <c r="H532" s="300">
        <f t="shared" si="97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95"/>
        <v>1163.524950000012</v>
      </c>
      <c r="G533" s="299">
        <f t="shared" si="96"/>
        <v>130665.83504999999</v>
      </c>
      <c r="H533" s="300">
        <f t="shared" si="97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95"/>
        <v>1293.5203380000021</v>
      </c>
      <c r="G534" s="299">
        <f t="shared" si="96"/>
        <v>122475.839662</v>
      </c>
      <c r="H534" s="300">
        <f t="shared" si="97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95"/>
        <v>1201.2174379999781</v>
      </c>
      <c r="G535" s="299">
        <f t="shared" si="96"/>
        <v>138341.022562</v>
      </c>
      <c r="H535" s="300">
        <f t="shared" si="97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95"/>
        <v>-3368.3391059999908</v>
      </c>
      <c r="G536" s="299">
        <f t="shared" si="96"/>
        <v>143066.01910599999</v>
      </c>
      <c r="H536" s="300">
        <f t="shared" si="97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95"/>
        <v>-3374.3343760000034</v>
      </c>
      <c r="G537" s="299">
        <f t="shared" si="96"/>
        <v>147740.01437600001</v>
      </c>
      <c r="H537" s="300">
        <f t="shared" si="97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95"/>
        <v>-1890.1133999999961</v>
      </c>
      <c r="G538" s="299">
        <f t="shared" si="96"/>
        <v>154028.27340000001</v>
      </c>
      <c r="H538" s="300">
        <f t="shared" si="97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95"/>
        <v>-17012.580000000009</v>
      </c>
      <c r="G539" s="299">
        <f t="shared" si="96"/>
        <v>159012.58000000002</v>
      </c>
      <c r="H539" s="300">
        <f t="shared" si="97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98">C543*(E543-D543)</f>
        <v>-19935.600000000009</v>
      </c>
      <c r="G543" s="299">
        <f t="shared" ref="G543:G550" si="99">IF(C543=0, 0,D543*C543)</f>
        <v>187335.6</v>
      </c>
      <c r="H543" s="301">
        <f t="shared" ref="H543:H550" si="100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98"/>
        <v>-19900.075000000015</v>
      </c>
      <c r="G544" s="299">
        <f t="shared" si="99"/>
        <v>194275.07500000001</v>
      </c>
      <c r="H544" s="301">
        <f t="shared" si="100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98"/>
        <v>-22705.387499999997</v>
      </c>
      <c r="G545" s="299">
        <f t="shared" si="99"/>
        <v>194205.38750000001</v>
      </c>
      <c r="H545" s="301">
        <f t="shared" si="100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98"/>
        <v>-29391.250000000004</v>
      </c>
      <c r="G546" s="299">
        <f t="shared" si="99"/>
        <v>194141.25</v>
      </c>
      <c r="H546" s="301">
        <f t="shared" si="100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98"/>
        <v>-34359.325000000004</v>
      </c>
      <c r="G547" s="299">
        <f t="shared" si="99"/>
        <v>194109.32500000001</v>
      </c>
      <c r="H547" s="300">
        <f t="shared" si="100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98"/>
        <v>-16630.000000000004</v>
      </c>
      <c r="G548" s="299">
        <f t="shared" si="99"/>
        <v>158130</v>
      </c>
      <c r="H548" s="300">
        <f t="shared" si="100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98"/>
        <v>-21229.999999999996</v>
      </c>
      <c r="G549" s="299">
        <f t="shared" si="99"/>
        <v>171820</v>
      </c>
      <c r="H549" s="300">
        <f t="shared" si="100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98"/>
        <v>6109.9988400000047</v>
      </c>
      <c r="G550" s="299">
        <f t="shared" si="99"/>
        <v>118887.84116000001</v>
      </c>
      <c r="H550" s="300">
        <f t="shared" si="100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1">C551*(E551-D551)</f>
        <v>822.70680000000016</v>
      </c>
      <c r="G551" s="299">
        <f t="shared" ref="G551:G568" si="102">IF(C551=0, 0,D551*C551)</f>
        <v>126917.6532</v>
      </c>
      <c r="H551" s="300">
        <f t="shared" ref="H551:H568" si="103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1"/>
        <v>83.308799999990825</v>
      </c>
      <c r="G552" s="299">
        <f t="shared" si="102"/>
        <v>134772.8112</v>
      </c>
      <c r="H552" s="300">
        <f t="shared" si="103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1"/>
        <v>-4985.4834000000074</v>
      </c>
      <c r="G553" s="299">
        <f t="shared" si="102"/>
        <v>139206.5834</v>
      </c>
      <c r="H553" s="300">
        <f t="shared" si="103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1"/>
        <v>18978.923399999992</v>
      </c>
      <c r="G554" s="299">
        <f t="shared" si="102"/>
        <v>74535.756600000008</v>
      </c>
      <c r="H554" s="300">
        <f t="shared" si="103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1"/>
        <v>18638.087600000006</v>
      </c>
      <c r="G555" s="299">
        <f t="shared" si="102"/>
        <v>65051.332399999999</v>
      </c>
      <c r="H555" s="300">
        <f t="shared" si="103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1"/>
        <v>18627.5</v>
      </c>
      <c r="G556" s="299">
        <f t="shared" si="102"/>
        <v>70822.5</v>
      </c>
      <c r="H556" s="300">
        <f t="shared" si="103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1"/>
        <v>20177.499999999996</v>
      </c>
      <c r="G557" s="299">
        <f t="shared" si="102"/>
        <v>70822.5</v>
      </c>
      <c r="H557" s="300">
        <f t="shared" si="103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1"/>
        <v>21382.430000000011</v>
      </c>
      <c r="G558" s="299">
        <f t="shared" si="102"/>
        <v>70717.569999999992</v>
      </c>
      <c r="H558" s="300">
        <f t="shared" si="103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1"/>
        <v>20612.23</v>
      </c>
      <c r="G559" s="299">
        <f t="shared" si="102"/>
        <v>70637.77</v>
      </c>
      <c r="H559" s="300">
        <f t="shared" si="103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1"/>
        <v>22311.999999999993</v>
      </c>
      <c r="G560" s="299">
        <f t="shared" si="102"/>
        <v>70138</v>
      </c>
      <c r="H560" s="300">
        <f t="shared" si="103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1"/>
        <v>20873</v>
      </c>
      <c r="G561" s="299">
        <f t="shared" si="102"/>
        <v>70127</v>
      </c>
      <c r="H561" s="300">
        <f t="shared" si="103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1"/>
        <v>20073</v>
      </c>
      <c r="G562" s="299">
        <f t="shared" si="102"/>
        <v>70127</v>
      </c>
      <c r="H562" s="300">
        <f t="shared" si="103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1"/>
        <v>17654.651999999998</v>
      </c>
      <c r="G563" s="299">
        <f t="shared" si="102"/>
        <v>87765.347999999998</v>
      </c>
      <c r="H563" s="301">
        <f t="shared" si="103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1"/>
        <v>16484.261999999992</v>
      </c>
      <c r="G564" s="299">
        <f t="shared" si="102"/>
        <v>87375.737999999998</v>
      </c>
      <c r="H564" s="301">
        <f t="shared" si="103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1"/>
        <v>20939.061000000002</v>
      </c>
      <c r="G565" s="299">
        <f t="shared" si="102"/>
        <v>78335.938999999998</v>
      </c>
      <c r="H565" s="301">
        <f t="shared" si="103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1"/>
        <v>20604.060000000005</v>
      </c>
      <c r="G566" s="299">
        <f t="shared" si="102"/>
        <v>87275.94</v>
      </c>
      <c r="H566" s="301">
        <f t="shared" si="103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1"/>
        <v>17593.872000000007</v>
      </c>
      <c r="G567" s="299">
        <f t="shared" si="102"/>
        <v>87166.127999999997</v>
      </c>
      <c r="H567" s="301">
        <f t="shared" si="103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1"/>
        <v>16453.871999999999</v>
      </c>
      <c r="G568" s="299">
        <f t="shared" si="102"/>
        <v>87166.127999999997</v>
      </c>
      <c r="H568" s="301">
        <f t="shared" si="103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04">C569*(E569-D569)</f>
        <v>19333.872000000003</v>
      </c>
      <c r="G569" s="299">
        <f t="shared" ref="G569:G583" si="105">IF(C569=0, 0,D569*C569)</f>
        <v>87166.127999999997</v>
      </c>
      <c r="H569" s="301">
        <f t="shared" ref="H569:H583" si="106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04"/>
        <v>19450.98</v>
      </c>
      <c r="G570" s="299">
        <f t="shared" si="105"/>
        <v>87049.02</v>
      </c>
      <c r="H570" s="301">
        <f t="shared" si="106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04"/>
        <v>17423.978999999996</v>
      </c>
      <c r="G571" s="299">
        <f t="shared" si="105"/>
        <v>88777.021000000008</v>
      </c>
      <c r="H571" s="301">
        <f t="shared" si="106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04"/>
        <v>11978.979600000011</v>
      </c>
      <c r="G572" s="299">
        <f t="shared" si="105"/>
        <v>102078.02039999999</v>
      </c>
      <c r="H572" s="301">
        <f t="shared" si="106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04"/>
        <v>13568.870699999996</v>
      </c>
      <c r="G573" s="299">
        <f t="shared" si="105"/>
        <v>102006.1293</v>
      </c>
      <c r="H573" s="301">
        <f t="shared" si="106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04"/>
        <v>12886.949999999995</v>
      </c>
      <c r="G574" s="299">
        <f t="shared" si="105"/>
        <v>86653.05</v>
      </c>
      <c r="H574" s="301">
        <f t="shared" si="106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04"/>
        <v>13051.947999999999</v>
      </c>
      <c r="G575" s="299">
        <f t="shared" si="105"/>
        <v>103078.052</v>
      </c>
      <c r="H575" s="301">
        <f t="shared" si="106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04"/>
        <v>13089.952800000001</v>
      </c>
      <c r="G576" s="299">
        <f t="shared" si="105"/>
        <v>106358.0472</v>
      </c>
      <c r="H576" s="301">
        <f t="shared" si="106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04"/>
        <v>13075.699000000004</v>
      </c>
      <c r="G577" s="299">
        <f t="shared" si="105"/>
        <v>94759.300999999992</v>
      </c>
      <c r="H577" s="301">
        <f t="shared" si="106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04"/>
        <v>13867.271999999995</v>
      </c>
      <c r="G578" s="299">
        <f>IF(C578=0, 0,D578*C578)</f>
        <v>86212.728000000003</v>
      </c>
      <c r="H578" s="301">
        <f t="shared" si="106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04"/>
        <v>17083.611900000004</v>
      </c>
      <c r="G579" s="299">
        <f t="shared" si="105"/>
        <v>74235.388099999996</v>
      </c>
      <c r="H579" s="301">
        <f t="shared" si="106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04"/>
        <v>13252.614000000001</v>
      </c>
      <c r="G580" s="299">
        <f t="shared" si="105"/>
        <v>85867.385999999999</v>
      </c>
      <c r="H580" s="301">
        <f t="shared" si="106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04"/>
        <v>10351.611600000004</v>
      </c>
      <c r="G581" s="299">
        <f t="shared" si="105"/>
        <v>95446.388400000011</v>
      </c>
      <c r="H581" s="301">
        <f t="shared" si="106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04"/>
        <v>12307.2804</v>
      </c>
      <c r="G582" s="299">
        <f t="shared" si="105"/>
        <v>80602.719600000011</v>
      </c>
      <c r="H582" s="301">
        <f t="shared" si="106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04"/>
        <v>11781.900000000011</v>
      </c>
      <c r="G583" s="299">
        <f t="shared" si="105"/>
        <v>80387.100000000006</v>
      </c>
      <c r="H583" s="301">
        <f t="shared" si="106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07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08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07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08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07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08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07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08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07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08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07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08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07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08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07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08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07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08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07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08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07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08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07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08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07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08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07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08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07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08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07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08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07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08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07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08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07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08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07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08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07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08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07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08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07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08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07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08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07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08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07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08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07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08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07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08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07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07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07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09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07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09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07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09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07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09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07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09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07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09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07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09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07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09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07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09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07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09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07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09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07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09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07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09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07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07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07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0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07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0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07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0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07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0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07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0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07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0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07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0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07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0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07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0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07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0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07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0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07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0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07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0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07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0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07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0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07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0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07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0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07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0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07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0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1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0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1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0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1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0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1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0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1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0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1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0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1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0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1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0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1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0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1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0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1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0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1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0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1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0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1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0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1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0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1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0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1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0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1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0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1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0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1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0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1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0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1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0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1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0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1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0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1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0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1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0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1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0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1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0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1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0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1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0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1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0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1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0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1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0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1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0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1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0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1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0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1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0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1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0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1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0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1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0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1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0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1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1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1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1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1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1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1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1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1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1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1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1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1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1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1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1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1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1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1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1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1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1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1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12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12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12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12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12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12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12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12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12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12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12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12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12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12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12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12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13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12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13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12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13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12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13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12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13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12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13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12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13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12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13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12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13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12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13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12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13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12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13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12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13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12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13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12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13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12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13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12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13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12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13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12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13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12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13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12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13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12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13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12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13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12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13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12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13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12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13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12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13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12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13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12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13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12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13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12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13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12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13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12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13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12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13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12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13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12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13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12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13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12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13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12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13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12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13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12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13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12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13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12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13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12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13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12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13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12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13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12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13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12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13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12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13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14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13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14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13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14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13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14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13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14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13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14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13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14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13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14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13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14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13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14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13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14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13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14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13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14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13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14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13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14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13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13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13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15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13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15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13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15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13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15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13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15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13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15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13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15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13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15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13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15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13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15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13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13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16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13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16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13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16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13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16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13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16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13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16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13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16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13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16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13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16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13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16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16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16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16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16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16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16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16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399" priority="205">
      <formula>F119&gt;0</formula>
    </cfRule>
    <cfRule type="expression" dxfId="2398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397" priority="198">
      <formula>F332&gt;0</formula>
    </cfRule>
    <cfRule type="expression" dxfId="2396" priority="199">
      <formula>F332&lt;0</formula>
    </cfRule>
  </conditionalFormatting>
  <conditionalFormatting sqref="H332:H338">
    <cfRule type="expression" dxfId="2395" priority="194">
      <formula>H332&gt;0</formula>
    </cfRule>
    <cfRule type="expression" dxfId="2394" priority="195">
      <formula>H332&lt;0</formula>
    </cfRule>
  </conditionalFormatting>
  <conditionalFormatting sqref="Q8">
    <cfRule type="expression" dxfId="2393" priority="180">
      <formula>Q8&gt;0</formula>
    </cfRule>
    <cfRule type="expression" dxfId="2392" priority="181">
      <formula>Q8&lt;0</formula>
    </cfRule>
  </conditionalFormatting>
  <conditionalFormatting sqref="Q7">
    <cfRule type="expression" dxfId="2391" priority="182">
      <formula>Q7&gt;0</formula>
    </cfRule>
    <cfRule type="expression" dxfId="2390" priority="183">
      <formula>Q7&lt;0</formula>
    </cfRule>
  </conditionalFormatting>
  <conditionalFormatting sqref="F440:F446">
    <cfRule type="expression" dxfId="2389" priority="154">
      <formula>F440&gt;0</formula>
    </cfRule>
    <cfRule type="expression" dxfId="2388" priority="155">
      <formula>F440&lt;0</formula>
    </cfRule>
  </conditionalFormatting>
  <conditionalFormatting sqref="F365:F383 H365:H383">
    <cfRule type="expression" dxfId="2387" priority="176">
      <formula>F365&gt;0</formula>
    </cfRule>
    <cfRule type="expression" dxfId="2386" priority="177">
      <formula>F365&lt;0</formula>
    </cfRule>
  </conditionalFormatting>
  <conditionalFormatting sqref="F358:F364">
    <cfRule type="expression" dxfId="2385" priority="174">
      <formula>F358&gt;0</formula>
    </cfRule>
    <cfRule type="expression" dxfId="2384" priority="175">
      <formula>F358&lt;0</formula>
    </cfRule>
  </conditionalFormatting>
  <conditionalFormatting sqref="H358:H364">
    <cfRule type="expression" dxfId="2383" priority="172">
      <formula>H358&gt;0</formula>
    </cfRule>
    <cfRule type="expression" dxfId="2382" priority="173">
      <formula>H358&lt;0</formula>
    </cfRule>
  </conditionalFormatting>
  <conditionalFormatting sqref="F391:F409 H391:H409">
    <cfRule type="expression" dxfId="2381" priority="170">
      <formula>F391&gt;0</formula>
    </cfRule>
    <cfRule type="expression" dxfId="2380" priority="171">
      <formula>F391&lt;0</formula>
    </cfRule>
  </conditionalFormatting>
  <conditionalFormatting sqref="F384:F390">
    <cfRule type="expression" dxfId="2379" priority="168">
      <formula>F384&gt;0</formula>
    </cfRule>
    <cfRule type="expression" dxfId="2378" priority="169">
      <formula>F384&lt;0</formula>
    </cfRule>
  </conditionalFormatting>
  <conditionalFormatting sqref="H384:H390">
    <cfRule type="expression" dxfId="2377" priority="166">
      <formula>H384&gt;0</formula>
    </cfRule>
    <cfRule type="expression" dxfId="2376" priority="167">
      <formula>H384&lt;0</formula>
    </cfRule>
  </conditionalFormatting>
  <conditionalFormatting sqref="F417:F434 H417:H434">
    <cfRule type="expression" dxfId="2375" priority="164">
      <formula>F417&gt;0</formula>
    </cfRule>
    <cfRule type="expression" dxfId="2374" priority="165">
      <formula>F417&lt;0</formula>
    </cfRule>
  </conditionalFormatting>
  <conditionalFormatting sqref="F410:F416">
    <cfRule type="expression" dxfId="2373" priority="162">
      <formula>F410&gt;0</formula>
    </cfRule>
    <cfRule type="expression" dxfId="2372" priority="163">
      <formula>F410&lt;0</formula>
    </cfRule>
  </conditionalFormatting>
  <conditionalFormatting sqref="H410:H416">
    <cfRule type="expression" dxfId="2371" priority="160">
      <formula>H410&gt;0</formula>
    </cfRule>
    <cfRule type="expression" dxfId="2370" priority="161">
      <formula>H410&lt;0</formula>
    </cfRule>
  </conditionalFormatting>
  <conditionalFormatting sqref="F435:F439 H435:H439">
    <cfRule type="expression" dxfId="2369" priority="158">
      <formula>F435&gt;0</formula>
    </cfRule>
    <cfRule type="expression" dxfId="2368" priority="159">
      <formula>F435&lt;0</formula>
    </cfRule>
  </conditionalFormatting>
  <conditionalFormatting sqref="F447:F462 H447:H462">
    <cfRule type="expression" dxfId="2367" priority="156">
      <formula>F447&gt;0</formula>
    </cfRule>
    <cfRule type="expression" dxfId="2366" priority="157">
      <formula>F447&lt;0</formula>
    </cfRule>
  </conditionalFormatting>
  <conditionalFormatting sqref="H440:H446">
    <cfRule type="expression" dxfId="2365" priority="152">
      <formula>H440&gt;0</formula>
    </cfRule>
    <cfRule type="expression" dxfId="2364" priority="153">
      <formula>H440&lt;0</formula>
    </cfRule>
  </conditionalFormatting>
  <conditionalFormatting sqref="F463 H463">
    <cfRule type="expression" dxfId="2363" priority="150">
      <formula>F463&gt;0</formula>
    </cfRule>
    <cfRule type="expression" dxfId="2362" priority="151">
      <formula>F463&lt;0</formula>
    </cfRule>
  </conditionalFormatting>
  <conditionalFormatting sqref="F464:F468 H464:H468">
    <cfRule type="expression" dxfId="2361" priority="148">
      <formula>F464&gt;0</formula>
    </cfRule>
    <cfRule type="expression" dxfId="2360" priority="149">
      <formula>F464&lt;0</formula>
    </cfRule>
  </conditionalFormatting>
  <conditionalFormatting sqref="F476:F491 H476:H491">
    <cfRule type="expression" dxfId="2359" priority="146">
      <formula>F476&gt;0</formula>
    </cfRule>
    <cfRule type="expression" dxfId="2358" priority="147">
      <formula>F476&lt;0</formula>
    </cfRule>
  </conditionalFormatting>
  <conditionalFormatting sqref="F469:F475">
    <cfRule type="expression" dxfId="2357" priority="144">
      <formula>F469&gt;0</formula>
    </cfRule>
    <cfRule type="expression" dxfId="2356" priority="145">
      <formula>F469&lt;0</formula>
    </cfRule>
  </conditionalFormatting>
  <conditionalFormatting sqref="H469:H475">
    <cfRule type="expression" dxfId="2355" priority="142">
      <formula>H469&gt;0</formula>
    </cfRule>
    <cfRule type="expression" dxfId="2354" priority="143">
      <formula>H469&lt;0</formula>
    </cfRule>
  </conditionalFormatting>
  <conditionalFormatting sqref="F493:F498 H493:H498">
    <cfRule type="expression" dxfId="2353" priority="140">
      <formula>F493&gt;0</formula>
    </cfRule>
    <cfRule type="expression" dxfId="2352" priority="141">
      <formula>F493&lt;0</formula>
    </cfRule>
  </conditionalFormatting>
  <conditionalFormatting sqref="F499 H499">
    <cfRule type="expression" dxfId="2351" priority="138">
      <formula>F499&gt;0</formula>
    </cfRule>
    <cfRule type="expression" dxfId="2350" priority="139">
      <formula>F499&lt;0</formula>
    </cfRule>
  </conditionalFormatting>
  <conditionalFormatting sqref="F500:F504 H500:H504">
    <cfRule type="expression" dxfId="2349" priority="136">
      <formula>F500&gt;0</formula>
    </cfRule>
    <cfRule type="expression" dxfId="2348" priority="137">
      <formula>F500&lt;0</formula>
    </cfRule>
  </conditionalFormatting>
  <conditionalFormatting sqref="F512:F527 H512:H527">
    <cfRule type="expression" dxfId="2347" priority="134">
      <formula>F512&gt;0</formula>
    </cfRule>
    <cfRule type="expression" dxfId="2346" priority="135">
      <formula>F512&lt;0</formula>
    </cfRule>
  </conditionalFormatting>
  <conditionalFormatting sqref="F505:F511">
    <cfRule type="expression" dxfId="2345" priority="132">
      <formula>F505&gt;0</formula>
    </cfRule>
    <cfRule type="expression" dxfId="2344" priority="133">
      <formula>F505&lt;0</formula>
    </cfRule>
  </conditionalFormatting>
  <conditionalFormatting sqref="H505:H511">
    <cfRule type="expression" dxfId="2343" priority="130">
      <formula>H505&gt;0</formula>
    </cfRule>
    <cfRule type="expression" dxfId="2342" priority="131">
      <formula>H505&lt;0</formula>
    </cfRule>
  </conditionalFormatting>
  <conditionalFormatting sqref="F528:F533 H528:H533">
    <cfRule type="expression" dxfId="2341" priority="128">
      <formula>F528&gt;0</formula>
    </cfRule>
    <cfRule type="expression" dxfId="2340" priority="129">
      <formula>F528&lt;0</formula>
    </cfRule>
  </conditionalFormatting>
  <conditionalFormatting sqref="F534 H534">
    <cfRule type="expression" dxfId="2339" priority="126">
      <formula>F534&gt;0</formula>
    </cfRule>
    <cfRule type="expression" dxfId="2338" priority="127">
      <formula>F534&lt;0</formula>
    </cfRule>
  </conditionalFormatting>
  <conditionalFormatting sqref="F535:F539 H535:H539">
    <cfRule type="expression" dxfId="2337" priority="124">
      <formula>F535&gt;0</formula>
    </cfRule>
    <cfRule type="expression" dxfId="2336" priority="125">
      <formula>F535&lt;0</formula>
    </cfRule>
  </conditionalFormatting>
  <conditionalFormatting sqref="F547:F562 H547:H562">
    <cfRule type="expression" dxfId="2335" priority="122">
      <formula>F547&gt;0</formula>
    </cfRule>
    <cfRule type="expression" dxfId="2334" priority="123">
      <formula>F547&lt;0</formula>
    </cfRule>
  </conditionalFormatting>
  <conditionalFormatting sqref="F540:F546">
    <cfRule type="expression" dxfId="2333" priority="120">
      <formula>F540&gt;0</formula>
    </cfRule>
    <cfRule type="expression" dxfId="2332" priority="121">
      <formula>F540&lt;0</formula>
    </cfRule>
  </conditionalFormatting>
  <conditionalFormatting sqref="H540:H546">
    <cfRule type="expression" dxfId="2331" priority="118">
      <formula>H540&gt;0</formula>
    </cfRule>
    <cfRule type="expression" dxfId="2330" priority="119">
      <formula>H540&lt;0</formula>
    </cfRule>
  </conditionalFormatting>
  <conditionalFormatting sqref="M591">
    <cfRule type="expression" dxfId="2329" priority="116">
      <formula>M591&gt;0</formula>
    </cfRule>
    <cfRule type="expression" dxfId="2328" priority="117">
      <formula>M591&lt;0</formula>
    </cfRule>
  </conditionalFormatting>
  <conditionalFormatting sqref="F125:F136">
    <cfRule type="expression" dxfId="2327" priority="112">
      <formula>F125&gt;0</formula>
    </cfRule>
    <cfRule type="expression" dxfId="2326" priority="113">
      <formula>F125&lt;0</formula>
    </cfRule>
  </conditionalFormatting>
  <conditionalFormatting sqref="H125:H136">
    <cfRule type="expression" dxfId="2325" priority="110">
      <formula>H125&gt;0</formula>
    </cfRule>
    <cfRule type="expression" dxfId="2324" priority="111">
      <formula>H125&lt;0</formula>
    </cfRule>
  </conditionalFormatting>
  <conditionalFormatting sqref="F119:F124 H119:H124">
    <cfRule type="expression" dxfId="2323" priority="108">
      <formula>F119&gt;0</formula>
    </cfRule>
    <cfRule type="expression" dxfId="2322" priority="109">
      <formula>F119&lt;0</formula>
    </cfRule>
  </conditionalFormatting>
  <conditionalFormatting sqref="J121">
    <cfRule type="expression" dxfId="2321" priority="106">
      <formula>J121&gt;0</formula>
    </cfRule>
    <cfRule type="expression" dxfId="2320" priority="107">
      <formula>J121&lt;0</formula>
    </cfRule>
  </conditionalFormatting>
  <conditionalFormatting sqref="J122:J128">
    <cfRule type="expression" dxfId="2319" priority="104">
      <formula>J122&gt;0</formula>
    </cfRule>
    <cfRule type="expression" dxfId="2318" priority="105">
      <formula>J122&lt;0</formula>
    </cfRule>
  </conditionalFormatting>
  <conditionalFormatting sqref="L121:L203 L210 L212">
    <cfRule type="expression" dxfId="2317" priority="100">
      <formula>L121&gt;0</formula>
    </cfRule>
    <cfRule type="expression" dxfId="2316" priority="101">
      <formula>L121&lt;0</formula>
    </cfRule>
  </conditionalFormatting>
  <conditionalFormatting sqref="Q10">
    <cfRule type="expression" dxfId="2315" priority="98">
      <formula>Q10&gt;0</formula>
    </cfRule>
    <cfRule type="expression" dxfId="2314" priority="99">
      <formula>Q10&lt;0</formula>
    </cfRule>
  </conditionalFormatting>
  <conditionalFormatting sqref="H232:H234 F232:F234">
    <cfRule type="expression" dxfId="2313" priority="95">
      <formula>F232&gt;0</formula>
    </cfRule>
    <cfRule type="expression" dxfId="2312" priority="96">
      <formula>F232&lt;0</formula>
    </cfRule>
  </conditionalFormatting>
  <conditionalFormatting sqref="H228:H230 F228:F230">
    <cfRule type="expression" dxfId="2311" priority="93">
      <formula>F228&gt;0</formula>
    </cfRule>
    <cfRule type="expression" dxfId="2310" priority="94">
      <formula>F228&lt;0</formula>
    </cfRule>
  </conditionalFormatting>
  <conditionalFormatting sqref="H227 F227">
    <cfRule type="expression" dxfId="2309" priority="91">
      <formula>F227&gt;0</formula>
    </cfRule>
    <cfRule type="expression" dxfId="2308" priority="92">
      <formula>F227&lt;0</formula>
    </cfRule>
  </conditionalFormatting>
  <conditionalFormatting sqref="H231 F231">
    <cfRule type="expression" dxfId="2307" priority="89">
      <formula>F231&gt;0</formula>
    </cfRule>
    <cfRule type="expression" dxfId="2306" priority="90">
      <formula>F231&lt;0</formula>
    </cfRule>
  </conditionalFormatting>
  <conditionalFormatting sqref="H237:H240 F237:F240">
    <cfRule type="expression" dxfId="2305" priority="85">
      <formula>F237&gt;0</formula>
    </cfRule>
    <cfRule type="expression" dxfId="2304" priority="86">
      <formula>F237&lt;0</formula>
    </cfRule>
  </conditionalFormatting>
  <conditionalFormatting sqref="H235:H236 F235:F236">
    <cfRule type="expression" dxfId="2303" priority="83">
      <formula>F235&gt;0</formula>
    </cfRule>
    <cfRule type="expression" dxfId="2302" priority="84">
      <formula>F235&lt;0</formula>
    </cfRule>
  </conditionalFormatting>
  <conditionalFormatting sqref="H262 F262">
    <cfRule type="expression" dxfId="2301" priority="81">
      <formula>F262&gt;0</formula>
    </cfRule>
    <cfRule type="expression" dxfId="2300" priority="82">
      <formula>F262&lt;0</formula>
    </cfRule>
  </conditionalFormatting>
  <conditionalFormatting sqref="H243:H245 F243:F245">
    <cfRule type="expression" dxfId="2299" priority="79">
      <formula>F243&gt;0</formula>
    </cfRule>
    <cfRule type="expression" dxfId="2298" priority="80">
      <formula>F243&lt;0</formula>
    </cfRule>
  </conditionalFormatting>
  <conditionalFormatting sqref="H241:H242 F241:F242">
    <cfRule type="expression" dxfId="2297" priority="77">
      <formula>F241&gt;0</formula>
    </cfRule>
    <cfRule type="expression" dxfId="2296" priority="78">
      <formula>F241&lt;0</formula>
    </cfRule>
  </conditionalFormatting>
  <conditionalFormatting sqref="H255:H257 F255:F257">
    <cfRule type="expression" dxfId="2295" priority="75">
      <formula>F255&gt;0</formula>
    </cfRule>
    <cfRule type="expression" dxfId="2294" priority="76">
      <formula>F255&lt;0</formula>
    </cfRule>
  </conditionalFormatting>
  <conditionalFormatting sqref="H254 F254">
    <cfRule type="expression" dxfId="2293" priority="73">
      <formula>F254&gt;0</formula>
    </cfRule>
    <cfRule type="expression" dxfId="2292" priority="74">
      <formula>F254&lt;0</formula>
    </cfRule>
  </conditionalFormatting>
  <conditionalFormatting sqref="H251:H253 F251:F253">
    <cfRule type="expression" dxfId="2291" priority="71">
      <formula>F251&gt;0</formula>
    </cfRule>
    <cfRule type="expression" dxfId="2290" priority="72">
      <formula>F251&lt;0</formula>
    </cfRule>
  </conditionalFormatting>
  <conditionalFormatting sqref="H250 F250">
    <cfRule type="expression" dxfId="2289" priority="69">
      <formula>F250&gt;0</formula>
    </cfRule>
    <cfRule type="expression" dxfId="2288" priority="70">
      <formula>F250&lt;0</formula>
    </cfRule>
  </conditionalFormatting>
  <conditionalFormatting sqref="H247:H249 F247:F249">
    <cfRule type="expression" dxfId="2287" priority="67">
      <formula>F247&gt;0</formula>
    </cfRule>
    <cfRule type="expression" dxfId="2286" priority="68">
      <formula>F247&lt;0</formula>
    </cfRule>
  </conditionalFormatting>
  <conditionalFormatting sqref="H246 F246">
    <cfRule type="expression" dxfId="2285" priority="65">
      <formula>F246&gt;0</formula>
    </cfRule>
    <cfRule type="expression" dxfId="2284" priority="66">
      <formula>F246&lt;0</formula>
    </cfRule>
  </conditionalFormatting>
  <conditionalFormatting sqref="H259:H261 F259:F261">
    <cfRule type="expression" dxfId="2283" priority="63">
      <formula>F259&gt;0</formula>
    </cfRule>
    <cfRule type="expression" dxfId="2282" priority="64">
      <formula>F259&lt;0</formula>
    </cfRule>
  </conditionalFormatting>
  <conditionalFormatting sqref="H258 F258">
    <cfRule type="expression" dxfId="2281" priority="61">
      <formula>F258&gt;0</formula>
    </cfRule>
    <cfRule type="expression" dxfId="2280" priority="62">
      <formula>F258&lt;0</formula>
    </cfRule>
  </conditionalFormatting>
  <conditionalFormatting sqref="H266 F266">
    <cfRule type="expression" dxfId="2279" priority="57">
      <formula>F266&gt;0</formula>
    </cfRule>
    <cfRule type="expression" dxfId="2278" priority="58">
      <formula>F266&lt;0</formula>
    </cfRule>
  </conditionalFormatting>
  <conditionalFormatting sqref="H263:H265 F263:F265">
    <cfRule type="expression" dxfId="2277" priority="55">
      <formula>F263&gt;0</formula>
    </cfRule>
    <cfRule type="expression" dxfId="2276" priority="56">
      <formula>F263&lt;0</formula>
    </cfRule>
  </conditionalFormatting>
  <conditionalFormatting sqref="H277:H278 F277:F278">
    <cfRule type="expression" dxfId="2275" priority="53">
      <formula>F277&gt;0</formula>
    </cfRule>
    <cfRule type="expression" dxfId="2274" priority="54">
      <formula>F277&lt;0</formula>
    </cfRule>
  </conditionalFormatting>
  <conditionalFormatting sqref="H273:H276 F273:F276">
    <cfRule type="expression" dxfId="2273" priority="49">
      <formula>F273&gt;0</formula>
    </cfRule>
    <cfRule type="expression" dxfId="2272" priority="50">
      <formula>F273&lt;0</formula>
    </cfRule>
  </conditionalFormatting>
  <conditionalFormatting sqref="H271:H272 F271:F272">
    <cfRule type="expression" dxfId="2271" priority="47">
      <formula>F271&gt;0</formula>
    </cfRule>
    <cfRule type="expression" dxfId="2270" priority="48">
      <formula>F271&lt;0</formula>
    </cfRule>
  </conditionalFormatting>
  <conditionalFormatting sqref="H267:H270 F267:F270">
    <cfRule type="expression" dxfId="2269" priority="43">
      <formula>F267&gt;0</formula>
    </cfRule>
    <cfRule type="expression" dxfId="2268" priority="44">
      <formula>F267&lt;0</formula>
    </cfRule>
  </conditionalFormatting>
  <conditionalFormatting sqref="F286:F289 H286:H289">
    <cfRule type="expression" dxfId="2267" priority="41">
      <formula>F286&gt;0</formula>
    </cfRule>
    <cfRule type="expression" dxfId="2266" priority="42">
      <formula>F286&lt;0</formula>
    </cfRule>
  </conditionalFormatting>
  <conditionalFormatting sqref="F284:F285 H284:H285">
    <cfRule type="expression" dxfId="2265" priority="39">
      <formula>F284&gt;0</formula>
    </cfRule>
    <cfRule type="expression" dxfId="2264" priority="40">
      <formula>F284&lt;0</formula>
    </cfRule>
  </conditionalFormatting>
  <conditionalFormatting sqref="F290:F292 H290:H292 K290:K293">
    <cfRule type="expression" dxfId="2263" priority="33">
      <formula>F290&gt;0</formula>
    </cfRule>
    <cfRule type="expression" dxfId="2262" priority="34">
      <formula>F290&lt;0</formula>
    </cfRule>
  </conditionalFormatting>
  <conditionalFormatting sqref="H297:H299 F297:F299 K297:K300">
    <cfRule type="expression" dxfId="2261" priority="29">
      <formula>F297&gt;0</formula>
    </cfRule>
    <cfRule type="expression" dxfId="2260" priority="30">
      <formula>F297&lt;0</formula>
    </cfRule>
  </conditionalFormatting>
  <conditionalFormatting sqref="H300:H303 F300:F303 K301:K303">
    <cfRule type="expression" dxfId="2259" priority="27">
      <formula>F300&gt;0</formula>
    </cfRule>
    <cfRule type="expression" dxfId="2258" priority="28">
      <formula>F300&lt;0</formula>
    </cfRule>
  </conditionalFormatting>
  <conditionalFormatting sqref="H304:H305 F304:F305 K304:K305">
    <cfRule type="expression" dxfId="2257" priority="25">
      <formula>F304&gt;0</formula>
    </cfRule>
    <cfRule type="expression" dxfId="2256" priority="26">
      <formula>F304&lt;0</formula>
    </cfRule>
  </conditionalFormatting>
  <conditionalFormatting sqref="K321 F321 H321">
    <cfRule type="expression" dxfId="2255" priority="23">
      <formula>F321&gt;0</formula>
    </cfRule>
    <cfRule type="expression" dxfId="2254" priority="24">
      <formula>F321&lt;0</formula>
    </cfRule>
  </conditionalFormatting>
  <conditionalFormatting sqref="K309:K311 F309:F311 H309:H311">
    <cfRule type="expression" dxfId="2253" priority="21">
      <formula>F309&gt;0</formula>
    </cfRule>
    <cfRule type="expression" dxfId="2252" priority="22">
      <formula>F309&lt;0</formula>
    </cfRule>
  </conditionalFormatting>
  <conditionalFormatting sqref="F313:F315 H313:H315 K313:K315">
    <cfRule type="expression" dxfId="2251" priority="17">
      <formula>F313&gt;0</formula>
    </cfRule>
    <cfRule type="expression" dxfId="2250" priority="18">
      <formula>F313&lt;0</formula>
    </cfRule>
  </conditionalFormatting>
  <conditionalFormatting sqref="K312 F312 H312">
    <cfRule type="expression" dxfId="2249" priority="15">
      <formula>F312&gt;0</formula>
    </cfRule>
    <cfRule type="expression" dxfId="2248" priority="16">
      <formula>F312&lt;0</formula>
    </cfRule>
  </conditionalFormatting>
  <conditionalFormatting sqref="K316:K317 F316:F317 H316:H317">
    <cfRule type="expression" dxfId="2247" priority="13">
      <formula>F316&gt;0</formula>
    </cfRule>
    <cfRule type="expression" dxfId="2246" priority="14">
      <formula>F316&lt;0</formula>
    </cfRule>
  </conditionalFormatting>
  <conditionalFormatting sqref="K318:K320 F318:F320 H318:H320">
    <cfRule type="expression" dxfId="2245" priority="7">
      <formula>F318&gt;0</formula>
    </cfRule>
    <cfRule type="expression" dxfId="2244" priority="8">
      <formula>F318&lt;0</formula>
    </cfRule>
  </conditionalFormatting>
  <conditionalFormatting sqref="K326:K327 F326:F327 H326:H327">
    <cfRule type="expression" dxfId="2243" priority="5">
      <formula>F326&gt;0</formula>
    </cfRule>
    <cfRule type="expression" dxfId="2242" priority="6">
      <formula>F326&lt;0</formula>
    </cfRule>
  </conditionalFormatting>
  <conditionalFormatting sqref="K324:K325 F324:F325 H324:H325">
    <cfRule type="expression" dxfId="2241" priority="3">
      <formula>F324&gt;0</formula>
    </cfRule>
    <cfRule type="expression" dxfId="2240" priority="4">
      <formula>F324&lt;0</formula>
    </cfRule>
  </conditionalFormatting>
  <conditionalFormatting sqref="K322:K323 F322:F323 H322:H323">
    <cfRule type="expression" dxfId="2239" priority="1">
      <formula>F322&gt;0</formula>
    </cfRule>
    <cfRule type="expression" dxfId="2238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343</v>
      </c>
      <c r="AJ2">
        <f>$Q$2*$Q$4</f>
        <v>5823.92</v>
      </c>
      <c r="AK2">
        <f ca="1">AJ2*EXP(-$X$2 * AI2/365.25)</f>
        <v>5823.92</v>
      </c>
      <c r="AM2" s="2">
        <f>Q10</f>
        <v>0</v>
      </c>
      <c r="AO2">
        <f ca="1" xml:space="preserve"> (SUM(AB:AB) - SUM(AE:AE) - SUM(AH:AH) - SUM(AK:AK))/SUM(AB:AB)</f>
        <v>9.286464502000058E-2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7.2798999999999996</v>
      </c>
      <c r="R4" s="425">
        <v>-6.7900000000000002E-2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5823.92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-2077.8000000000029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-2077.8000000000029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-0.26295540717717181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2.1978323878075249E-2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7.6630526315789469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8.0078899999999997</v>
      </c>
      <c r="W21" s="134"/>
    </row>
    <row r="22" spans="1:34" x14ac:dyDescent="0.25">
      <c r="O22" s="81">
        <v>1.0900000000000001</v>
      </c>
      <c r="P22" s="81">
        <f t="shared" ref="P22:P41" si="11">O22*$Q$4</f>
        <v>7.9350909999999999</v>
      </c>
      <c r="W22" s="134"/>
    </row>
    <row r="23" spans="1:34" x14ac:dyDescent="0.25">
      <c r="O23" s="81">
        <v>1.08</v>
      </c>
      <c r="P23" s="81">
        <f t="shared" si="11"/>
        <v>7.8622920000000001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7.7894930000000002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7.7166940000000004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7.6438949999999997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7.5710959999999998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7.498297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7.4254980000000002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7.3526989999999994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7.2798999999999996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7.2071009999999998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7.134301999999999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7.0615029999999992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6.9887039999999994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6.9159049999999995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6.8431059999999988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6.7703069999999999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6.697508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6.6247090000000002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6.5519099999999995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237" priority="23">
      <formula>Q7&gt;0</formula>
    </cfRule>
    <cfRule type="expression" dxfId="2236" priority="24">
      <formula>Q7&lt;0</formula>
    </cfRule>
  </conditionalFormatting>
  <conditionalFormatting sqref="Q8">
    <cfRule type="expression" dxfId="2235" priority="21">
      <formula>Q8&gt;0</formula>
    </cfRule>
    <cfRule type="expression" dxfId="2234" priority="22">
      <formula>Q8&lt;0</formula>
    </cfRule>
  </conditionalFormatting>
  <conditionalFormatting sqref="F25:F30 F34:F63">
    <cfRule type="expression" dxfId="2233" priority="19">
      <formula>F25&gt;0</formula>
    </cfRule>
    <cfRule type="expression" dxfId="2232" priority="20">
      <formula>F25&lt;0</formula>
    </cfRule>
  </conditionalFormatting>
  <conditionalFormatting sqref="H25:H30 H34:H63">
    <cfRule type="expression" dxfId="2231" priority="17">
      <formula>H25&gt;0</formula>
    </cfRule>
    <cfRule type="expression" dxfId="2230" priority="18">
      <formula>H25&lt;0</formula>
    </cfRule>
  </conditionalFormatting>
  <conditionalFormatting sqref="F89:F110">
    <cfRule type="expression" dxfId="2229" priority="15">
      <formula>F89&gt;0</formula>
    </cfRule>
    <cfRule type="expression" dxfId="2228" priority="16">
      <formula>F89&lt;0</formula>
    </cfRule>
  </conditionalFormatting>
  <conditionalFormatting sqref="H89:H110">
    <cfRule type="expression" dxfId="2227" priority="13">
      <formula>H89&gt;0</formula>
    </cfRule>
    <cfRule type="expression" dxfId="2226" priority="14">
      <formula>H89&lt;0</formula>
    </cfRule>
  </conditionalFormatting>
  <conditionalFormatting sqref="Q10">
    <cfRule type="expression" dxfId="2225" priority="11">
      <formula>Q10&gt;0</formula>
    </cfRule>
    <cfRule type="expression" dxfId="2224" priority="12">
      <formula>Q10&lt;0</formula>
    </cfRule>
  </conditionalFormatting>
  <conditionalFormatting sqref="J25:J38">
    <cfRule type="expression" dxfId="2223" priority="9">
      <formula>J25&gt;0</formula>
    </cfRule>
    <cfRule type="expression" dxfId="2222" priority="10">
      <formula>J25&lt;0</formula>
    </cfRule>
  </conditionalFormatting>
  <conditionalFormatting sqref="K25:K38">
    <cfRule type="expression" dxfId="2221" priority="7">
      <formula>K25&gt;0</formula>
    </cfRule>
    <cfRule type="expression" dxfId="2220" priority="8">
      <formula>K25&lt;0</formula>
    </cfRule>
  </conditionalFormatting>
  <conditionalFormatting sqref="L25:L38">
    <cfRule type="expression" dxfId="2219" priority="5">
      <formula>L25&gt;0</formula>
    </cfRule>
    <cfRule type="expression" dxfId="221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17" priority="3">
      <formula>F31&gt;0</formula>
    </cfRule>
    <cfRule type="expression" dxfId="2216" priority="4">
      <formula>F31&lt;0</formula>
    </cfRule>
  </conditionalFormatting>
  <conditionalFormatting sqref="H31:H33">
    <cfRule type="expression" dxfId="2215" priority="1">
      <formula>H31&gt;0</formula>
    </cfRule>
    <cfRule type="expression" dxfId="221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36.809899999999999</v>
      </c>
      <c r="R4" s="425">
        <v>-2.7E-2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12883.465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-2062.7150000000001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-2062.7150000000001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-0.13800951146045343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9.5083116226884618E-3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17.739710843373491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40.49089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40.122790999999999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39.754691999999999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39.386592999999998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39.018494000000004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38.650395000000003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38.282296000000002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37.914197000000001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37.546098000000001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37.177999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36.809899999999999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36.441800999999998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36.073701999999997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35.705602999999996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35.337503999999996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34.969404999999995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34.601305999999994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34.233207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33.865107999999999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33.497008999999998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33.128909999999998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179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213" priority="35">
      <formula>F60&gt;0</formula>
    </cfRule>
    <cfRule type="expression" dxfId="2212" priority="36">
      <formula>F60&lt;0</formula>
    </cfRule>
  </conditionalFormatting>
  <conditionalFormatting sqref="Q7">
    <cfRule type="expression" dxfId="2211" priority="33">
      <formula>Q7&gt;0</formula>
    </cfRule>
    <cfRule type="expression" dxfId="2210" priority="34">
      <formula>Q7&lt;0</formula>
    </cfRule>
  </conditionalFormatting>
  <conditionalFormatting sqref="Q8">
    <cfRule type="expression" dxfId="2209" priority="31">
      <formula>Q8&gt;0</formula>
    </cfRule>
    <cfRule type="expression" dxfId="2208" priority="32">
      <formula>Q8&lt;0</formula>
    </cfRule>
  </conditionalFormatting>
  <conditionalFormatting sqref="F31:F49 F51:F59">
    <cfRule type="expression" dxfId="2207" priority="29">
      <formula>F31&gt;0</formula>
    </cfRule>
    <cfRule type="expression" dxfId="2206" priority="30">
      <formula>F31&lt;0</formula>
    </cfRule>
  </conditionalFormatting>
  <conditionalFormatting sqref="H31:H49 H51:H59">
    <cfRule type="expression" dxfId="2205" priority="27">
      <formula>H31&gt;0</formula>
    </cfRule>
    <cfRule type="expression" dxfId="2204" priority="28">
      <formula>H31&lt;0</formula>
    </cfRule>
  </conditionalFormatting>
  <conditionalFormatting sqref="Q10">
    <cfRule type="expression" dxfId="2203" priority="25">
      <formula>Q10&gt;0</formula>
    </cfRule>
    <cfRule type="expression" dxfId="2202" priority="26">
      <formula>Q10&lt;0</formula>
    </cfRule>
  </conditionalFormatting>
  <conditionalFormatting sqref="J25:J38">
    <cfRule type="expression" dxfId="2201" priority="23">
      <formula>J25&gt;0</formula>
    </cfRule>
    <cfRule type="expression" dxfId="2200" priority="24">
      <formula>J25&lt;0</formula>
    </cfRule>
  </conditionalFormatting>
  <conditionalFormatting sqref="K38">
    <cfRule type="expression" dxfId="2199" priority="21">
      <formula>K38&gt;0</formula>
    </cfRule>
    <cfRule type="expression" dxfId="2198" priority="22">
      <formula>K38&lt;0</formula>
    </cfRule>
  </conditionalFormatting>
  <conditionalFormatting sqref="L25:L38">
    <cfRule type="expression" dxfId="2197" priority="19">
      <formula>L25&gt;0</formula>
    </cfRule>
    <cfRule type="expression" dxfId="2196" priority="20">
      <formula>L25&lt;0</formula>
    </cfRule>
  </conditionalFormatting>
  <conditionalFormatting sqref="F89:F110">
    <cfRule type="expression" dxfId="2195" priority="17">
      <formula>F89&gt;0</formula>
    </cfRule>
    <cfRule type="expression" dxfId="2194" priority="18">
      <formula>F89&lt;0</formula>
    </cfRule>
  </conditionalFormatting>
  <conditionalFormatting sqref="H89:H110">
    <cfRule type="expression" dxfId="2193" priority="15">
      <formula>H89&gt;0</formula>
    </cfRule>
    <cfRule type="expression" dxfId="2192" priority="16">
      <formula>H89&lt;0</formula>
    </cfRule>
  </conditionalFormatting>
  <conditionalFormatting sqref="J89:J102">
    <cfRule type="expression" dxfId="2191" priority="13">
      <formula>J89&gt;0</formula>
    </cfRule>
    <cfRule type="expression" dxfId="2190" priority="14">
      <formula>J89&lt;0</formula>
    </cfRule>
  </conditionalFormatting>
  <conditionalFormatting sqref="K89:K102">
    <cfRule type="expression" dxfId="2189" priority="11">
      <formula>K89&gt;0</formula>
    </cfRule>
    <cfRule type="expression" dxfId="2188" priority="12">
      <formula>K89&lt;0</formula>
    </cfRule>
  </conditionalFormatting>
  <conditionalFormatting sqref="L89:L102">
    <cfRule type="expression" dxfId="2187" priority="9">
      <formula>L89&gt;0</formula>
    </cfRule>
    <cfRule type="expression" dxfId="2186" priority="10">
      <formula>L89&lt;0</formula>
    </cfRule>
  </conditionalFormatting>
  <conditionalFormatting sqref="F25:F30">
    <cfRule type="expression" dxfId="2185" priority="7">
      <formula>F25&gt;0</formula>
    </cfRule>
    <cfRule type="expression" dxfId="2184" priority="8">
      <formula>F25&lt;0</formula>
    </cfRule>
  </conditionalFormatting>
  <conditionalFormatting sqref="H25:H30">
    <cfRule type="expression" dxfId="2183" priority="5">
      <formula>H25&gt;0</formula>
    </cfRule>
    <cfRule type="expression" dxfId="2182" priority="6">
      <formula>H25&lt;0</formula>
    </cfRule>
  </conditionalFormatting>
  <conditionalFormatting sqref="F50">
    <cfRule type="expression" dxfId="2181" priority="3">
      <formula>F50&gt;0</formula>
    </cfRule>
    <cfRule type="expression" dxfId="2180" priority="4">
      <formula>F50&lt;0</formula>
    </cfRule>
  </conditionalFormatting>
  <conditionalFormatting sqref="H50">
    <cfRule type="expression" dxfId="2179" priority="1">
      <formula>H50&gt;0</formula>
    </cfRule>
    <cfRule type="expression" dxfId="2178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1308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88.929900000000004</v>
      </c>
      <c r="R4" s="425">
        <v>-5.0299999999999997E-2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5335.7939999999999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-172.20600000000013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-172.20600000000013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-3.1264705882352965E-2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2.0240661464816671E-2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97.822890000000015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96.933591000000007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96.044292000000013</v>
      </c>
    </row>
    <row r="20" spans="1:16" x14ac:dyDescent="0.25">
      <c r="O20" s="81">
        <v>1.07</v>
      </c>
      <c r="P20" s="81">
        <f t="shared" si="0"/>
        <v>95.154993000000005</v>
      </c>
    </row>
    <row r="21" spans="1:16" x14ac:dyDescent="0.25">
      <c r="O21" s="81">
        <v>1.06</v>
      </c>
      <c r="P21" s="81">
        <f t="shared" si="0"/>
        <v>94.265694000000011</v>
      </c>
    </row>
    <row r="22" spans="1:16" x14ac:dyDescent="0.25">
      <c r="O22" s="81">
        <v>1.05</v>
      </c>
      <c r="P22" s="81">
        <f t="shared" si="0"/>
        <v>93.376395000000002</v>
      </c>
    </row>
    <row r="23" spans="1:16" x14ac:dyDescent="0.25">
      <c r="O23" s="81">
        <v>1.04</v>
      </c>
      <c r="P23" s="81">
        <f t="shared" si="0"/>
        <v>92.487096000000008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91.597797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90.708498000000006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89.819198999999998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88.929900000000004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88.040601000000009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87.151302000000001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86.262003000000007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85.372703999999999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84.483405000000005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83.594105999999996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82.704807000000002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81.815508000000008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80.926209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80.036910000000006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77" priority="35">
      <formula>F47&gt;0</formula>
    </cfRule>
    <cfRule type="expression" dxfId="2176" priority="36">
      <formula>F47&lt;0</formula>
    </cfRule>
  </conditionalFormatting>
  <conditionalFormatting sqref="Q7">
    <cfRule type="expression" dxfId="2175" priority="33">
      <formula>Q7&gt;0</formula>
    </cfRule>
    <cfRule type="expression" dxfId="2174" priority="34">
      <formula>Q7&lt;0</formula>
    </cfRule>
  </conditionalFormatting>
  <conditionalFormatting sqref="Q8">
    <cfRule type="expression" dxfId="2173" priority="31">
      <formula>Q8&gt;0</formula>
    </cfRule>
    <cfRule type="expression" dxfId="2172" priority="32">
      <formula>Q8&lt;0</formula>
    </cfRule>
  </conditionalFormatting>
  <conditionalFormatting sqref="F30:F46">
    <cfRule type="expression" dxfId="2171" priority="29">
      <formula>F30&gt;0</formula>
    </cfRule>
    <cfRule type="expression" dxfId="2170" priority="30">
      <formula>F30&lt;0</formula>
    </cfRule>
  </conditionalFormatting>
  <conditionalFormatting sqref="H30:H46">
    <cfRule type="expression" dxfId="2169" priority="27">
      <formula>H30&gt;0</formula>
    </cfRule>
    <cfRule type="expression" dxfId="2168" priority="28">
      <formula>H30&lt;0</formula>
    </cfRule>
  </conditionalFormatting>
  <conditionalFormatting sqref="Q10">
    <cfRule type="expression" dxfId="2167" priority="25">
      <formula>Q10&gt;0</formula>
    </cfRule>
    <cfRule type="expression" dxfId="2166" priority="26">
      <formula>Q10&lt;0</formula>
    </cfRule>
  </conditionalFormatting>
  <conditionalFormatting sqref="J25:J38">
    <cfRule type="expression" dxfId="2165" priority="23">
      <formula>J25&gt;0</formula>
    </cfRule>
    <cfRule type="expression" dxfId="2164" priority="24">
      <formula>J25&lt;0</formula>
    </cfRule>
  </conditionalFormatting>
  <conditionalFormatting sqref="K25:K38">
    <cfRule type="expression" dxfId="2163" priority="21">
      <formula>K25&gt;0</formula>
    </cfRule>
    <cfRule type="expression" dxfId="2162" priority="22">
      <formula>K25&lt;0</formula>
    </cfRule>
  </conditionalFormatting>
  <conditionalFormatting sqref="L25 L38">
    <cfRule type="expression" dxfId="2161" priority="19">
      <formula>L25&gt;0</formula>
    </cfRule>
    <cfRule type="expression" dxfId="2160" priority="20">
      <formula>L25&lt;0</formula>
    </cfRule>
  </conditionalFormatting>
  <conditionalFormatting sqref="F89:F110">
    <cfRule type="expression" dxfId="2159" priority="17">
      <formula>F89&gt;0</formula>
    </cfRule>
    <cfRule type="expression" dxfId="2158" priority="18">
      <formula>F89&lt;0</formula>
    </cfRule>
  </conditionalFormatting>
  <conditionalFormatting sqref="H89:H110">
    <cfRule type="expression" dxfId="2157" priority="15">
      <formula>H89&gt;0</formula>
    </cfRule>
    <cfRule type="expression" dxfId="2156" priority="16">
      <formula>H89&lt;0</formula>
    </cfRule>
  </conditionalFormatting>
  <conditionalFormatting sqref="J89:J102">
    <cfRule type="expression" dxfId="2155" priority="13">
      <formula>J89&gt;0</formula>
    </cfRule>
    <cfRule type="expression" dxfId="2154" priority="14">
      <formula>J89&lt;0</formula>
    </cfRule>
  </conditionalFormatting>
  <conditionalFormatting sqref="K89:K102">
    <cfRule type="expression" dxfId="2153" priority="11">
      <formula>K89&gt;0</formula>
    </cfRule>
    <cfRule type="expression" dxfId="2152" priority="12">
      <formula>K89&lt;0</formula>
    </cfRule>
  </conditionalFormatting>
  <conditionalFormatting sqref="L89:L102">
    <cfRule type="expression" dxfId="2151" priority="9">
      <formula>L89&gt;0</formula>
    </cfRule>
    <cfRule type="expression" dxfId="2150" priority="10">
      <formula>L89&lt;0</formula>
    </cfRule>
  </conditionalFormatting>
  <conditionalFormatting sqref="F29 F25:F26">
    <cfRule type="expression" dxfId="2149" priority="7">
      <formula>F25&gt;0</formula>
    </cfRule>
    <cfRule type="expression" dxfId="2148" priority="8">
      <formula>F25&lt;0</formula>
    </cfRule>
  </conditionalFormatting>
  <conditionalFormatting sqref="H29 H25:H27">
    <cfRule type="expression" dxfId="2147" priority="5">
      <formula>H25&gt;0</formula>
    </cfRule>
    <cfRule type="expression" dxfId="2146" priority="6">
      <formula>H25&lt;0</formula>
    </cfRule>
  </conditionalFormatting>
  <conditionalFormatting sqref="F27:F28">
    <cfRule type="expression" dxfId="2145" priority="3">
      <formula>F27&gt;0</formula>
    </cfRule>
    <cfRule type="expression" dxfId="2144" priority="4">
      <formula>F27&lt;0</formula>
    </cfRule>
  </conditionalFormatting>
  <conditionalFormatting sqref="H28">
    <cfRule type="expression" dxfId="2143" priority="1">
      <formula>H28&gt;0</formula>
    </cfRule>
    <cfRule type="expression" dxfId="21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145.68</v>
      </c>
      <c r="R4" s="425">
        <v>-5.0200000000000002E-2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3642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-24.25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-24.25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-6.6143879986362087E-3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6.0406370126304225E-3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33.109090909090909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160.24800000000002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158.79120000000003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157.33440000000002</v>
      </c>
    </row>
    <row r="20" spans="1:16" x14ac:dyDescent="0.25">
      <c r="O20" s="81">
        <v>1.07</v>
      </c>
      <c r="P20" s="81">
        <f t="shared" si="0"/>
        <v>155.87760000000003</v>
      </c>
    </row>
    <row r="21" spans="1:16" x14ac:dyDescent="0.25">
      <c r="O21" s="81">
        <v>1.06</v>
      </c>
      <c r="P21" s="81">
        <f t="shared" si="0"/>
        <v>154.42080000000001</v>
      </c>
    </row>
    <row r="22" spans="1:16" x14ac:dyDescent="0.25">
      <c r="O22" s="81">
        <v>1.05</v>
      </c>
      <c r="P22" s="81">
        <f t="shared" si="0"/>
        <v>152.96400000000003</v>
      </c>
    </row>
    <row r="23" spans="1:16" x14ac:dyDescent="0.25">
      <c r="O23" s="81">
        <v>1.04</v>
      </c>
      <c r="P23" s="81">
        <f t="shared" si="0"/>
        <v>151.50720000000001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150.05040000000002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148.59360000000001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147.13680000000002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145.68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144.22319999999999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142.7664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141.30959999999999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139.8528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138.39599999999999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136.9392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135.48240000000001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134.02560000000003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132.56880000000001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131.11200000000002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41" priority="43">
      <formula>F54&gt;0</formula>
    </cfRule>
    <cfRule type="expression" dxfId="2140" priority="44">
      <formula>F54&lt;0</formula>
    </cfRule>
  </conditionalFormatting>
  <conditionalFormatting sqref="Q7">
    <cfRule type="expression" dxfId="2139" priority="41">
      <formula>Q7&gt;0</formula>
    </cfRule>
    <cfRule type="expression" dxfId="2138" priority="42">
      <formula>Q7&lt;0</formula>
    </cfRule>
  </conditionalFormatting>
  <conditionalFormatting sqref="Q8">
    <cfRule type="expression" dxfId="2137" priority="39">
      <formula>Q8&gt;0</formula>
    </cfRule>
    <cfRule type="expression" dxfId="2136" priority="40">
      <formula>Q8&lt;0</formula>
    </cfRule>
  </conditionalFormatting>
  <conditionalFormatting sqref="F33:F36 F38:F53">
    <cfRule type="expression" dxfId="2135" priority="37">
      <formula>F33&gt;0</formula>
    </cfRule>
    <cfRule type="expression" dxfId="2134" priority="38">
      <formula>F33&lt;0</formula>
    </cfRule>
  </conditionalFormatting>
  <conditionalFormatting sqref="H33:H36 H38:H53">
    <cfRule type="expression" dxfId="2133" priority="35">
      <formula>H33&gt;0</formula>
    </cfRule>
    <cfRule type="expression" dxfId="2132" priority="36">
      <formula>H33&lt;0</formula>
    </cfRule>
  </conditionalFormatting>
  <conditionalFormatting sqref="Q10">
    <cfRule type="expression" dxfId="2131" priority="33">
      <formula>Q10&gt;0</formula>
    </cfRule>
    <cfRule type="expression" dxfId="2130" priority="34">
      <formula>Q10&lt;0</formula>
    </cfRule>
  </conditionalFormatting>
  <conditionalFormatting sqref="J25:J37">
    <cfRule type="expression" dxfId="2129" priority="31">
      <formula>J25&gt;0</formula>
    </cfRule>
    <cfRule type="expression" dxfId="2128" priority="32">
      <formula>J25&lt;0</formula>
    </cfRule>
  </conditionalFormatting>
  <conditionalFormatting sqref="K25:K38">
    <cfRule type="expression" dxfId="2127" priority="29">
      <formula>K25&gt;0</formula>
    </cfRule>
    <cfRule type="expression" dxfId="2126" priority="30">
      <formula>K25&lt;0</formula>
    </cfRule>
  </conditionalFormatting>
  <conditionalFormatting sqref="L25">
    <cfRule type="expression" dxfId="2125" priority="27">
      <formula>L25&gt;0</formula>
    </cfRule>
    <cfRule type="expression" dxfId="2124" priority="28">
      <formula>L25&lt;0</formula>
    </cfRule>
  </conditionalFormatting>
  <conditionalFormatting sqref="F89:F110">
    <cfRule type="expression" dxfId="2123" priority="25">
      <formula>F89&gt;0</formula>
    </cfRule>
    <cfRule type="expression" dxfId="2122" priority="26">
      <formula>F89&lt;0</formula>
    </cfRule>
  </conditionalFormatting>
  <conditionalFormatting sqref="H89:H110">
    <cfRule type="expression" dxfId="2121" priority="23">
      <formula>H89&gt;0</formula>
    </cfRule>
    <cfRule type="expression" dxfId="2120" priority="24">
      <formula>H89&lt;0</formula>
    </cfRule>
  </conditionalFormatting>
  <conditionalFormatting sqref="J89:J102">
    <cfRule type="expression" dxfId="2119" priority="21">
      <formula>J89&gt;0</formula>
    </cfRule>
    <cfRule type="expression" dxfId="2118" priority="22">
      <formula>J89&lt;0</formula>
    </cfRule>
  </conditionalFormatting>
  <conditionalFormatting sqref="K89:K102">
    <cfRule type="expression" dxfId="2117" priority="19">
      <formula>K89&gt;0</formula>
    </cfRule>
    <cfRule type="expression" dxfId="2116" priority="20">
      <formula>K89&lt;0</formula>
    </cfRule>
  </conditionalFormatting>
  <conditionalFormatting sqref="L89:L102">
    <cfRule type="expression" dxfId="2115" priority="17">
      <formula>L89&gt;0</formula>
    </cfRule>
    <cfRule type="expression" dxfId="2114" priority="18">
      <formula>L89&lt;0</formula>
    </cfRule>
  </conditionalFormatting>
  <conditionalFormatting sqref="F29:F32">
    <cfRule type="expression" dxfId="2113" priority="15">
      <formula>F29&gt;0</formula>
    </cfRule>
    <cfRule type="expression" dxfId="2112" priority="16">
      <formula>F29&lt;0</formula>
    </cfRule>
  </conditionalFormatting>
  <conditionalFormatting sqref="H29:H32">
    <cfRule type="expression" dxfId="2111" priority="13">
      <formula>H29&gt;0</formula>
    </cfRule>
    <cfRule type="expression" dxfId="2110" priority="14">
      <formula>H29&lt;0</formula>
    </cfRule>
  </conditionalFormatting>
  <conditionalFormatting sqref="F25:F28">
    <cfRule type="expression" dxfId="2109" priority="11">
      <formula>F25&gt;0</formula>
    </cfRule>
    <cfRule type="expression" dxfId="2108" priority="12">
      <formula>F25&lt;0</formula>
    </cfRule>
  </conditionalFormatting>
  <conditionalFormatting sqref="H25:H28">
    <cfRule type="expression" dxfId="2107" priority="9">
      <formula>H25&gt;0</formula>
    </cfRule>
    <cfRule type="expression" dxfId="2106" priority="10">
      <formula>H25&lt;0</formula>
    </cfRule>
  </conditionalFormatting>
  <conditionalFormatting sqref="F37">
    <cfRule type="expression" dxfId="2105" priority="7">
      <formula>F37&gt;0</formula>
    </cfRule>
    <cfRule type="expression" dxfId="2104" priority="8">
      <formula>F37&lt;0</formula>
    </cfRule>
  </conditionalFormatting>
  <conditionalFormatting sqref="H37">
    <cfRule type="expression" dxfId="2103" priority="5">
      <formula>H37&gt;0</formula>
    </cfRule>
    <cfRule type="expression" dxfId="2102" priority="6">
      <formula>H37&lt;0</formula>
    </cfRule>
  </conditionalFormatting>
  <conditionalFormatting sqref="J49">
    <cfRule type="expression" dxfId="2101" priority="3">
      <formula>J49&gt;0</formula>
    </cfRule>
    <cfRule type="expression" dxfId="2100" priority="4">
      <formula>J49&lt;0</formula>
    </cfRule>
  </conditionalFormatting>
  <conditionalFormatting sqref="J38:J48">
    <cfRule type="expression" dxfId="2099" priority="1">
      <formula>J38&gt;0</formula>
    </cfRule>
    <cfRule type="expression" dxfId="20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7" priority="35">
      <formula>F47&gt;0</formula>
    </cfRule>
    <cfRule type="expression" dxfId="2096" priority="36">
      <formula>F47&lt;0</formula>
    </cfRule>
  </conditionalFormatting>
  <conditionalFormatting sqref="Q7">
    <cfRule type="expression" dxfId="2095" priority="33">
      <formula>Q7&gt;0</formula>
    </cfRule>
    <cfRule type="expression" dxfId="2094" priority="34">
      <formula>Q7&lt;0</formula>
    </cfRule>
  </conditionalFormatting>
  <conditionalFormatting sqref="Q8">
    <cfRule type="expression" dxfId="2093" priority="31">
      <formula>Q8&gt;0</formula>
    </cfRule>
    <cfRule type="expression" dxfId="2092" priority="32">
      <formula>Q8&lt;0</formula>
    </cfRule>
  </conditionalFormatting>
  <conditionalFormatting sqref="F30:F46">
    <cfRule type="expression" dxfId="2091" priority="29">
      <formula>F30&gt;0</formula>
    </cfRule>
    <cfRule type="expression" dxfId="2090" priority="30">
      <formula>F30&lt;0</formula>
    </cfRule>
  </conditionalFormatting>
  <conditionalFormatting sqref="H30:H46">
    <cfRule type="expression" dxfId="2089" priority="27">
      <formula>H30&gt;0</formula>
    </cfRule>
    <cfRule type="expression" dxfId="2088" priority="28">
      <formula>H30&lt;0</formula>
    </cfRule>
  </conditionalFormatting>
  <conditionalFormatting sqref="Q10">
    <cfRule type="expression" dxfId="2087" priority="25">
      <formula>Q10&gt;0</formula>
    </cfRule>
    <cfRule type="expression" dxfId="2086" priority="26">
      <formula>Q10&lt;0</formula>
    </cfRule>
  </conditionalFormatting>
  <conditionalFormatting sqref="J25:J38">
    <cfRule type="expression" dxfId="2085" priority="23">
      <formula>J25&gt;0</formula>
    </cfRule>
    <cfRule type="expression" dxfId="2084" priority="24">
      <formula>J25&lt;0</formula>
    </cfRule>
  </conditionalFormatting>
  <conditionalFormatting sqref="K25:K38">
    <cfRule type="expression" dxfId="2083" priority="21">
      <formula>K25&gt;0</formula>
    </cfRule>
    <cfRule type="expression" dxfId="2082" priority="22">
      <formula>K25&lt;0</formula>
    </cfRule>
  </conditionalFormatting>
  <conditionalFormatting sqref="L25 L38">
    <cfRule type="expression" dxfId="2081" priority="19">
      <formula>L25&gt;0</formula>
    </cfRule>
    <cfRule type="expression" dxfId="2080" priority="20">
      <formula>L25&lt;0</formula>
    </cfRule>
  </conditionalFormatting>
  <conditionalFormatting sqref="F89:F110">
    <cfRule type="expression" dxfId="2079" priority="17">
      <formula>F89&gt;0</formula>
    </cfRule>
    <cfRule type="expression" dxfId="2078" priority="18">
      <formula>F89&lt;0</formula>
    </cfRule>
  </conditionalFormatting>
  <conditionalFormatting sqref="H89:H110">
    <cfRule type="expression" dxfId="2077" priority="15">
      <formula>H89&gt;0</formula>
    </cfRule>
    <cfRule type="expression" dxfId="2076" priority="16">
      <formula>H89&lt;0</formula>
    </cfRule>
  </conditionalFormatting>
  <conditionalFormatting sqref="J89:J102">
    <cfRule type="expression" dxfId="2075" priority="13">
      <formula>J89&gt;0</formula>
    </cfRule>
    <cfRule type="expression" dxfId="2074" priority="14">
      <formula>J89&lt;0</formula>
    </cfRule>
  </conditionalFormatting>
  <conditionalFormatting sqref="K89:K102">
    <cfRule type="expression" dxfId="2073" priority="11">
      <formula>K89&gt;0</formula>
    </cfRule>
    <cfRule type="expression" dxfId="2072" priority="12">
      <formula>K89&lt;0</formula>
    </cfRule>
  </conditionalFormatting>
  <conditionalFormatting sqref="L89:L102">
    <cfRule type="expression" dxfId="2071" priority="9">
      <formula>L89&gt;0</formula>
    </cfRule>
    <cfRule type="expression" dxfId="2070" priority="10">
      <formula>L89&lt;0</formula>
    </cfRule>
  </conditionalFormatting>
  <conditionalFormatting sqref="F25 F29">
    <cfRule type="expression" dxfId="2069" priority="7">
      <formula>F25&gt;0</formula>
    </cfRule>
    <cfRule type="expression" dxfId="2068" priority="8">
      <formula>F25&lt;0</formula>
    </cfRule>
  </conditionalFormatting>
  <conditionalFormatting sqref="H29 H25:H27">
    <cfRule type="expression" dxfId="2067" priority="5">
      <formula>H25&gt;0</formula>
    </cfRule>
    <cfRule type="expression" dxfId="2066" priority="6">
      <formula>H25&lt;0</formula>
    </cfRule>
  </conditionalFormatting>
  <conditionalFormatting sqref="F26:F28">
    <cfRule type="expression" dxfId="2065" priority="3">
      <formula>F26&gt;0</formula>
    </cfRule>
    <cfRule type="expression" dxfId="2064" priority="4">
      <formula>F26&lt;0</formula>
    </cfRule>
  </conditionalFormatting>
  <conditionalFormatting sqref="H28">
    <cfRule type="expression" dxfId="2063" priority="1">
      <formula>H28&gt;0</formula>
    </cfRule>
    <cfRule type="expression" dxfId="206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2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2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61" priority="127">
      <formula>F141&gt;0</formula>
    </cfRule>
    <cfRule type="expression" dxfId="2060" priority="128">
      <formula>F141&lt;0</formula>
    </cfRule>
  </conditionalFormatting>
  <conditionalFormatting sqref="F198:F211 F214:F258 F261:F262">
    <cfRule type="expression" dxfId="2059" priority="123">
      <formula>F198&gt;0</formula>
    </cfRule>
    <cfRule type="expression" dxfId="2058" priority="124">
      <formula>F198&lt;0</formula>
    </cfRule>
  </conditionalFormatting>
  <conditionalFormatting sqref="F198:F211 F214:F258 F261:F262">
    <cfRule type="expression" dxfId="2057" priority="125">
      <formula>F198&gt;0</formula>
    </cfRule>
    <cfRule type="expression" dxfId="2056" priority="126">
      <formula>F198&lt;0</formula>
    </cfRule>
  </conditionalFormatting>
  <conditionalFormatting sqref="H193:H211 H214:H258 H261:H262">
    <cfRule type="expression" dxfId="2055" priority="121">
      <formula>H193&gt;0</formula>
    </cfRule>
    <cfRule type="expression" dxfId="2054" priority="122">
      <formula>H193&lt;0</formula>
    </cfRule>
  </conditionalFormatting>
  <conditionalFormatting sqref="F189:F192">
    <cfRule type="expression" dxfId="2053" priority="115">
      <formula>F189&gt;0</formula>
    </cfRule>
    <cfRule type="expression" dxfId="2052" priority="116">
      <formula>F189&lt;0</formula>
    </cfRule>
  </conditionalFormatting>
  <conditionalFormatting sqref="H189:H192">
    <cfRule type="expression" dxfId="2051" priority="113">
      <formula>H189&gt;0</formula>
    </cfRule>
    <cfRule type="expression" dxfId="2050" priority="114">
      <formula>H189&lt;0</formula>
    </cfRule>
  </conditionalFormatting>
  <conditionalFormatting sqref="Q8">
    <cfRule type="expression" dxfId="2049" priority="109">
      <formula>Q8&gt;0</formula>
    </cfRule>
    <cfRule type="expression" dxfId="2048" priority="110">
      <formula>Q8&lt;0</formula>
    </cfRule>
  </conditionalFormatting>
  <conditionalFormatting sqref="Q7">
    <cfRule type="expression" dxfId="2047" priority="111">
      <formula>Q7&gt;0</formula>
    </cfRule>
    <cfRule type="expression" dxfId="2046" priority="112">
      <formula>Q7&lt;0</formula>
    </cfRule>
  </conditionalFormatting>
  <conditionalFormatting sqref="F212">
    <cfRule type="expression" dxfId="2045" priority="105">
      <formula>F212&gt;0</formula>
    </cfRule>
    <cfRule type="expression" dxfId="2044" priority="106">
      <formula>F212&lt;0</formula>
    </cfRule>
  </conditionalFormatting>
  <conditionalFormatting sqref="F212">
    <cfRule type="expression" dxfId="2043" priority="107">
      <formula>F212&gt;0</formula>
    </cfRule>
    <cfRule type="expression" dxfId="2042" priority="108">
      <formula>F212&lt;0</formula>
    </cfRule>
  </conditionalFormatting>
  <conditionalFormatting sqref="H212">
    <cfRule type="expression" dxfId="2041" priority="103">
      <formula>H212&gt;0</formula>
    </cfRule>
    <cfRule type="expression" dxfId="2040" priority="104">
      <formula>H212&lt;0</formula>
    </cfRule>
  </conditionalFormatting>
  <conditionalFormatting sqref="F213">
    <cfRule type="expression" dxfId="2039" priority="99">
      <formula>F213&gt;0</formula>
    </cfRule>
    <cfRule type="expression" dxfId="2038" priority="100">
      <formula>F213&lt;0</formula>
    </cfRule>
  </conditionalFormatting>
  <conditionalFormatting sqref="F213">
    <cfRule type="expression" dxfId="2037" priority="101">
      <formula>F213&gt;0</formula>
    </cfRule>
    <cfRule type="expression" dxfId="2036" priority="102">
      <formula>F213&lt;0</formula>
    </cfRule>
  </conditionalFormatting>
  <conditionalFormatting sqref="H213">
    <cfRule type="expression" dxfId="2035" priority="97">
      <formula>H213&gt;0</formula>
    </cfRule>
    <cfRule type="expression" dxfId="2034" priority="98">
      <formula>H213&lt;0</formula>
    </cfRule>
  </conditionalFormatting>
  <conditionalFormatting sqref="F259:F260">
    <cfRule type="expression" dxfId="2033" priority="93">
      <formula>F259&gt;0</formula>
    </cfRule>
    <cfRule type="expression" dxfId="2032" priority="94">
      <formula>F259&lt;0</formula>
    </cfRule>
  </conditionalFormatting>
  <conditionalFormatting sqref="F259:F260">
    <cfRule type="expression" dxfId="2031" priority="95">
      <formula>F259&gt;0</formula>
    </cfRule>
    <cfRule type="expression" dxfId="2030" priority="96">
      <formula>F259&lt;0</formula>
    </cfRule>
  </conditionalFormatting>
  <conditionalFormatting sqref="H259:H260">
    <cfRule type="expression" dxfId="2029" priority="91">
      <formula>H259&gt;0</formula>
    </cfRule>
    <cfRule type="expression" dxfId="2028" priority="92">
      <formula>H259&lt;0</formula>
    </cfRule>
  </conditionalFormatting>
  <conditionalFormatting sqref="F66:F81">
    <cfRule type="expression" dxfId="2027" priority="89">
      <formula>F66&gt;0</formula>
    </cfRule>
    <cfRule type="expression" dxfId="2026" priority="90">
      <formula>F66&lt;0</formula>
    </cfRule>
  </conditionalFormatting>
  <conditionalFormatting sqref="H66:H81">
    <cfRule type="expression" dxfId="2025" priority="87">
      <formula>H66&gt;0</formula>
    </cfRule>
    <cfRule type="expression" dxfId="2024" priority="88">
      <formula>H66&lt;0</formula>
    </cfRule>
  </conditionalFormatting>
  <conditionalFormatting sqref="Q10">
    <cfRule type="expression" dxfId="2023" priority="85">
      <formula>Q10&gt;0</formula>
    </cfRule>
    <cfRule type="expression" dxfId="2022" priority="86">
      <formula>Q10&lt;0</formula>
    </cfRule>
  </conditionalFormatting>
  <conditionalFormatting sqref="J76">
    <cfRule type="expression" dxfId="2021" priority="83">
      <formula>J76&gt;0</formula>
    </cfRule>
    <cfRule type="expression" dxfId="2020" priority="84">
      <formula>J76&lt;0</formula>
    </cfRule>
  </conditionalFormatting>
  <conditionalFormatting sqref="F83:F91">
    <cfRule type="expression" dxfId="2019" priority="77">
      <formula>F83&gt;0</formula>
    </cfRule>
    <cfRule type="expression" dxfId="2018" priority="78">
      <formula>F83&lt;0</formula>
    </cfRule>
  </conditionalFormatting>
  <conditionalFormatting sqref="H83:H91">
    <cfRule type="expression" dxfId="2017" priority="75">
      <formula>H83&gt;0</formula>
    </cfRule>
    <cfRule type="expression" dxfId="2016" priority="76">
      <formula>H83&lt;0</formula>
    </cfRule>
  </conditionalFormatting>
  <conditionalFormatting sqref="R4">
    <cfRule type="expression" dxfId="2015" priority="73">
      <formula>R4&gt;0</formula>
    </cfRule>
    <cfRule type="expression" dxfId="2014" priority="74">
      <formula>R4&lt;0</formula>
    </cfRule>
  </conditionalFormatting>
  <conditionalFormatting sqref="Q9">
    <cfRule type="expression" dxfId="2013" priority="71">
      <formula>Q9&gt;0</formula>
    </cfRule>
    <cfRule type="expression" dxfId="2012" priority="72">
      <formula>Q9&lt;0</formula>
    </cfRule>
  </conditionalFormatting>
  <conditionalFormatting sqref="F92:F115">
    <cfRule type="expression" dxfId="2011" priority="67">
      <formula>F92&gt;0</formula>
    </cfRule>
    <cfRule type="expression" dxfId="2010" priority="68">
      <formula>F92&lt;0</formula>
    </cfRule>
  </conditionalFormatting>
  <conditionalFormatting sqref="H92:H115">
    <cfRule type="expression" dxfId="2009" priority="65">
      <formula>H92&gt;0</formula>
    </cfRule>
    <cfRule type="expression" dxfId="2008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07" priority="61">
      <formula>F116&gt;0</formula>
    </cfRule>
    <cfRule type="expression" dxfId="2006" priority="62">
      <formula>F116&lt;0</formula>
    </cfRule>
  </conditionalFormatting>
  <conditionalFormatting sqref="H116:H140">
    <cfRule type="expression" dxfId="2005" priority="59">
      <formula>H116&gt;0</formula>
    </cfRule>
    <cfRule type="expression" dxfId="2004" priority="60">
      <formula>H116&lt;0</formula>
    </cfRule>
  </conditionalFormatting>
  <conditionalFormatting sqref="H150:H151 F150:F151">
    <cfRule type="expression" dxfId="2003" priority="41">
      <formula>F150&gt;0</formula>
    </cfRule>
    <cfRule type="expression" dxfId="2002" priority="42">
      <formula>F150&lt;0</formula>
    </cfRule>
  </conditionalFormatting>
  <conditionalFormatting sqref="H145:H149 F145:F149">
    <cfRule type="expression" dxfId="2001" priority="39">
      <formula>F145&gt;0</formula>
    </cfRule>
    <cfRule type="expression" dxfId="2000" priority="40">
      <formula>F145&lt;0</formula>
    </cfRule>
  </conditionalFormatting>
  <conditionalFormatting sqref="F82">
    <cfRule type="expression" dxfId="1999" priority="37">
      <formula>F82&gt;0</formula>
    </cfRule>
    <cfRule type="expression" dxfId="1998" priority="38">
      <formula>F82&lt;0</formula>
    </cfRule>
  </conditionalFormatting>
  <conditionalFormatting sqref="H82">
    <cfRule type="expression" dxfId="1997" priority="35">
      <formula>H82&gt;0</formula>
    </cfRule>
    <cfRule type="expression" dxfId="1996" priority="36">
      <formula>H82&lt;0</formula>
    </cfRule>
  </conditionalFormatting>
  <conditionalFormatting sqref="F173:F175 H173:H175">
    <cfRule type="expression" dxfId="1995" priority="33">
      <formula>F173&gt;0</formula>
    </cfRule>
    <cfRule type="expression" dxfId="1994" priority="34">
      <formula>F173&lt;0</formula>
    </cfRule>
  </conditionalFormatting>
  <conditionalFormatting sqref="F162:F166 H162:H166">
    <cfRule type="expression" dxfId="1993" priority="29">
      <formula>F162&gt;0</formula>
    </cfRule>
    <cfRule type="expression" dxfId="1992" priority="30">
      <formula>F162&lt;0</formula>
    </cfRule>
  </conditionalFormatting>
  <conditionalFormatting sqref="F159:F161 H159:H161">
    <cfRule type="expression" dxfId="1991" priority="25">
      <formula>F159&gt;0</formula>
    </cfRule>
    <cfRule type="expression" dxfId="1990" priority="26">
      <formula>F159&lt;0</formula>
    </cfRule>
  </conditionalFormatting>
  <conditionalFormatting sqref="F156:F158 H156:H158">
    <cfRule type="expression" dxfId="1989" priority="23">
      <formula>F156&gt;0</formula>
    </cfRule>
    <cfRule type="expression" dxfId="1988" priority="24">
      <formula>F156&lt;0</formula>
    </cfRule>
  </conditionalFormatting>
  <conditionalFormatting sqref="F155 H155">
    <cfRule type="expression" dxfId="1987" priority="21">
      <formula>F155&gt;0</formula>
    </cfRule>
    <cfRule type="expression" dxfId="1986" priority="22">
      <formula>F155&lt;0</formula>
    </cfRule>
  </conditionalFormatting>
  <conditionalFormatting sqref="F168:F170 H168:H170 K66:K170">
    <cfRule type="expression" dxfId="1985" priority="19">
      <formula>F66&gt;0</formula>
    </cfRule>
    <cfRule type="expression" dxfId="1984" priority="20">
      <formula>F66&lt;0</formula>
    </cfRule>
  </conditionalFormatting>
  <conditionalFormatting sqref="F167 H167">
    <cfRule type="expression" dxfId="1983" priority="17">
      <formula>F167&gt;0</formula>
    </cfRule>
    <cfRule type="expression" dxfId="1982" priority="18">
      <formula>F167&lt;0</formula>
    </cfRule>
  </conditionalFormatting>
  <conditionalFormatting sqref="F171:F172 H171:H172 K171:K172">
    <cfRule type="expression" dxfId="1981" priority="15">
      <formula>F171&gt;0</formula>
    </cfRule>
    <cfRule type="expression" dxfId="1980" priority="16">
      <formula>F171&lt;0</formula>
    </cfRule>
  </conditionalFormatting>
  <conditionalFormatting sqref="F178:F180 H178:H180 K178:K180">
    <cfRule type="expression" dxfId="1979" priority="11">
      <formula>F178&gt;0</formula>
    </cfRule>
    <cfRule type="expression" dxfId="1978" priority="12">
      <formula>F178&lt;0</formula>
    </cfRule>
  </conditionalFormatting>
  <conditionalFormatting sqref="F176:F177 H176:H177 K176:K177">
    <cfRule type="expression" dxfId="1977" priority="9">
      <formula>F176&gt;0</formula>
    </cfRule>
    <cfRule type="expression" dxfId="1976" priority="10">
      <formula>F176&lt;0</formula>
    </cfRule>
  </conditionalFormatting>
  <conditionalFormatting sqref="F184:F185 H184:H185 K184:K185">
    <cfRule type="expression" dxfId="1975" priority="5">
      <formula>F184&gt;0</formula>
    </cfRule>
    <cfRule type="expression" dxfId="1974" priority="6">
      <formula>F184&lt;0</formula>
    </cfRule>
  </conditionalFormatting>
  <conditionalFormatting sqref="F182:F183 H182:H183 K182:K183">
    <cfRule type="expression" dxfId="1973" priority="3">
      <formula>F182&gt;0</formula>
    </cfRule>
    <cfRule type="expression" dxfId="1972" priority="4">
      <formula>F182&lt;0</formula>
    </cfRule>
  </conditionalFormatting>
  <conditionalFormatting sqref="F181 H181 K181">
    <cfRule type="expression" dxfId="1971" priority="1">
      <formula>F181&gt;0</formula>
    </cfRule>
    <cfRule type="expression" dxfId="1970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69" priority="31">
      <formula>Q7&gt;0</formula>
    </cfRule>
    <cfRule type="expression" dxfId="1968" priority="32">
      <formula>Q7&lt;0</formula>
    </cfRule>
  </conditionalFormatting>
  <conditionalFormatting sqref="Q8">
    <cfRule type="expression" dxfId="1967" priority="29">
      <formula>Q8&gt;0</formula>
    </cfRule>
    <cfRule type="expression" dxfId="1966" priority="30">
      <formula>Q8&lt;0</formula>
    </cfRule>
  </conditionalFormatting>
  <conditionalFormatting sqref="F62:F65">
    <cfRule type="expression" dxfId="1965" priority="21">
      <formula>F62&gt;0</formula>
    </cfRule>
    <cfRule type="expression" dxfId="1964" priority="22">
      <formula>F62&lt;0</formula>
    </cfRule>
  </conditionalFormatting>
  <conditionalFormatting sqref="F66:F74 F78:F98 F102:F106">
    <cfRule type="expression" dxfId="1963" priority="17">
      <formula>F66&gt;0</formula>
    </cfRule>
    <cfRule type="expression" dxfId="1962" priority="18">
      <formula>F66&lt;0</formula>
    </cfRule>
  </conditionalFormatting>
  <conditionalFormatting sqref="F66:F74 F78:F98 F102:F106">
    <cfRule type="expression" dxfId="1961" priority="19">
      <formula>F66&gt;0</formula>
    </cfRule>
    <cfRule type="expression" dxfId="1960" priority="20">
      <formula>F66&lt;0</formula>
    </cfRule>
  </conditionalFormatting>
  <conditionalFormatting sqref="H62:H74 H78:H98 H102:H106">
    <cfRule type="expression" dxfId="1959" priority="15">
      <formula>H62&gt;0</formula>
    </cfRule>
    <cfRule type="expression" dxfId="1958" priority="16">
      <formula>H62&lt;0</formula>
    </cfRule>
  </conditionalFormatting>
  <conditionalFormatting sqref="F57:F61">
    <cfRule type="expression" dxfId="1957" priority="13">
      <formula>F57&gt;0</formula>
    </cfRule>
    <cfRule type="expression" dxfId="1956" priority="14">
      <formula>F57&lt;0</formula>
    </cfRule>
  </conditionalFormatting>
  <conditionalFormatting sqref="H57:H61">
    <cfRule type="expression" dxfId="1955" priority="11">
      <formula>H57&gt;0</formula>
    </cfRule>
    <cfRule type="expression" dxfId="1954" priority="12">
      <formula>H57&lt;0</formula>
    </cfRule>
  </conditionalFormatting>
  <conditionalFormatting sqref="F75:F77">
    <cfRule type="expression" dxfId="1953" priority="7">
      <formula>F75&gt;0</formula>
    </cfRule>
    <cfRule type="expression" dxfId="1952" priority="8">
      <formula>F75&lt;0</formula>
    </cfRule>
  </conditionalFormatting>
  <conditionalFormatting sqref="F75:F77">
    <cfRule type="expression" dxfId="1951" priority="9">
      <formula>F75&gt;0</formula>
    </cfRule>
    <cfRule type="expression" dxfId="1950" priority="10">
      <formula>F75&lt;0</formula>
    </cfRule>
  </conditionalFormatting>
  <conditionalFormatting sqref="H75:H77">
    <cfRule type="expression" dxfId="1949" priority="5">
      <formula>H75&gt;0</formula>
    </cfRule>
    <cfRule type="expression" dxfId="1948" priority="6">
      <formula>H75&lt;0</formula>
    </cfRule>
  </conditionalFormatting>
  <conditionalFormatting sqref="F22:F30">
    <cfRule type="expression" dxfId="1947" priority="3">
      <formula>F22&gt;0</formula>
    </cfRule>
    <cfRule type="expression" dxfId="1946" priority="4">
      <formula>F22&lt;0</formula>
    </cfRule>
  </conditionalFormatting>
  <conditionalFormatting sqref="F99:F101">
    <cfRule type="expression" dxfId="1945" priority="1">
      <formula>F99&gt;0</formula>
    </cfRule>
    <cfRule type="expression" dxfId="194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43" priority="25">
      <formula>F30&gt;0</formula>
    </cfRule>
    <cfRule type="expression" dxfId="1942" priority="26">
      <formula>F30&lt;0</formula>
    </cfRule>
  </conditionalFormatting>
  <conditionalFormatting sqref="Q7">
    <cfRule type="expression" dxfId="1941" priority="23">
      <formula>Q7&gt;0</formula>
    </cfRule>
    <cfRule type="expression" dxfId="1940" priority="24">
      <formula>Q7&lt;0</formula>
    </cfRule>
  </conditionalFormatting>
  <conditionalFormatting sqref="Q8">
    <cfRule type="expression" dxfId="1939" priority="21">
      <formula>Q8&gt;0</formula>
    </cfRule>
    <cfRule type="expression" dxfId="1938" priority="22">
      <formula>Q8&lt;0</formula>
    </cfRule>
  </conditionalFormatting>
  <conditionalFormatting sqref="M74">
    <cfRule type="expression" dxfId="1937" priority="15">
      <formula>M74&gt;0</formula>
    </cfRule>
    <cfRule type="expression" dxfId="1936" priority="16">
      <formula>M74&lt;0</formula>
    </cfRule>
  </conditionalFormatting>
  <conditionalFormatting sqref="F113:F149 H113:H149">
    <cfRule type="expression" dxfId="1935" priority="13">
      <formula>F113&gt;0</formula>
    </cfRule>
    <cfRule type="expression" dxfId="1934" priority="14">
      <formula>F113&lt;0</formula>
    </cfRule>
  </conditionalFormatting>
  <conditionalFormatting sqref="F105:F112">
    <cfRule type="expression" dxfId="1933" priority="11">
      <formula>F105&gt;0</formula>
    </cfRule>
    <cfRule type="expression" dxfId="1932" priority="12">
      <formula>F105&lt;0</formula>
    </cfRule>
  </conditionalFormatting>
  <conditionalFormatting sqref="H105:H112">
    <cfRule type="expression" dxfId="1931" priority="9">
      <formula>H105&gt;0</formula>
    </cfRule>
    <cfRule type="expression" dxfId="1930" priority="10">
      <formula>H105&lt;0</formula>
    </cfRule>
  </conditionalFormatting>
  <conditionalFormatting sqref="Q10">
    <cfRule type="expression" dxfId="1929" priority="7">
      <formula>Q10&gt;0</formula>
    </cfRule>
    <cfRule type="expression" dxfId="1928" priority="8">
      <formula>Q10&lt;0</formula>
    </cfRule>
  </conditionalFormatting>
  <conditionalFormatting sqref="F25:F29">
    <cfRule type="expression" dxfId="1927" priority="5">
      <formula>F25&gt;0</formula>
    </cfRule>
    <cfRule type="expression" dxfId="1926" priority="6">
      <formula>F25&lt;0</formula>
    </cfRule>
  </conditionalFormatting>
  <conditionalFormatting sqref="H25:H29">
    <cfRule type="expression" dxfId="1925" priority="3">
      <formula>H25&gt;0</formula>
    </cfRule>
    <cfRule type="expression" dxfId="1924" priority="4">
      <formula>H25&lt;0</formula>
    </cfRule>
  </conditionalFormatting>
  <conditionalFormatting sqref="J26:J35">
    <cfRule type="expression" dxfId="1923" priority="1">
      <formula>J26&gt;0</formula>
    </cfRule>
    <cfRule type="expression" dxfId="192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21" priority="47">
      <formula>F7&gt;0</formula>
    </cfRule>
    <cfRule type="expression" dxfId="1920" priority="48">
      <formula>F7&lt;0</formula>
    </cfRule>
  </conditionalFormatting>
  <conditionalFormatting sqref="Q8">
    <cfRule type="expression" dxfId="1919" priority="45">
      <formula>Q8&gt;0</formula>
    </cfRule>
    <cfRule type="expression" dxfId="1918" priority="46">
      <formula>Q8&lt;0</formula>
    </cfRule>
  </conditionalFormatting>
  <conditionalFormatting sqref="F41:F60">
    <cfRule type="expression" dxfId="1917" priority="43">
      <formula>F41&gt;0</formula>
    </cfRule>
    <cfRule type="expression" dxfId="1916" priority="44">
      <formula>F41&lt;0</formula>
    </cfRule>
  </conditionalFormatting>
  <conditionalFormatting sqref="H41:H60">
    <cfRule type="expression" dxfId="1915" priority="41">
      <formula>H41&gt;0</formula>
    </cfRule>
    <cfRule type="expression" dxfId="1914" priority="42">
      <formula>H41&lt;0</formula>
    </cfRule>
  </conditionalFormatting>
  <conditionalFormatting sqref="Q10">
    <cfRule type="expression" dxfId="1913" priority="35">
      <formula>Q10&gt;0</formula>
    </cfRule>
    <cfRule type="expression" dxfId="1912" priority="36">
      <formula>Q10&lt;0</formula>
    </cfRule>
  </conditionalFormatting>
  <conditionalFormatting sqref="J36:J60">
    <cfRule type="expression" dxfId="1911" priority="33">
      <formula>J36&gt;0</formula>
    </cfRule>
    <cfRule type="expression" dxfId="1910" priority="34">
      <formula>J36&lt;0</formula>
    </cfRule>
  </conditionalFormatting>
  <conditionalFormatting sqref="K36:K49">
    <cfRule type="expression" dxfId="1909" priority="31">
      <formula>K36&gt;0</formula>
    </cfRule>
    <cfRule type="expression" dxfId="1908" priority="32">
      <formula>K36&lt;0</formula>
    </cfRule>
  </conditionalFormatting>
  <conditionalFormatting sqref="L36:L49">
    <cfRule type="expression" dxfId="1907" priority="29">
      <formula>L36&gt;0</formula>
    </cfRule>
    <cfRule type="expression" dxfId="1906" priority="30">
      <formula>L36&lt;0</formula>
    </cfRule>
  </conditionalFormatting>
  <conditionalFormatting sqref="F114:F135">
    <cfRule type="expression" dxfId="1905" priority="27">
      <formula>F114&gt;0</formula>
    </cfRule>
    <cfRule type="expression" dxfId="1904" priority="28">
      <formula>F114&lt;0</formula>
    </cfRule>
  </conditionalFormatting>
  <conditionalFormatting sqref="H114:H135">
    <cfRule type="expression" dxfId="1903" priority="25">
      <formula>H114&gt;0</formula>
    </cfRule>
    <cfRule type="expression" dxfId="1902" priority="26">
      <formula>H114&lt;0</formula>
    </cfRule>
  </conditionalFormatting>
  <conditionalFormatting sqref="J114:J127">
    <cfRule type="expression" dxfId="1901" priority="23">
      <formula>J114&gt;0</formula>
    </cfRule>
    <cfRule type="expression" dxfId="1900" priority="24">
      <formula>J114&lt;0</formula>
    </cfRule>
  </conditionalFormatting>
  <conditionalFormatting sqref="K114:K127">
    <cfRule type="expression" dxfId="1899" priority="21">
      <formula>K114&gt;0</formula>
    </cfRule>
    <cfRule type="expression" dxfId="1898" priority="22">
      <formula>K114&lt;0</formula>
    </cfRule>
  </conditionalFormatting>
  <conditionalFormatting sqref="L114:L127">
    <cfRule type="expression" dxfId="1897" priority="19">
      <formula>L114&gt;0</formula>
    </cfRule>
    <cfRule type="expression" dxfId="1896" priority="20">
      <formula>L114&lt;0</formula>
    </cfRule>
  </conditionalFormatting>
  <conditionalFormatting sqref="F36:F40">
    <cfRule type="expression" dxfId="1895" priority="17">
      <formula>F36&gt;0</formula>
    </cfRule>
    <cfRule type="expression" dxfId="1894" priority="18">
      <formula>F36&lt;0</formula>
    </cfRule>
  </conditionalFormatting>
  <conditionalFormatting sqref="H36:H40">
    <cfRule type="expression" dxfId="1893" priority="15">
      <formula>H36&gt;0</formula>
    </cfRule>
    <cfRule type="expression" dxfId="1892" priority="16">
      <formula>H36&lt;0</formula>
    </cfRule>
  </conditionalFormatting>
  <conditionalFormatting sqref="F61:F62">
    <cfRule type="expression" dxfId="1891" priority="13">
      <formula>F61&gt;0</formula>
    </cfRule>
    <cfRule type="expression" dxfId="1890" priority="14">
      <formula>F61&lt;0</formula>
    </cfRule>
  </conditionalFormatting>
  <conditionalFormatting sqref="H61:H62">
    <cfRule type="expression" dxfId="1889" priority="11">
      <formula>H61&gt;0</formula>
    </cfRule>
    <cfRule type="expression" dxfId="1888" priority="12">
      <formula>H61&lt;0</formula>
    </cfRule>
  </conditionalFormatting>
  <conditionalFormatting sqref="J61:J62">
    <cfRule type="expression" dxfId="1887" priority="9">
      <formula>J61&gt;0</formula>
    </cfRule>
    <cfRule type="expression" dxfId="1886" priority="10">
      <formula>J61&lt;0</formula>
    </cfRule>
  </conditionalFormatting>
  <conditionalFormatting sqref="J74:J75 H74:H75 F74:F75">
    <cfRule type="expression" dxfId="1885" priority="7">
      <formula>F74&gt;0</formula>
    </cfRule>
    <cfRule type="expression" dxfId="1884" priority="8">
      <formula>F74&lt;0</formula>
    </cfRule>
  </conditionalFormatting>
  <conditionalFormatting sqref="J79:J82 F79:F83 H79:H83">
    <cfRule type="expression" dxfId="1883" priority="3">
      <formula>F79&gt;0</formula>
    </cfRule>
    <cfRule type="expression" dxfId="1882" priority="4">
      <formula>F79&lt;0</formula>
    </cfRule>
  </conditionalFormatting>
  <conditionalFormatting sqref="J84:J86 F84:F86 H84:H86">
    <cfRule type="expression" dxfId="1881" priority="1">
      <formula>F84&gt;0</formula>
    </cfRule>
    <cfRule type="expression" dxfId="188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96.88</v>
      </c>
      <c r="R4" s="425">
        <v>-2.7699999999999999E-2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9688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482.29999999999927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482.29999999999927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5.2391453121435547E-2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7.0189925681255171E-3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20.395789473684211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106.568</v>
      </c>
      <c r="W19" s="134"/>
    </row>
    <row r="20" spans="1:23" x14ac:dyDescent="0.25">
      <c r="O20" s="81">
        <v>1.0900000000000001</v>
      </c>
      <c r="P20" s="81">
        <f t="shared" ref="P20:P39" si="0">O20*$Q$4</f>
        <v>105.5992</v>
      </c>
      <c r="W20" s="134"/>
    </row>
    <row r="21" spans="1:23" x14ac:dyDescent="0.25">
      <c r="O21" s="81">
        <v>1.08</v>
      </c>
      <c r="P21" s="81">
        <f t="shared" si="0"/>
        <v>104.63040000000001</v>
      </c>
      <c r="W21" s="134"/>
    </row>
    <row r="22" spans="1:23" x14ac:dyDescent="0.25">
      <c r="O22" s="81">
        <v>1.07</v>
      </c>
      <c r="P22" s="81">
        <f t="shared" si="0"/>
        <v>103.66160000000001</v>
      </c>
      <c r="W22" s="134"/>
    </row>
    <row r="23" spans="1:23" x14ac:dyDescent="0.25">
      <c r="O23" s="81">
        <v>1.06</v>
      </c>
      <c r="P23" s="81">
        <f t="shared" si="0"/>
        <v>102.69280000000001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101.724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100.7552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99.7864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98.817599999999999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97.848799999999997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96.88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95.911199999999994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94.942399999999992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93.97359999999999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93.004799999999989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92.035999999999987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91.067199999999985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90.098399999999998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89.129599999999996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179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88.160799999999995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87.191999999999993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79" priority="25">
      <formula>F52&gt;0</formula>
    </cfRule>
    <cfRule type="expression" dxfId="1878" priority="26">
      <formula>F52&lt;0</formula>
    </cfRule>
  </conditionalFormatting>
  <conditionalFormatting sqref="Q7">
    <cfRule type="expression" dxfId="1877" priority="23">
      <formula>Q7&gt;0</formula>
    </cfRule>
    <cfRule type="expression" dxfId="1876" priority="24">
      <formula>Q7&lt;0</formula>
    </cfRule>
  </conditionalFormatting>
  <conditionalFormatting sqref="Q8">
    <cfRule type="expression" dxfId="1875" priority="21">
      <formula>Q8&gt;0</formula>
    </cfRule>
    <cfRule type="expression" dxfId="1874" priority="22">
      <formula>Q8&lt;0</formula>
    </cfRule>
  </conditionalFormatting>
  <conditionalFormatting sqref="F25:F37 F43:F51">
    <cfRule type="expression" dxfId="1873" priority="19">
      <formula>F25&gt;0</formula>
    </cfRule>
    <cfRule type="expression" dxfId="1872" priority="20">
      <formula>F25&lt;0</formula>
    </cfRule>
  </conditionalFormatting>
  <conditionalFormatting sqref="H25:H37 H41:H51">
    <cfRule type="expression" dxfId="1871" priority="17">
      <formula>H25&gt;0</formula>
    </cfRule>
    <cfRule type="expression" dxfId="1870" priority="18">
      <formula>H25&lt;0</formula>
    </cfRule>
  </conditionalFormatting>
  <conditionalFormatting sqref="F89:F110">
    <cfRule type="expression" dxfId="1869" priority="15">
      <formula>F89&gt;0</formula>
    </cfRule>
    <cfRule type="expression" dxfId="1868" priority="16">
      <formula>F89&lt;0</formula>
    </cfRule>
  </conditionalFormatting>
  <conditionalFormatting sqref="H89:H110">
    <cfRule type="expression" dxfId="1867" priority="13">
      <formula>H89&gt;0</formula>
    </cfRule>
    <cfRule type="expression" dxfId="1866" priority="14">
      <formula>H89&lt;0</formula>
    </cfRule>
  </conditionalFormatting>
  <conditionalFormatting sqref="Q10">
    <cfRule type="expression" dxfId="1865" priority="11">
      <formula>Q10&gt;0</formula>
    </cfRule>
    <cfRule type="expression" dxfId="1864" priority="12">
      <formula>Q10&lt;0</formula>
    </cfRule>
  </conditionalFormatting>
  <conditionalFormatting sqref="J25:J38">
    <cfRule type="expression" dxfId="1863" priority="9">
      <formula>J25&gt;0</formula>
    </cfRule>
    <cfRule type="expression" dxfId="1862" priority="10">
      <formula>J25&lt;0</formula>
    </cfRule>
  </conditionalFormatting>
  <conditionalFormatting sqref="K25:K38">
    <cfRule type="expression" dxfId="1861" priority="7">
      <formula>K25&gt;0</formula>
    </cfRule>
    <cfRule type="expression" dxfId="1860" priority="8">
      <formula>K25&lt;0</formula>
    </cfRule>
  </conditionalFormatting>
  <conditionalFormatting sqref="F38:F42">
    <cfRule type="expression" dxfId="1859" priority="3">
      <formula>F38&gt;0</formula>
    </cfRule>
    <cfRule type="expression" dxfId="1858" priority="4">
      <formula>F38&lt;0</formula>
    </cfRule>
  </conditionalFormatting>
  <conditionalFormatting sqref="H38:H40">
    <cfRule type="expression" dxfId="1857" priority="1">
      <formula>H38&gt;0</formula>
    </cfRule>
    <cfRule type="expression" dxfId="185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55" priority="25">
      <formula>F7&gt;0</formula>
    </cfRule>
    <cfRule type="expression" dxfId="1854" priority="26">
      <formula>F7&lt;0</formula>
    </cfRule>
  </conditionalFormatting>
  <conditionalFormatting sqref="Q8">
    <cfRule type="expression" dxfId="1853" priority="23">
      <formula>Q8&gt;0</formula>
    </cfRule>
    <cfRule type="expression" dxfId="1852" priority="24">
      <formula>Q8&lt;0</formula>
    </cfRule>
  </conditionalFormatting>
  <conditionalFormatting sqref="F93:F114">
    <cfRule type="expression" dxfId="1851" priority="17">
      <formula>F93&gt;0</formula>
    </cfRule>
    <cfRule type="expression" dxfId="1850" priority="18">
      <formula>F93&lt;0</formula>
    </cfRule>
  </conditionalFormatting>
  <conditionalFormatting sqref="H93:H114">
    <cfRule type="expression" dxfId="1849" priority="15">
      <formula>H93&gt;0</formula>
    </cfRule>
    <cfRule type="expression" dxfId="1848" priority="16">
      <formula>H93&lt;0</formula>
    </cfRule>
  </conditionalFormatting>
  <conditionalFormatting sqref="Q10">
    <cfRule type="expression" dxfId="1847" priority="13">
      <formula>Q10&gt;0</formula>
    </cfRule>
    <cfRule type="expression" dxfId="1846" priority="14">
      <formula>Q10&lt;0</formula>
    </cfRule>
  </conditionalFormatting>
  <conditionalFormatting sqref="J25:J38">
    <cfRule type="expression" dxfId="1845" priority="11">
      <formula>J25&gt;0</formula>
    </cfRule>
    <cfRule type="expression" dxfId="1844" priority="12">
      <formula>J25&lt;0</formula>
    </cfRule>
  </conditionalFormatting>
  <conditionalFormatting sqref="K25:K38">
    <cfRule type="expression" dxfId="1843" priority="9">
      <formula>K25&gt;0</formula>
    </cfRule>
    <cfRule type="expression" dxfId="1842" priority="10">
      <formula>K25&lt;0</formula>
    </cfRule>
  </conditionalFormatting>
  <conditionalFormatting sqref="L25:L34">
    <cfRule type="expression" dxfId="1841" priority="7">
      <formula>L25&gt;0</formula>
    </cfRule>
    <cfRule type="expression" dxfId="1840" priority="8">
      <formula>L25&lt;0</formula>
    </cfRule>
  </conditionalFormatting>
  <conditionalFormatting sqref="J43">
    <cfRule type="expression" dxfId="1839" priority="5">
      <formula>J43&gt;0</formula>
    </cfRule>
    <cfRule type="expression" dxfId="1838" priority="6">
      <formula>J43&lt;0</formula>
    </cfRule>
  </conditionalFormatting>
  <conditionalFormatting sqref="M25:M34">
    <cfRule type="expression" dxfId="1837" priority="3">
      <formula>M25&gt;0</formula>
    </cfRule>
    <cfRule type="expression" dxfId="1836" priority="4">
      <formula>M25&lt;0</formula>
    </cfRule>
  </conditionalFormatting>
  <conditionalFormatting sqref="H61:H64 F61:F64">
    <cfRule type="expression" dxfId="1835" priority="1">
      <formula>F61&gt;0</formula>
    </cfRule>
    <cfRule type="expression" dxfId="183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11" activePane="bottomLeft" state="frozen"/>
      <selection activeCell="A2" sqref="A2"/>
      <selection pane="bottomLeft" activeCell="L51" sqref="L5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37.69</v>
      </c>
      <c r="R4" s="425">
        <v>-3.73E-2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3769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1628.6599999999999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1628.6599999999999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0.76093517852303827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2.0164499867338818E-2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15.075999999999999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41.459000000000003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41.082100000000004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40.705199999999998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40.328299999999999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39.9514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39.5745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39.197600000000001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38.820700000000002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38.443799999999996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38.066899999999997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37.69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37.313099999999999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36.936199999999999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36.559299999999993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36.182399999999994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35.805499999999995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35.428599999999996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35.051699999999997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34.674799999999998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34.297899999999998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33.920999999999999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33" priority="33">
      <formula>F59&gt;0</formula>
    </cfRule>
    <cfRule type="expression" dxfId="1832" priority="34">
      <formula>F59&lt;0</formula>
    </cfRule>
  </conditionalFormatting>
  <conditionalFormatting sqref="Q7">
    <cfRule type="expression" dxfId="1831" priority="31">
      <formula>Q7&gt;0</formula>
    </cfRule>
    <cfRule type="expression" dxfId="1830" priority="32">
      <formula>Q7&lt;0</formula>
    </cfRule>
  </conditionalFormatting>
  <conditionalFormatting sqref="Q8">
    <cfRule type="expression" dxfId="1829" priority="29">
      <formula>Q8&gt;0</formula>
    </cfRule>
    <cfRule type="expression" dxfId="1828" priority="30">
      <formula>Q8&lt;0</formula>
    </cfRule>
  </conditionalFormatting>
  <conditionalFormatting sqref="F30:F58">
    <cfRule type="expression" dxfId="1827" priority="27">
      <formula>F30&gt;0</formula>
    </cfRule>
    <cfRule type="expression" dxfId="1826" priority="28">
      <formula>F30&lt;0</formula>
    </cfRule>
  </conditionalFormatting>
  <conditionalFormatting sqref="H30:H58">
    <cfRule type="expression" dxfId="1825" priority="25">
      <formula>H30&gt;0</formula>
    </cfRule>
    <cfRule type="expression" dxfId="1824" priority="26">
      <formula>H30&lt;0</formula>
    </cfRule>
  </conditionalFormatting>
  <conditionalFormatting sqref="Q10">
    <cfRule type="expression" dxfId="1823" priority="23">
      <formula>Q10&gt;0</formula>
    </cfRule>
    <cfRule type="expression" dxfId="1822" priority="24">
      <formula>Q10&lt;0</formula>
    </cfRule>
  </conditionalFormatting>
  <conditionalFormatting sqref="J25:J38">
    <cfRule type="expression" dxfId="1821" priority="21">
      <formula>J25&gt;0</formula>
    </cfRule>
    <cfRule type="expression" dxfId="1820" priority="22">
      <formula>J25&lt;0</formula>
    </cfRule>
  </conditionalFormatting>
  <conditionalFormatting sqref="K25:K33">
    <cfRule type="expression" dxfId="1819" priority="19">
      <formula>K25&gt;0</formula>
    </cfRule>
    <cfRule type="expression" dxfId="1818" priority="20">
      <formula>K25&lt;0</formula>
    </cfRule>
  </conditionalFormatting>
  <conditionalFormatting sqref="L25:L38">
    <cfRule type="expression" dxfId="1817" priority="17">
      <formula>L25&gt;0</formula>
    </cfRule>
    <cfRule type="expression" dxfId="1816" priority="18">
      <formula>L25&lt;0</formula>
    </cfRule>
  </conditionalFormatting>
  <conditionalFormatting sqref="F89:F110">
    <cfRule type="expression" dxfId="1815" priority="15">
      <formula>F89&gt;0</formula>
    </cfRule>
    <cfRule type="expression" dxfId="1814" priority="16">
      <formula>F89&lt;0</formula>
    </cfRule>
  </conditionalFormatting>
  <conditionalFormatting sqref="H89:H110">
    <cfRule type="expression" dxfId="1813" priority="13">
      <formula>H89&gt;0</formula>
    </cfRule>
    <cfRule type="expression" dxfId="1812" priority="14">
      <formula>H89&lt;0</formula>
    </cfRule>
  </conditionalFormatting>
  <conditionalFormatting sqref="J89:J102">
    <cfRule type="expression" dxfId="1811" priority="11">
      <formula>J89&gt;0</formula>
    </cfRule>
    <cfRule type="expression" dxfId="1810" priority="12">
      <formula>J89&lt;0</formula>
    </cfRule>
  </conditionalFormatting>
  <conditionalFormatting sqref="K89:K102">
    <cfRule type="expression" dxfId="1809" priority="9">
      <formula>K89&gt;0</formula>
    </cfRule>
    <cfRule type="expression" dxfId="1808" priority="10">
      <formula>K89&lt;0</formula>
    </cfRule>
  </conditionalFormatting>
  <conditionalFormatting sqref="L89:L102">
    <cfRule type="expression" dxfId="1807" priority="7">
      <formula>L89&gt;0</formula>
    </cfRule>
    <cfRule type="expression" dxfId="1806" priority="8">
      <formula>L89&lt;0</formula>
    </cfRule>
  </conditionalFormatting>
  <conditionalFormatting sqref="F25:F29">
    <cfRule type="expression" dxfId="1805" priority="5">
      <formula>F25&gt;0</formula>
    </cfRule>
    <cfRule type="expression" dxfId="1804" priority="6">
      <formula>F25&lt;0</formula>
    </cfRule>
  </conditionalFormatting>
  <conditionalFormatting sqref="H25:H29">
    <cfRule type="expression" dxfId="1803" priority="3">
      <formula>H25&gt;0</formula>
    </cfRule>
    <cfRule type="expression" dxfId="1802" priority="4">
      <formula>H25&lt;0</formula>
    </cfRule>
  </conditionalFormatting>
  <conditionalFormatting sqref="F29">
    <cfRule type="expression" dxfId="1801" priority="1">
      <formula>F29&gt;0</formula>
    </cfRule>
    <cfRule type="expression" dxfId="180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99" priority="31">
      <formula>F47&gt;0</formula>
    </cfRule>
    <cfRule type="expression" dxfId="1798" priority="32">
      <formula>F47&lt;0</formula>
    </cfRule>
  </conditionalFormatting>
  <conditionalFormatting sqref="Q7">
    <cfRule type="expression" dxfId="1797" priority="29">
      <formula>Q7&gt;0</formula>
    </cfRule>
    <cfRule type="expression" dxfId="1796" priority="30">
      <formula>Q7&lt;0</formula>
    </cfRule>
  </conditionalFormatting>
  <conditionalFormatting sqref="Q8">
    <cfRule type="expression" dxfId="1795" priority="27">
      <formula>Q8&gt;0</formula>
    </cfRule>
    <cfRule type="expression" dxfId="1794" priority="28">
      <formula>Q8&lt;0</formula>
    </cfRule>
  </conditionalFormatting>
  <conditionalFormatting sqref="F30:F46">
    <cfRule type="expression" dxfId="1793" priority="25">
      <formula>F30&gt;0</formula>
    </cfRule>
    <cfRule type="expression" dxfId="1792" priority="26">
      <formula>F30&lt;0</formula>
    </cfRule>
  </conditionalFormatting>
  <conditionalFormatting sqref="H30:H46">
    <cfRule type="expression" dxfId="1791" priority="23">
      <formula>H30&gt;0</formula>
    </cfRule>
    <cfRule type="expression" dxfId="1790" priority="24">
      <formula>H30&lt;0</formula>
    </cfRule>
  </conditionalFormatting>
  <conditionalFormatting sqref="Q10">
    <cfRule type="expression" dxfId="1789" priority="21">
      <formula>Q10&gt;0</formula>
    </cfRule>
    <cfRule type="expression" dxfId="1788" priority="22">
      <formula>Q10&lt;0</formula>
    </cfRule>
  </conditionalFormatting>
  <conditionalFormatting sqref="J25:J38">
    <cfRule type="expression" dxfId="1787" priority="19">
      <formula>J25&gt;0</formula>
    </cfRule>
    <cfRule type="expression" dxfId="1786" priority="20">
      <formula>J25&lt;0</formula>
    </cfRule>
  </conditionalFormatting>
  <conditionalFormatting sqref="K25:K38">
    <cfRule type="expression" dxfId="1785" priority="17">
      <formula>K25&gt;0</formula>
    </cfRule>
    <cfRule type="expression" dxfId="1784" priority="18">
      <formula>K25&lt;0</formula>
    </cfRule>
  </conditionalFormatting>
  <conditionalFormatting sqref="L25:L38">
    <cfRule type="expression" dxfId="1783" priority="15">
      <formula>L25&gt;0</formula>
    </cfRule>
    <cfRule type="expression" dxfId="1782" priority="16">
      <formula>L25&lt;0</formula>
    </cfRule>
  </conditionalFormatting>
  <conditionalFormatting sqref="F89:F110">
    <cfRule type="expression" dxfId="1781" priority="13">
      <formula>F89&gt;0</formula>
    </cfRule>
    <cfRule type="expression" dxfId="1780" priority="14">
      <formula>F89&lt;0</formula>
    </cfRule>
  </conditionalFormatting>
  <conditionalFormatting sqref="H89:H110">
    <cfRule type="expression" dxfId="1779" priority="11">
      <formula>H89&gt;0</formula>
    </cfRule>
    <cfRule type="expression" dxfId="1778" priority="12">
      <formula>H89&lt;0</formula>
    </cfRule>
  </conditionalFormatting>
  <conditionalFormatting sqref="J89:J102">
    <cfRule type="expression" dxfId="1777" priority="9">
      <formula>J89&gt;0</formula>
    </cfRule>
    <cfRule type="expression" dxfId="1776" priority="10">
      <formula>J89&lt;0</formula>
    </cfRule>
  </conditionalFormatting>
  <conditionalFormatting sqref="K89:K102">
    <cfRule type="expression" dxfId="1775" priority="7">
      <formula>K89&gt;0</formula>
    </cfRule>
    <cfRule type="expression" dxfId="1774" priority="8">
      <formula>K89&lt;0</formula>
    </cfRule>
  </conditionalFormatting>
  <conditionalFormatting sqref="L89:L102">
    <cfRule type="expression" dxfId="1773" priority="5">
      <formula>L89&gt;0</formula>
    </cfRule>
    <cfRule type="expression" dxfId="1772" priority="6">
      <formula>L89&lt;0</formula>
    </cfRule>
  </conditionalFormatting>
  <conditionalFormatting sqref="F25:F29">
    <cfRule type="expression" dxfId="1771" priority="3">
      <formula>F25&gt;0</formula>
    </cfRule>
    <cfRule type="expression" dxfId="1770" priority="4">
      <formula>F25&lt;0</formula>
    </cfRule>
  </conditionalFormatting>
  <conditionalFormatting sqref="H25:H29">
    <cfRule type="expression" dxfId="1769" priority="1">
      <formula>H25&gt;0</formula>
    </cfRule>
    <cfRule type="expression" dxfId="17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46.51</v>
      </c>
      <c r="R4" s="425">
        <v>-1.61E-2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13953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-1534.0600000000013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-1534.0600000000013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-9.905430727329792E-2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3.9131369597935929E-2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10.110869565217392</v>
      </c>
      <c r="T13" s="1">
        <v>43421</v>
      </c>
      <c r="U13" s="757" t="s">
        <v>1319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51.161000000000001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50.695900000000002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50.230800000000002</v>
      </c>
    </row>
    <row r="20" spans="1:20" x14ac:dyDescent="0.25">
      <c r="O20" s="81">
        <v>1.07</v>
      </c>
      <c r="P20" s="81">
        <f t="shared" si="0"/>
        <v>49.765700000000002</v>
      </c>
    </row>
    <row r="21" spans="1:20" x14ac:dyDescent="0.25">
      <c r="O21" s="81">
        <v>1.06</v>
      </c>
      <c r="P21" s="81">
        <f t="shared" si="0"/>
        <v>49.300600000000003</v>
      </c>
    </row>
    <row r="22" spans="1:20" x14ac:dyDescent="0.25">
      <c r="O22" s="81">
        <v>1.05</v>
      </c>
      <c r="P22" s="81">
        <f t="shared" si="0"/>
        <v>48.835500000000003</v>
      </c>
    </row>
    <row r="23" spans="1:20" x14ac:dyDescent="0.25">
      <c r="O23" s="81">
        <v>1.04</v>
      </c>
      <c r="P23" s="81">
        <f t="shared" si="0"/>
        <v>48.370399999999997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47.905299999999997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47.440199999999997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46.975099999999998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46.51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46.044899999999998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45.579799999999999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45.114699999999999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44.6496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0" si="4">C32*(E32-D32)</f>
        <v>-3169.9999999999991</v>
      </c>
      <c r="G32" s="39">
        <f t="shared" ref="G32:G40" si="5">D32*C32</f>
        <v>20214</v>
      </c>
      <c r="H32" s="179">
        <f t="shared" ref="H32:H40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44.184499999999993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43.719399999999993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43.254300000000001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42.789200000000001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42.324100000000001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41.859000000000002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67" priority="35">
      <formula>F54&gt;0</formula>
    </cfRule>
    <cfRule type="expression" dxfId="1766" priority="36">
      <formula>F54&lt;0</formula>
    </cfRule>
  </conditionalFormatting>
  <conditionalFormatting sqref="Q7">
    <cfRule type="expression" dxfId="1765" priority="33">
      <formula>Q7&gt;0</formula>
    </cfRule>
    <cfRule type="expression" dxfId="1764" priority="34">
      <formula>Q7&lt;0</formula>
    </cfRule>
  </conditionalFormatting>
  <conditionalFormatting sqref="Q8">
    <cfRule type="expression" dxfId="1763" priority="31">
      <formula>Q8&gt;0</formula>
    </cfRule>
    <cfRule type="expression" dxfId="1762" priority="32">
      <formula>Q8&lt;0</formula>
    </cfRule>
  </conditionalFormatting>
  <conditionalFormatting sqref="F30:F53">
    <cfRule type="expression" dxfId="1761" priority="29">
      <formula>F30&gt;0</formula>
    </cfRule>
    <cfRule type="expression" dxfId="1760" priority="30">
      <formula>F30&lt;0</formula>
    </cfRule>
  </conditionalFormatting>
  <conditionalFormatting sqref="H30:H53">
    <cfRule type="expression" dxfId="1759" priority="27">
      <formula>H30&gt;0</formula>
    </cfRule>
    <cfRule type="expression" dxfId="1758" priority="28">
      <formula>H30&lt;0</formula>
    </cfRule>
  </conditionalFormatting>
  <conditionalFormatting sqref="Q10">
    <cfRule type="expression" dxfId="1757" priority="25">
      <formula>Q10&gt;0</formula>
    </cfRule>
    <cfRule type="expression" dxfId="1756" priority="26">
      <formula>Q10&lt;0</formula>
    </cfRule>
  </conditionalFormatting>
  <conditionalFormatting sqref="J25:J39">
    <cfRule type="expression" dxfId="1755" priority="23">
      <formula>J25&gt;0</formula>
    </cfRule>
    <cfRule type="expression" dxfId="1754" priority="24">
      <formula>J25&lt;0</formula>
    </cfRule>
  </conditionalFormatting>
  <conditionalFormatting sqref="K25:K36">
    <cfRule type="expression" dxfId="1753" priority="21">
      <formula>K25&gt;0</formula>
    </cfRule>
    <cfRule type="expression" dxfId="1752" priority="22">
      <formula>K25&lt;0</formula>
    </cfRule>
  </conditionalFormatting>
  <conditionalFormatting sqref="L25">
    <cfRule type="expression" dxfId="1751" priority="19">
      <formula>L25&gt;0</formula>
    </cfRule>
    <cfRule type="expression" dxfId="1750" priority="20">
      <formula>L25&lt;0</formula>
    </cfRule>
  </conditionalFormatting>
  <conditionalFormatting sqref="F89:F110">
    <cfRule type="expression" dxfId="1749" priority="17">
      <formula>F89&gt;0</formula>
    </cfRule>
    <cfRule type="expression" dxfId="1748" priority="18">
      <formula>F89&lt;0</formula>
    </cfRule>
  </conditionalFormatting>
  <conditionalFormatting sqref="H89:H110">
    <cfRule type="expression" dxfId="1747" priority="15">
      <formula>H89&gt;0</formula>
    </cfRule>
    <cfRule type="expression" dxfId="1746" priority="16">
      <formula>H89&lt;0</formula>
    </cfRule>
  </conditionalFormatting>
  <conditionalFormatting sqref="J89:J102">
    <cfRule type="expression" dxfId="1745" priority="13">
      <formula>J89&gt;0</formula>
    </cfRule>
    <cfRule type="expression" dxfId="1744" priority="14">
      <formula>J89&lt;0</formula>
    </cfRule>
  </conditionalFormatting>
  <conditionalFormatting sqref="K89:K102">
    <cfRule type="expression" dxfId="1743" priority="11">
      <formula>K89&gt;0</formula>
    </cfRule>
    <cfRule type="expression" dxfId="1742" priority="12">
      <formula>K89&lt;0</formula>
    </cfRule>
  </conditionalFormatting>
  <conditionalFormatting sqref="L89:L102">
    <cfRule type="expression" dxfId="1741" priority="9">
      <formula>L89&gt;0</formula>
    </cfRule>
    <cfRule type="expression" dxfId="1740" priority="10">
      <formula>L89&lt;0</formula>
    </cfRule>
  </conditionalFormatting>
  <conditionalFormatting sqref="F25:F29">
    <cfRule type="expression" dxfId="1739" priority="7">
      <formula>F25&gt;0</formula>
    </cfRule>
    <cfRule type="expression" dxfId="1738" priority="8">
      <formula>F25&lt;0</formula>
    </cfRule>
  </conditionalFormatting>
  <conditionalFormatting sqref="H25:H29">
    <cfRule type="expression" dxfId="1737" priority="5">
      <formula>H25&gt;0</formula>
    </cfRule>
    <cfRule type="expression" dxfId="173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54.399900000000002</v>
      </c>
      <c r="R4" s="425">
        <v>-2.3900000000000001E-2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10879.98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938.57999999999811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938.57999999999811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9.4411249924557711E-2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5.1470682850519943E-2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13.65116687578419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59.839890000000004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59.295891000000005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58.751892000000005</v>
      </c>
    </row>
    <row r="20" spans="1:21" x14ac:dyDescent="0.25">
      <c r="O20" s="81">
        <v>1.07</v>
      </c>
      <c r="P20" s="81">
        <f t="shared" si="2"/>
        <v>58.207893000000006</v>
      </c>
      <c r="T20" s="1">
        <v>43416</v>
      </c>
      <c r="U20" t="s">
        <v>1309</v>
      </c>
    </row>
    <row r="21" spans="1:21" x14ac:dyDescent="0.25">
      <c r="O21" s="81">
        <v>1.06</v>
      </c>
      <c r="P21" s="81">
        <f t="shared" si="2"/>
        <v>57.663894000000006</v>
      </c>
    </row>
    <row r="22" spans="1:21" x14ac:dyDescent="0.25">
      <c r="O22" s="81">
        <v>1.05</v>
      </c>
      <c r="P22" s="81">
        <f t="shared" si="2"/>
        <v>57.119895000000007</v>
      </c>
    </row>
    <row r="23" spans="1:21" x14ac:dyDescent="0.25">
      <c r="O23" s="81">
        <v>1.04</v>
      </c>
      <c r="P23" s="81">
        <f t="shared" si="2"/>
        <v>56.575896000000007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56.031897000000001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55.487898000000001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54.943899000000002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54.399900000000002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53.855901000000003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53.311902000000003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52.767903000000004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52.223903999999997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51.679904999999998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51.135905999999999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50.591907000000006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50.047908000000007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49.503909000000007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48.959910000000001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35" priority="43">
      <formula>F63&gt;0</formula>
    </cfRule>
    <cfRule type="expression" dxfId="1734" priority="44">
      <formula>F63&lt;0</formula>
    </cfRule>
  </conditionalFormatting>
  <conditionalFormatting sqref="Q7">
    <cfRule type="expression" dxfId="1733" priority="41">
      <formula>Q7&gt;0</formula>
    </cfRule>
    <cfRule type="expression" dxfId="1732" priority="42">
      <formula>Q7&lt;0</formula>
    </cfRule>
  </conditionalFormatting>
  <conditionalFormatting sqref="Q8">
    <cfRule type="expression" dxfId="1731" priority="39">
      <formula>Q8&gt;0</formula>
    </cfRule>
    <cfRule type="expression" dxfId="1730" priority="40">
      <formula>Q8&lt;0</formula>
    </cfRule>
  </conditionalFormatting>
  <conditionalFormatting sqref="F30:F62">
    <cfRule type="expression" dxfId="1729" priority="37">
      <formula>F30&gt;0</formula>
    </cfRule>
    <cfRule type="expression" dxfId="1728" priority="38">
      <formula>F30&lt;0</formula>
    </cfRule>
  </conditionalFormatting>
  <conditionalFormatting sqref="H30:H62">
    <cfRule type="expression" dxfId="1727" priority="35">
      <formula>H30&gt;0</formula>
    </cfRule>
    <cfRule type="expression" dxfId="1726" priority="36">
      <formula>H30&lt;0</formula>
    </cfRule>
  </conditionalFormatting>
  <conditionalFormatting sqref="Q10">
    <cfRule type="expression" dxfId="1725" priority="33">
      <formula>Q10&gt;0</formula>
    </cfRule>
    <cfRule type="expression" dxfId="1724" priority="34">
      <formula>Q10&lt;0</formula>
    </cfRule>
  </conditionalFormatting>
  <conditionalFormatting sqref="K25:K39">
    <cfRule type="expression" dxfId="1723" priority="29">
      <formula>K25&gt;0</formula>
    </cfRule>
    <cfRule type="expression" dxfId="1722" priority="30">
      <formula>K25&lt;0</formula>
    </cfRule>
  </conditionalFormatting>
  <conditionalFormatting sqref="L25">
    <cfRule type="expression" dxfId="1721" priority="27">
      <formula>L25&gt;0</formula>
    </cfRule>
    <cfRule type="expression" dxfId="1720" priority="28">
      <formula>L25&lt;0</formula>
    </cfRule>
  </conditionalFormatting>
  <conditionalFormatting sqref="F89:F110">
    <cfRule type="expression" dxfId="1719" priority="25">
      <formula>F89&gt;0</formula>
    </cfRule>
    <cfRule type="expression" dxfId="1718" priority="26">
      <formula>F89&lt;0</formula>
    </cfRule>
  </conditionalFormatting>
  <conditionalFormatting sqref="H89:H110">
    <cfRule type="expression" dxfId="1717" priority="23">
      <formula>H89&gt;0</formula>
    </cfRule>
    <cfRule type="expression" dxfId="1716" priority="24">
      <formula>H89&lt;0</formula>
    </cfRule>
  </conditionalFormatting>
  <conditionalFormatting sqref="J89:J102">
    <cfRule type="expression" dxfId="1715" priority="21">
      <formula>J89&gt;0</formula>
    </cfRule>
    <cfRule type="expression" dxfId="1714" priority="22">
      <formula>J89&lt;0</formula>
    </cfRule>
  </conditionalFormatting>
  <conditionalFormatting sqref="K89:K102">
    <cfRule type="expression" dxfId="1713" priority="19">
      <formula>K89&gt;0</formula>
    </cfRule>
    <cfRule type="expression" dxfId="1712" priority="20">
      <formula>K89&lt;0</formula>
    </cfRule>
  </conditionalFormatting>
  <conditionalFormatting sqref="L89:L102">
    <cfRule type="expression" dxfId="1711" priority="17">
      <formula>L89&gt;0</formula>
    </cfRule>
    <cfRule type="expression" dxfId="1710" priority="18">
      <formula>L89&lt;0</formula>
    </cfRule>
  </conditionalFormatting>
  <conditionalFormatting sqref="F25 F29">
    <cfRule type="expression" dxfId="1709" priority="15">
      <formula>F25&gt;0</formula>
    </cfRule>
    <cfRule type="expression" dxfId="1708" priority="16">
      <formula>F25&lt;0</formula>
    </cfRule>
  </conditionalFormatting>
  <conditionalFormatting sqref="H25 H29">
    <cfRule type="expression" dxfId="1707" priority="13">
      <formula>H25&gt;0</formula>
    </cfRule>
    <cfRule type="expression" dxfId="1706" priority="14">
      <formula>H25&lt;0</formula>
    </cfRule>
  </conditionalFormatting>
  <conditionalFormatting sqref="F26:F28">
    <cfRule type="expression" dxfId="1705" priority="11">
      <formula>F26&gt;0</formula>
    </cfRule>
    <cfRule type="expression" dxfId="1704" priority="12">
      <formula>F26&lt;0</formula>
    </cfRule>
  </conditionalFormatting>
  <conditionalFormatting sqref="H26:H28">
    <cfRule type="expression" dxfId="1703" priority="9">
      <formula>H26&gt;0</formula>
    </cfRule>
    <cfRule type="expression" dxfId="1702" priority="10">
      <formula>H26&lt;0</formula>
    </cfRule>
  </conditionalFormatting>
  <conditionalFormatting sqref="J25:J49">
    <cfRule type="expression" dxfId="1701" priority="5">
      <formula>J25&gt;0</formula>
    </cfRule>
    <cfRule type="expression" dxfId="1700" priority="6">
      <formula>J25&lt;0</formula>
    </cfRule>
  </conditionalFormatting>
  <conditionalFormatting sqref="J50:J51">
    <cfRule type="expression" dxfId="1699" priority="3">
      <formula>J50&gt;0</formula>
    </cfRule>
    <cfRule type="expression" dxfId="1698" priority="4">
      <formula>J50&lt;0</formula>
    </cfRule>
  </conditionalFormatting>
  <conditionalFormatting sqref="J52:J55">
    <cfRule type="expression" dxfId="1697" priority="1">
      <formula>J52&gt;0</formula>
    </cfRule>
    <cfRule type="expression" dxfId="1696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30.729900000000001</v>
      </c>
      <c r="R4" s="425">
        <v>-3.09E-2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30729.9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2278.179999999993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2278.179999999993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8.0071784763803111E-2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6.5083192590929359E-2</v>
      </c>
      <c r="R11">
        <v>0.5</v>
      </c>
    </row>
    <row r="12" spans="1:21" x14ac:dyDescent="0.25">
      <c r="A12" s="883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3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8.7799714285714288</v>
      </c>
      <c r="T13" s="694"/>
    </row>
    <row r="14" spans="1:21" x14ac:dyDescent="0.25">
      <c r="A14" s="883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O18" s="81">
        <v>1.1000000000000001</v>
      </c>
      <c r="P18" s="81">
        <f>O18*$Q$4</f>
        <v>33.802890000000005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33.495591000000005</v>
      </c>
    </row>
    <row r="20" spans="1:21" x14ac:dyDescent="0.25">
      <c r="O20" s="81">
        <v>1.08</v>
      </c>
      <c r="P20" s="81">
        <f t="shared" si="2"/>
        <v>33.188292000000004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32.880993000000004</v>
      </c>
    </row>
    <row r="22" spans="1:21" x14ac:dyDescent="0.25">
      <c r="O22" s="81">
        <v>1.06</v>
      </c>
      <c r="P22" s="81">
        <f t="shared" si="2"/>
        <v>32.573694000000003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32.266395000000003</v>
      </c>
    </row>
    <row r="24" spans="1:21" x14ac:dyDescent="0.25">
      <c r="O24" s="81">
        <v>1.04</v>
      </c>
      <c r="P24" s="81">
        <f t="shared" si="2"/>
        <v>31.959096000000002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31.651797000000002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31.344498000000002</v>
      </c>
    </row>
    <row r="27" spans="1:21" x14ac:dyDescent="0.25">
      <c r="O27" s="81">
        <v>1.01</v>
      </c>
      <c r="P27" s="81">
        <f t="shared" si="2"/>
        <v>31.037199000000001</v>
      </c>
      <c r="T27" s="1">
        <v>43397</v>
      </c>
      <c r="U27" t="s">
        <v>1303</v>
      </c>
    </row>
    <row r="28" spans="1:21" x14ac:dyDescent="0.25">
      <c r="O28" s="81">
        <v>1</v>
      </c>
      <c r="P28" s="81">
        <f t="shared" si="2"/>
        <v>30.729900000000001</v>
      </c>
      <c r="T28" s="1">
        <v>43399</v>
      </c>
      <c r="U28" t="s">
        <v>1302</v>
      </c>
    </row>
    <row r="29" spans="1:21" x14ac:dyDescent="0.25">
      <c r="O29" s="81">
        <v>0.99</v>
      </c>
      <c r="P29" s="81">
        <f t="shared" si="2"/>
        <v>30.422601</v>
      </c>
    </row>
    <row r="30" spans="1:21" x14ac:dyDescent="0.25">
      <c r="O30" s="81">
        <v>0.98</v>
      </c>
      <c r="P30" s="81">
        <f t="shared" si="2"/>
        <v>30.115302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29.808002999999999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29.500703999999999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29.193404999999998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28.886105999999998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28.578807000000001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28.271508000000001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27.964209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27.65691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4" si="6">C55*(E55-D55)</f>
        <v>3712.799999999997</v>
      </c>
      <c r="G55" s="39">
        <f t="shared" ref="G55:G74" si="7">D55*C55</f>
        <v>36367.200000000004</v>
      </c>
      <c r="H55" s="179">
        <f t="shared" ref="H55:H74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695" priority="43">
      <formula>F37&gt;0</formula>
    </cfRule>
    <cfRule type="expression" dxfId="1694" priority="44">
      <formula>F37&lt;0</formula>
    </cfRule>
  </conditionalFormatting>
  <conditionalFormatting sqref="Q7">
    <cfRule type="expression" dxfId="1693" priority="41">
      <formula>Q7&gt;0</formula>
    </cfRule>
    <cfRule type="expression" dxfId="1692" priority="42">
      <formula>Q7&lt;0</formula>
    </cfRule>
  </conditionalFormatting>
  <conditionalFormatting sqref="Q8">
    <cfRule type="expression" dxfId="1691" priority="39">
      <formula>Q8&gt;0</formula>
    </cfRule>
    <cfRule type="expression" dxfId="1690" priority="40">
      <formula>Q8&lt;0</formula>
    </cfRule>
  </conditionalFormatting>
  <conditionalFormatting sqref="Q10">
    <cfRule type="expression" dxfId="1689" priority="33">
      <formula>Q10&gt;0</formula>
    </cfRule>
    <cfRule type="expression" dxfId="1688" priority="34">
      <formula>Q10&lt;0</formula>
    </cfRule>
  </conditionalFormatting>
  <conditionalFormatting sqref="J32:J45">
    <cfRule type="expression" dxfId="1687" priority="31">
      <formula>J32&gt;0</formula>
    </cfRule>
    <cfRule type="expression" dxfId="1686" priority="32">
      <formula>J32&lt;0</formula>
    </cfRule>
  </conditionalFormatting>
  <conditionalFormatting sqref="K32:K45">
    <cfRule type="expression" dxfId="1685" priority="29">
      <formula>K32&gt;0</formula>
    </cfRule>
    <cfRule type="expression" dxfId="1684" priority="30">
      <formula>K32&lt;0</formula>
    </cfRule>
  </conditionalFormatting>
  <conditionalFormatting sqref="L32:L40">
    <cfRule type="expression" dxfId="1683" priority="27">
      <formula>L32&gt;0</formula>
    </cfRule>
    <cfRule type="expression" dxfId="1682" priority="28">
      <formula>L32&lt;0</formula>
    </cfRule>
  </conditionalFormatting>
  <conditionalFormatting sqref="F108:F129">
    <cfRule type="expression" dxfId="1681" priority="25">
      <formula>F108&gt;0</formula>
    </cfRule>
    <cfRule type="expression" dxfId="1680" priority="26">
      <formula>F108&lt;0</formula>
    </cfRule>
  </conditionalFormatting>
  <conditionalFormatting sqref="H108:H129">
    <cfRule type="expression" dxfId="1679" priority="23">
      <formula>H108&gt;0</formula>
    </cfRule>
    <cfRule type="expression" dxfId="1678" priority="24">
      <formula>H108&lt;0</formula>
    </cfRule>
  </conditionalFormatting>
  <conditionalFormatting sqref="J108:J121">
    <cfRule type="expression" dxfId="1677" priority="21">
      <formula>J108&gt;0</formula>
    </cfRule>
    <cfRule type="expression" dxfId="1676" priority="22">
      <formula>J108&lt;0</formula>
    </cfRule>
  </conditionalFormatting>
  <conditionalFormatting sqref="K108:K121">
    <cfRule type="expression" dxfId="1675" priority="19">
      <formula>K108&gt;0</formula>
    </cfRule>
    <cfRule type="expression" dxfId="1674" priority="20">
      <formula>K108&lt;0</formula>
    </cfRule>
  </conditionalFormatting>
  <conditionalFormatting sqref="L108:L121">
    <cfRule type="expression" dxfId="1673" priority="17">
      <formula>L108&gt;0</formula>
    </cfRule>
    <cfRule type="expression" dxfId="1672" priority="18">
      <formula>L108&lt;0</formula>
    </cfRule>
  </conditionalFormatting>
  <conditionalFormatting sqref="F32:F36">
    <cfRule type="expression" dxfId="1671" priority="15">
      <formula>F32&gt;0</formula>
    </cfRule>
    <cfRule type="expression" dxfId="1670" priority="16">
      <formula>F32&lt;0</formula>
    </cfRule>
  </conditionalFormatting>
  <conditionalFormatting sqref="H32:H36">
    <cfRule type="expression" dxfId="1669" priority="13">
      <formula>H32&gt;0</formula>
    </cfRule>
    <cfRule type="expression" dxfId="1668" priority="14">
      <formula>H32&lt;0</formula>
    </cfRule>
  </conditionalFormatting>
  <conditionalFormatting sqref="Q9">
    <cfRule type="expression" dxfId="1667" priority="11">
      <formula>Q9&gt;0</formula>
    </cfRule>
    <cfRule type="expression" dxfId="1666" priority="12">
      <formula>Q9&lt;0</formula>
    </cfRule>
  </conditionalFormatting>
  <conditionalFormatting sqref="H67:H69 F67:F69">
    <cfRule type="expression" dxfId="1665" priority="9">
      <formula>F67&gt;0</formula>
    </cfRule>
    <cfRule type="expression" dxfId="1664" priority="10">
      <formula>F67&lt;0</formula>
    </cfRule>
  </conditionalFormatting>
  <conditionalFormatting sqref="H70:H72 F70:F72">
    <cfRule type="expression" dxfId="1663" priority="7">
      <formula>F70&gt;0</formula>
    </cfRule>
    <cfRule type="expression" dxfId="1662" priority="8">
      <formula>F70&lt;0</formula>
    </cfRule>
  </conditionalFormatting>
  <conditionalFormatting sqref="F78:F79 H78:H79">
    <cfRule type="expression" dxfId="1661" priority="5">
      <formula>F78&gt;0</formula>
    </cfRule>
    <cfRule type="expression" dxfId="1660" priority="6">
      <formula>F78&lt;0</formula>
    </cfRule>
  </conditionalFormatting>
  <conditionalFormatting sqref="F76:F77 H76:H77">
    <cfRule type="expression" dxfId="1659" priority="3">
      <formula>F76&gt;0</formula>
    </cfRule>
    <cfRule type="expression" dxfId="1658" priority="4">
      <formula>F76&lt;0</formula>
    </cfRule>
  </conditionalFormatting>
  <conditionalFormatting sqref="F74:F75 H74:H75">
    <cfRule type="expression" dxfId="1657" priority="1">
      <formula>F74&gt;0</formula>
    </cfRule>
    <cfRule type="expression" dxfId="1656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8" t="s">
        <v>78</v>
      </c>
      <c r="P24" s="878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55" priority="24">
      <formula>F51&gt;0</formula>
    </cfRule>
    <cfRule type="expression" dxfId="1654" priority="25">
      <formula>F51&lt;0</formula>
    </cfRule>
  </conditionalFormatting>
  <conditionalFormatting sqref="Q7">
    <cfRule type="expression" dxfId="1653" priority="22">
      <formula>Q7&gt;0</formula>
    </cfRule>
    <cfRule type="expression" dxfId="1652" priority="23">
      <formula>Q7&lt;0</formula>
    </cfRule>
  </conditionalFormatting>
  <conditionalFormatting sqref="Q8">
    <cfRule type="expression" dxfId="1651" priority="20">
      <formula>Q8&gt;0</formula>
    </cfRule>
    <cfRule type="expression" dxfId="1650" priority="21">
      <formula>Q8&lt;0</formula>
    </cfRule>
  </conditionalFormatting>
  <conditionalFormatting sqref="F25:F50">
    <cfRule type="expression" dxfId="1649" priority="18">
      <formula>F25&gt;0</formula>
    </cfRule>
    <cfRule type="expression" dxfId="1648" priority="19">
      <formula>F25&lt;0</formula>
    </cfRule>
  </conditionalFormatting>
  <conditionalFormatting sqref="H25:H50">
    <cfRule type="expression" dxfId="1647" priority="16">
      <formula>H25&gt;0</formula>
    </cfRule>
    <cfRule type="expression" dxfId="1646" priority="17">
      <formula>H25&lt;0</formula>
    </cfRule>
  </conditionalFormatting>
  <conditionalFormatting sqref="F89:F110">
    <cfRule type="expression" dxfId="1645" priority="14">
      <formula>F89&gt;0</formula>
    </cfRule>
    <cfRule type="expression" dxfId="1644" priority="15">
      <formula>F89&lt;0</formula>
    </cfRule>
  </conditionalFormatting>
  <conditionalFormatting sqref="H89:H110">
    <cfRule type="expression" dxfId="1643" priority="12">
      <formula>H89&gt;0</formula>
    </cfRule>
    <cfRule type="expression" dxfId="1642" priority="13">
      <formula>H89&lt;0</formula>
    </cfRule>
  </conditionalFormatting>
  <conditionalFormatting sqref="Q10">
    <cfRule type="expression" dxfId="1641" priority="10">
      <formula>Q10&gt;0</formula>
    </cfRule>
    <cfRule type="expression" dxfId="1640" priority="11">
      <formula>Q10&lt;0</formula>
    </cfRule>
  </conditionalFormatting>
  <conditionalFormatting sqref="J25:J39">
    <cfRule type="expression" dxfId="1639" priority="8">
      <formula>J25&gt;0</formula>
    </cfRule>
    <cfRule type="expression" dxfId="1638" priority="9">
      <formula>J25&lt;0</formula>
    </cfRule>
  </conditionalFormatting>
  <conditionalFormatting sqref="K25:K38">
    <cfRule type="expression" dxfId="1637" priority="6">
      <formula>K25&gt;0</formula>
    </cfRule>
    <cfRule type="expression" dxfId="1636" priority="7">
      <formula>K25&lt;0</formula>
    </cfRule>
  </conditionalFormatting>
  <conditionalFormatting sqref="L25:L38">
    <cfRule type="expression" dxfId="1635" priority="4">
      <formula>L25&gt;0</formula>
    </cfRule>
    <cfRule type="expression" dxfId="163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33" priority="1">
      <formula>J40&gt;0</formula>
    </cfRule>
    <cfRule type="expression" dxfId="163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5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5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31" priority="74">
      <formula>F12&gt;0</formula>
    </cfRule>
    <cfRule type="expression" dxfId="163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29" priority="67">
      <formula>F124&gt;0</formula>
    </cfRule>
    <cfRule type="expression" dxfId="1628" priority="68">
      <formula>F124&lt;0</formula>
    </cfRule>
  </conditionalFormatting>
  <conditionalFormatting sqref="H124:H130">
    <cfRule type="expression" dxfId="1627" priority="55">
      <formula>H124&gt;0</formula>
    </cfRule>
    <cfRule type="expression" dxfId="1626" priority="56">
      <formula>H124&lt;0</formula>
    </cfRule>
  </conditionalFormatting>
  <conditionalFormatting sqref="H131">
    <cfRule type="expression" dxfId="1625" priority="53">
      <formula>H131&gt;0</formula>
    </cfRule>
    <cfRule type="expression" dxfId="1624" priority="54">
      <formula>H131&lt;0</formula>
    </cfRule>
  </conditionalFormatting>
  <conditionalFormatting sqref="H132">
    <cfRule type="expression" dxfId="1623" priority="51">
      <formula>H132&gt;0</formula>
    </cfRule>
    <cfRule type="expression" dxfId="1622" priority="52">
      <formula>H132&lt;0</formula>
    </cfRule>
  </conditionalFormatting>
  <conditionalFormatting sqref="H133:H135">
    <cfRule type="expression" dxfId="1621" priority="49">
      <formula>H133&gt;0</formula>
    </cfRule>
    <cfRule type="expression" dxfId="1620" priority="50">
      <formula>H133&lt;0</formula>
    </cfRule>
  </conditionalFormatting>
  <conditionalFormatting sqref="H136">
    <cfRule type="expression" dxfId="1619" priority="45">
      <formula>H136&gt;0</formula>
    </cfRule>
    <cfRule type="expression" dxfId="1618" priority="46">
      <formula>H136&lt;0</formula>
    </cfRule>
  </conditionalFormatting>
  <conditionalFormatting sqref="Q7">
    <cfRule type="expression" dxfId="1617" priority="39">
      <formula>Q7&gt;0</formula>
    </cfRule>
    <cfRule type="expression" dxfId="1616" priority="40">
      <formula>Q7&lt;0</formula>
    </cfRule>
  </conditionalFormatting>
  <conditionalFormatting sqref="Q8">
    <cfRule type="expression" dxfId="1615" priority="37">
      <formula>Q8&gt;0</formula>
    </cfRule>
    <cfRule type="expression" dxfId="1614" priority="38">
      <formula>Q8&lt;0</formula>
    </cfRule>
  </conditionalFormatting>
  <conditionalFormatting sqref="F167:F178 H167:H178">
    <cfRule type="expression" dxfId="1613" priority="35">
      <formula>F167&gt;0</formula>
    </cfRule>
    <cfRule type="expression" dxfId="1612" priority="36">
      <formula>F167&lt;0</formula>
    </cfRule>
  </conditionalFormatting>
  <conditionalFormatting sqref="F183:F197 H183:H197">
    <cfRule type="expression" dxfId="1611" priority="33">
      <formula>F183&gt;0</formula>
    </cfRule>
    <cfRule type="expression" dxfId="1610" priority="34">
      <formula>F183&lt;0</formula>
    </cfRule>
  </conditionalFormatting>
  <conditionalFormatting sqref="F198:F206 H198:H206">
    <cfRule type="expression" dxfId="1609" priority="31">
      <formula>F198&gt;0</formula>
    </cfRule>
    <cfRule type="expression" dxfId="1608" priority="32">
      <formula>F198&lt;0</formula>
    </cfRule>
  </conditionalFormatting>
  <conditionalFormatting sqref="F141:F147 H141:H147">
    <cfRule type="expression" dxfId="1607" priority="29">
      <formula>F141&gt;0</formula>
    </cfRule>
    <cfRule type="expression" dxfId="1606" priority="30">
      <formula>F141&lt;0</formula>
    </cfRule>
  </conditionalFormatting>
  <conditionalFormatting sqref="H149:H152 F149:F152">
    <cfRule type="expression" dxfId="1605" priority="27">
      <formula>F149&gt;0</formula>
    </cfRule>
    <cfRule type="expression" dxfId="1604" priority="28">
      <formula>F149&lt;0</formula>
    </cfRule>
  </conditionalFormatting>
  <conditionalFormatting sqref="F226 H215:H218 H257:H260 F257:F260 H226 H231:H233 F231:F233 F235:F244 H235:H244">
    <cfRule type="expression" dxfId="1603" priority="25">
      <formula>F215&gt;0</formula>
    </cfRule>
    <cfRule type="expression" dxfId="1602" priority="26">
      <formula>F215&lt;0</formula>
    </cfRule>
  </conditionalFormatting>
  <conditionalFormatting sqref="F207:F218">
    <cfRule type="expression" dxfId="1601" priority="23">
      <formula>F207&gt;0</formula>
    </cfRule>
    <cfRule type="expression" dxfId="1600" priority="24">
      <formula>F207&lt;0</formula>
    </cfRule>
  </conditionalFormatting>
  <conditionalFormatting sqref="H207:H208">
    <cfRule type="expression" dxfId="1599" priority="21">
      <formula>H207&gt;0</formula>
    </cfRule>
    <cfRule type="expression" dxfId="1598" priority="22">
      <formula>H207&lt;0</formula>
    </cfRule>
  </conditionalFormatting>
  <conditionalFormatting sqref="H209">
    <cfRule type="expression" dxfId="1597" priority="19">
      <formula>H209&gt;0</formula>
    </cfRule>
    <cfRule type="expression" dxfId="1596" priority="20">
      <formula>H209&lt;0</formula>
    </cfRule>
  </conditionalFormatting>
  <conditionalFormatting sqref="H210">
    <cfRule type="expression" dxfId="1595" priority="17">
      <formula>H210&gt;0</formula>
    </cfRule>
    <cfRule type="expression" dxfId="1594" priority="18">
      <formula>H210&lt;0</formula>
    </cfRule>
  </conditionalFormatting>
  <conditionalFormatting sqref="H211:H213">
    <cfRule type="expression" dxfId="1593" priority="15">
      <formula>H211&gt;0</formula>
    </cfRule>
    <cfRule type="expression" dxfId="1592" priority="16">
      <formula>H211&lt;0</formula>
    </cfRule>
  </conditionalFormatting>
  <conditionalFormatting sqref="H214">
    <cfRule type="expression" dxfId="1591" priority="13">
      <formula>H214&gt;0</formula>
    </cfRule>
    <cfRule type="expression" dxfId="1590" priority="14">
      <formula>H214&lt;0</formula>
    </cfRule>
  </conditionalFormatting>
  <conditionalFormatting sqref="F245:F256 H245:H256">
    <cfRule type="expression" dxfId="1589" priority="11">
      <formula>F245&gt;0</formula>
    </cfRule>
    <cfRule type="expression" dxfId="1588" priority="12">
      <formula>F245&lt;0</formula>
    </cfRule>
  </conditionalFormatting>
  <conditionalFormatting sqref="F261:F275 H261:H275">
    <cfRule type="expression" dxfId="1587" priority="9">
      <formula>F261&gt;0</formula>
    </cfRule>
    <cfRule type="expression" dxfId="1586" priority="10">
      <formula>F261&lt;0</formula>
    </cfRule>
  </conditionalFormatting>
  <conditionalFormatting sqref="F276:F283 H276:H283">
    <cfRule type="expression" dxfId="1585" priority="7">
      <formula>F276&gt;0</formula>
    </cfRule>
    <cfRule type="expression" dxfId="1584" priority="8">
      <formula>F276&lt;0</formula>
    </cfRule>
  </conditionalFormatting>
  <conditionalFormatting sqref="F219:F225 H219:H225">
    <cfRule type="expression" dxfId="1583" priority="5">
      <formula>F219&gt;0</formula>
    </cfRule>
    <cfRule type="expression" dxfId="1582" priority="6">
      <formula>F219&lt;0</formula>
    </cfRule>
  </conditionalFormatting>
  <conditionalFormatting sqref="H227:H230 F227:F230">
    <cfRule type="expression" dxfId="1581" priority="3">
      <formula>F227&gt;0</formula>
    </cfRule>
    <cfRule type="expression" dxfId="1580" priority="4">
      <formula>F227&lt;0</formula>
    </cfRule>
  </conditionalFormatting>
  <conditionalFormatting sqref="H234 F234">
    <cfRule type="expression" dxfId="1579" priority="1">
      <formula>F234&gt;0</formula>
    </cfRule>
    <cfRule type="expression" dxfId="157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77" priority="43">
      <formula>F33&gt;0</formula>
    </cfRule>
    <cfRule type="expression" dxfId="1576" priority="44">
      <formula>F33&lt;0</formula>
    </cfRule>
  </conditionalFormatting>
  <conditionalFormatting sqref="Q7">
    <cfRule type="expression" dxfId="1575" priority="41">
      <formula>Q7&gt;0</formula>
    </cfRule>
    <cfRule type="expression" dxfId="1574" priority="42">
      <formula>Q7&lt;0</formula>
    </cfRule>
  </conditionalFormatting>
  <conditionalFormatting sqref="Q8">
    <cfRule type="expression" dxfId="1573" priority="39">
      <formula>Q8&gt;0</formula>
    </cfRule>
    <cfRule type="expression" dxfId="1572" priority="40">
      <formula>Q8&lt;0</formula>
    </cfRule>
  </conditionalFormatting>
  <conditionalFormatting sqref="F29 F32">
    <cfRule type="expression" dxfId="1571" priority="37">
      <formula>F29&gt;0</formula>
    </cfRule>
    <cfRule type="expression" dxfId="1570" priority="38">
      <formula>F29&lt;0</formula>
    </cfRule>
  </conditionalFormatting>
  <conditionalFormatting sqref="H29 H32">
    <cfRule type="expression" dxfId="1569" priority="35">
      <formula>H29&gt;0</formula>
    </cfRule>
    <cfRule type="expression" dxfId="1568" priority="36">
      <formula>H29&lt;0</formula>
    </cfRule>
  </conditionalFormatting>
  <conditionalFormatting sqref="F30:F31">
    <cfRule type="expression" dxfId="1567" priority="33">
      <formula>F30&gt;0</formula>
    </cfRule>
    <cfRule type="expression" dxfId="1566" priority="34">
      <formula>F30&lt;0</formula>
    </cfRule>
  </conditionalFormatting>
  <conditionalFormatting sqref="H30:H31">
    <cfRule type="expression" dxfId="1565" priority="31">
      <formula>H30&gt;0</formula>
    </cfRule>
    <cfRule type="expression" dxfId="1564" priority="32">
      <formula>H30&lt;0</formula>
    </cfRule>
  </conditionalFormatting>
  <conditionalFormatting sqref="F105:F140 H105:H140">
    <cfRule type="expression" dxfId="1563" priority="29">
      <formula>F105&gt;0</formula>
    </cfRule>
    <cfRule type="expression" dxfId="1562" priority="30">
      <formula>F105&lt;0</formula>
    </cfRule>
  </conditionalFormatting>
  <conditionalFormatting sqref="F96:F99">
    <cfRule type="expression" dxfId="1561" priority="27">
      <formula>F96&gt;0</formula>
    </cfRule>
    <cfRule type="expression" dxfId="1560" priority="28">
      <formula>F96&lt;0</formula>
    </cfRule>
  </conditionalFormatting>
  <conditionalFormatting sqref="H96:H99">
    <cfRule type="expression" dxfId="1559" priority="25">
      <formula>H96&gt;0</formula>
    </cfRule>
    <cfRule type="expression" dxfId="1558" priority="26">
      <formula>H96&lt;0</formula>
    </cfRule>
  </conditionalFormatting>
  <conditionalFormatting sqref="F25:F28">
    <cfRule type="expression" dxfId="1557" priority="19">
      <formula>F25&gt;0</formula>
    </cfRule>
    <cfRule type="expression" dxfId="1556" priority="20">
      <formula>F25&lt;0</formula>
    </cfRule>
  </conditionalFormatting>
  <conditionalFormatting sqref="H25:H28">
    <cfRule type="expression" dxfId="1555" priority="17">
      <formula>H25&gt;0</formula>
    </cfRule>
    <cfRule type="expression" dxfId="1554" priority="18">
      <formula>H25&lt;0</formula>
    </cfRule>
  </conditionalFormatting>
  <conditionalFormatting sqref="J27">
    <cfRule type="expression" dxfId="1553" priority="15">
      <formula>J27&gt;0</formula>
    </cfRule>
    <cfRule type="expression" dxfId="1552" priority="16">
      <formula>J27&lt;0</formula>
    </cfRule>
  </conditionalFormatting>
  <conditionalFormatting sqref="F104">
    <cfRule type="expression" dxfId="1551" priority="13">
      <formula>F104&gt;0</formula>
    </cfRule>
    <cfRule type="expression" dxfId="1550" priority="14">
      <formula>F104&lt;0</formula>
    </cfRule>
  </conditionalFormatting>
  <conditionalFormatting sqref="H104">
    <cfRule type="expression" dxfId="1549" priority="11">
      <formula>H104&gt;0</formula>
    </cfRule>
    <cfRule type="expression" dxfId="1548" priority="12">
      <formula>H104&lt;0</formula>
    </cfRule>
  </conditionalFormatting>
  <conditionalFormatting sqref="F100:F103">
    <cfRule type="expression" dxfId="1547" priority="9">
      <formula>F100&gt;0</formula>
    </cfRule>
    <cfRule type="expression" dxfId="1546" priority="10">
      <formula>F100&lt;0</formula>
    </cfRule>
  </conditionalFormatting>
  <conditionalFormatting sqref="H100:H103">
    <cfRule type="expression" dxfId="1545" priority="7">
      <formula>H100&gt;0</formula>
    </cfRule>
    <cfRule type="expression" dxfId="1544" priority="8">
      <formula>H100&lt;0</formula>
    </cfRule>
  </conditionalFormatting>
  <conditionalFormatting sqref="J102">
    <cfRule type="expression" dxfId="1543" priority="5">
      <formula>J102&gt;0</formula>
    </cfRule>
    <cfRule type="expression" dxfId="1542" priority="6">
      <formula>J102&lt;0</formula>
    </cfRule>
  </conditionalFormatting>
  <conditionalFormatting sqref="Q10">
    <cfRule type="expression" dxfId="1541" priority="3">
      <formula>Q10&gt;0</formula>
    </cfRule>
    <cfRule type="expression" dxfId="1540" priority="4">
      <formula>Q10&lt;0</formula>
    </cfRule>
  </conditionalFormatting>
  <conditionalFormatting sqref="M71">
    <cfRule type="expression" dxfId="1539" priority="1">
      <formula>M71&gt;0</formula>
    </cfRule>
    <cfRule type="expression" dxfId="153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37" priority="33">
      <formula>F34&gt;0</formula>
    </cfRule>
    <cfRule type="expression" dxfId="1536" priority="34">
      <formula>F34&lt;0</formula>
    </cfRule>
  </conditionalFormatting>
  <conditionalFormatting sqref="Q7">
    <cfRule type="expression" dxfId="1535" priority="31">
      <formula>Q7&gt;0</formula>
    </cfRule>
    <cfRule type="expression" dxfId="1534" priority="32">
      <formula>Q7&lt;0</formula>
    </cfRule>
  </conditionalFormatting>
  <conditionalFormatting sqref="Q8">
    <cfRule type="expression" dxfId="1533" priority="29">
      <formula>Q8&gt;0</formula>
    </cfRule>
    <cfRule type="expression" dxfId="1532" priority="30">
      <formula>Q8&lt;0</formula>
    </cfRule>
  </conditionalFormatting>
  <conditionalFormatting sqref="F27:F33">
    <cfRule type="expression" dxfId="1531" priority="27">
      <formula>F27&gt;0</formula>
    </cfRule>
    <cfRule type="expression" dxfId="1530" priority="28">
      <formula>F27&lt;0</formula>
    </cfRule>
  </conditionalFormatting>
  <conditionalFormatting sqref="H27:H33">
    <cfRule type="expression" dxfId="1529" priority="25">
      <formula>H27&gt;0</formula>
    </cfRule>
    <cfRule type="expression" dxfId="1528" priority="26">
      <formula>H27&lt;0</formula>
    </cfRule>
  </conditionalFormatting>
  <conditionalFormatting sqref="M46">
    <cfRule type="expression" dxfId="1527" priority="23">
      <formula>M46&gt;0</formula>
    </cfRule>
    <cfRule type="expression" dxfId="1526" priority="24">
      <formula>M46&lt;0</formula>
    </cfRule>
  </conditionalFormatting>
  <conditionalFormatting sqref="F79:F87 H79:H87">
    <cfRule type="expression" dxfId="1525" priority="21">
      <formula>F79&gt;0</formula>
    </cfRule>
    <cfRule type="expression" dxfId="1524" priority="22">
      <formula>F79&lt;0</formula>
    </cfRule>
  </conditionalFormatting>
  <conditionalFormatting sqref="F73 F77:F78">
    <cfRule type="expression" dxfId="1523" priority="19">
      <formula>F73&gt;0</formula>
    </cfRule>
    <cfRule type="expression" dxfId="1522" priority="20">
      <formula>F73&lt;0</formula>
    </cfRule>
  </conditionalFormatting>
  <conditionalFormatting sqref="H73 H77:H78">
    <cfRule type="expression" dxfId="1521" priority="17">
      <formula>H73&gt;0</formula>
    </cfRule>
    <cfRule type="expression" dxfId="1520" priority="18">
      <formula>H73&lt;0</formula>
    </cfRule>
  </conditionalFormatting>
  <conditionalFormatting sqref="F70:F72">
    <cfRule type="expression" dxfId="1519" priority="15">
      <formula>F70&gt;0</formula>
    </cfRule>
    <cfRule type="expression" dxfId="1518" priority="16">
      <formula>F70&lt;0</formula>
    </cfRule>
  </conditionalFormatting>
  <conditionalFormatting sqref="H70:H72">
    <cfRule type="expression" dxfId="1517" priority="13">
      <formula>H70&gt;0</formula>
    </cfRule>
    <cfRule type="expression" dxfId="1516" priority="14">
      <formula>H70&lt;0</formula>
    </cfRule>
  </conditionalFormatting>
  <conditionalFormatting sqref="F25:F26">
    <cfRule type="expression" dxfId="1515" priority="11">
      <formula>F25&gt;0</formula>
    </cfRule>
    <cfRule type="expression" dxfId="1514" priority="12">
      <formula>F25&lt;0</formula>
    </cfRule>
  </conditionalFormatting>
  <conditionalFormatting sqref="H25:H26">
    <cfRule type="expression" dxfId="1513" priority="9">
      <formula>H25&gt;0</formula>
    </cfRule>
    <cfRule type="expression" dxfId="1512" priority="10">
      <formula>H25&lt;0</formula>
    </cfRule>
  </conditionalFormatting>
  <conditionalFormatting sqref="F76">
    <cfRule type="expression" dxfId="1511" priority="7">
      <formula>F76&gt;0</formula>
    </cfRule>
    <cfRule type="expression" dxfId="1510" priority="8">
      <formula>F76&lt;0</formula>
    </cfRule>
  </conditionalFormatting>
  <conditionalFormatting sqref="H76">
    <cfRule type="expression" dxfId="1509" priority="5">
      <formula>H76&gt;0</formula>
    </cfRule>
    <cfRule type="expression" dxfId="1508" priority="6">
      <formula>H76&lt;0</formula>
    </cfRule>
  </conditionalFormatting>
  <conditionalFormatting sqref="F74:F75">
    <cfRule type="expression" dxfId="1507" priority="3">
      <formula>F74&gt;0</formula>
    </cfRule>
    <cfRule type="expression" dxfId="1506" priority="4">
      <formula>F74&lt;0</formula>
    </cfRule>
  </conditionalFormatting>
  <conditionalFormatting sqref="H74:H75">
    <cfRule type="expression" dxfId="1505" priority="1">
      <formula>H74&gt;0</formula>
    </cfRule>
    <cfRule type="expression" dxfId="150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165.7199</v>
      </c>
      <c r="R4" s="425">
        <v>-3.8399999999999997E-2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13257.592000000001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971.00199999998949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971.00199999998949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7.9029413368557802E-2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1" t="s">
        <v>1307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7.7238762514338956E-3</v>
      </c>
      <c r="R11">
        <v>0.32</v>
      </c>
    </row>
    <row r="12" spans="1:21" x14ac:dyDescent="0.25">
      <c r="A12" s="881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1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1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182.29189000000002</v>
      </c>
      <c r="Q23" s="2"/>
    </row>
    <row r="24" spans="1:17" x14ac:dyDescent="0.25">
      <c r="O24" s="81">
        <v>1.0900000000000001</v>
      </c>
      <c r="P24" s="81">
        <f t="shared" ref="P24:P43" si="2">O24*$Q$4</f>
        <v>180.634691</v>
      </c>
      <c r="Q24" s="2"/>
    </row>
    <row r="25" spans="1:17" x14ac:dyDescent="0.25">
      <c r="O25" s="81">
        <v>1.08</v>
      </c>
      <c r="P25" s="81">
        <f t="shared" si="2"/>
        <v>178.97749200000001</v>
      </c>
      <c r="Q25" s="2"/>
    </row>
    <row r="26" spans="1:17" x14ac:dyDescent="0.25">
      <c r="O26" s="81">
        <v>1.07</v>
      </c>
      <c r="P26" s="81">
        <f t="shared" si="2"/>
        <v>177.32029299999999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175.663094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174.00589500000001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172.34869599999999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170.691497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169.03429800000001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167.37709899999999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165.7199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164.062701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162.40550199999998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160.74830299999999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159.091104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157.43390499999998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155.77670599999999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154.119507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152.46230800000001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150.80510899999999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149.14791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" si="13">C59*(E59-D59)</f>
        <v>1263.0079999999998</v>
      </c>
      <c r="G59" s="39">
        <f t="shared" ref="G59" si="14">D59*C59</f>
        <v>12286.592000000001</v>
      </c>
      <c r="H59" s="179">
        <f t="shared" ref="H59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03" priority="51">
      <formula>F66&gt;0</formula>
    </cfRule>
    <cfRule type="expression" dxfId="1502" priority="52">
      <formula>F66&lt;0</formula>
    </cfRule>
  </conditionalFormatting>
  <conditionalFormatting sqref="Q7">
    <cfRule type="expression" dxfId="1501" priority="49">
      <formula>Q7&gt;0</formula>
    </cfRule>
    <cfRule type="expression" dxfId="1500" priority="50">
      <formula>Q7&lt;0</formula>
    </cfRule>
  </conditionalFormatting>
  <conditionalFormatting sqref="Q8">
    <cfRule type="expression" dxfId="1499" priority="47">
      <formula>Q8&gt;0</formula>
    </cfRule>
    <cfRule type="expression" dxfId="1498" priority="48">
      <formula>Q8&lt;0</formula>
    </cfRule>
  </conditionalFormatting>
  <conditionalFormatting sqref="F34:F46 F49:F65">
    <cfRule type="expression" dxfId="1497" priority="45">
      <formula>F34&gt;0</formula>
    </cfRule>
    <cfRule type="expression" dxfId="1496" priority="46">
      <formula>F34&lt;0</formula>
    </cfRule>
  </conditionalFormatting>
  <conditionalFormatting sqref="H34:H46 H49:H65">
    <cfRule type="expression" dxfId="1495" priority="43">
      <formula>H34&gt;0</formula>
    </cfRule>
    <cfRule type="expression" dxfId="1494" priority="44">
      <formula>H34&lt;0</formula>
    </cfRule>
  </conditionalFormatting>
  <conditionalFormatting sqref="Q10">
    <cfRule type="expression" dxfId="1493" priority="41">
      <formula>Q10&gt;0</formula>
    </cfRule>
    <cfRule type="expression" dxfId="1492" priority="42">
      <formula>Q10&lt;0</formula>
    </cfRule>
  </conditionalFormatting>
  <conditionalFormatting sqref="J28:J41">
    <cfRule type="expression" dxfId="1491" priority="39">
      <formula>J28&gt;0</formula>
    </cfRule>
    <cfRule type="expression" dxfId="1490" priority="40">
      <formula>J28&lt;0</formula>
    </cfRule>
  </conditionalFormatting>
  <conditionalFormatting sqref="K28:K41">
    <cfRule type="expression" dxfId="1489" priority="37">
      <formula>K28&gt;0</formula>
    </cfRule>
    <cfRule type="expression" dxfId="1488" priority="38">
      <formula>K28&lt;0</formula>
    </cfRule>
  </conditionalFormatting>
  <conditionalFormatting sqref="L28:L41">
    <cfRule type="expression" dxfId="1487" priority="35">
      <formula>L28&gt;0</formula>
    </cfRule>
    <cfRule type="expression" dxfId="1486" priority="36">
      <formula>L28&lt;0</formula>
    </cfRule>
  </conditionalFormatting>
  <conditionalFormatting sqref="F92:F113">
    <cfRule type="expression" dxfId="1485" priority="33">
      <formula>F92&gt;0</formula>
    </cfRule>
    <cfRule type="expression" dxfId="1484" priority="34">
      <formula>F92&lt;0</formula>
    </cfRule>
  </conditionalFormatting>
  <conditionalFormatting sqref="H92:H113">
    <cfRule type="expression" dxfId="1483" priority="31">
      <formula>H92&gt;0</formula>
    </cfRule>
    <cfRule type="expression" dxfId="1482" priority="32">
      <formula>H92&lt;0</formula>
    </cfRule>
  </conditionalFormatting>
  <conditionalFormatting sqref="J92:J105">
    <cfRule type="expression" dxfId="1481" priority="29">
      <formula>J92&gt;0</formula>
    </cfRule>
    <cfRule type="expression" dxfId="1480" priority="30">
      <formula>J92&lt;0</formula>
    </cfRule>
  </conditionalFormatting>
  <conditionalFormatting sqref="K92:K105">
    <cfRule type="expression" dxfId="1479" priority="27">
      <formula>K92&gt;0</formula>
    </cfRule>
    <cfRule type="expression" dxfId="1478" priority="28">
      <formula>K92&lt;0</formula>
    </cfRule>
  </conditionalFormatting>
  <conditionalFormatting sqref="L92:L105">
    <cfRule type="expression" dxfId="1477" priority="25">
      <formula>L92&gt;0</formula>
    </cfRule>
    <cfRule type="expression" dxfId="1476" priority="26">
      <formula>L92&lt;0</formula>
    </cfRule>
  </conditionalFormatting>
  <conditionalFormatting sqref="F28:F31">
    <cfRule type="expression" dxfId="1475" priority="23">
      <formula>F28&gt;0</formula>
    </cfRule>
    <cfRule type="expression" dxfId="1474" priority="24">
      <formula>F28&lt;0</formula>
    </cfRule>
  </conditionalFormatting>
  <conditionalFormatting sqref="H28:H31">
    <cfRule type="expression" dxfId="1473" priority="21">
      <formula>H28&gt;0</formula>
    </cfRule>
    <cfRule type="expression" dxfId="1472" priority="22">
      <formula>H28&lt;0</formula>
    </cfRule>
  </conditionalFormatting>
  <conditionalFormatting sqref="F32:F33">
    <cfRule type="expression" dxfId="1471" priority="17">
      <formula>F32&gt;0</formula>
    </cfRule>
    <cfRule type="expression" dxfId="1470" priority="18">
      <formula>F32&lt;0</formula>
    </cfRule>
  </conditionalFormatting>
  <conditionalFormatting sqref="H32:H33">
    <cfRule type="expression" dxfId="1469" priority="15">
      <formula>H32&gt;0</formula>
    </cfRule>
    <cfRule type="expression" dxfId="1468" priority="16">
      <formula>H32&lt;0</formula>
    </cfRule>
  </conditionalFormatting>
  <conditionalFormatting sqref="J48">
    <cfRule type="expression" dxfId="1467" priority="13">
      <formula>J48&gt;0</formula>
    </cfRule>
    <cfRule type="expression" dxfId="1466" priority="14">
      <formula>J48&lt;0</formula>
    </cfRule>
  </conditionalFormatting>
  <conditionalFormatting sqref="F47:F48">
    <cfRule type="expression" dxfId="1465" priority="11">
      <formula>F47&gt;0</formula>
    </cfRule>
    <cfRule type="expression" dxfId="1464" priority="12">
      <formula>F47&lt;0</formula>
    </cfRule>
  </conditionalFormatting>
  <conditionalFormatting sqref="H47:H48">
    <cfRule type="expression" dxfId="1463" priority="9">
      <formula>H47&gt;0</formula>
    </cfRule>
    <cfRule type="expression" dxfId="1462" priority="10">
      <formula>H47&lt;0</formula>
    </cfRule>
  </conditionalFormatting>
  <conditionalFormatting sqref="J49:J53">
    <cfRule type="expression" dxfId="1461" priority="7">
      <formula>J49&gt;0</formula>
    </cfRule>
    <cfRule type="expression" dxfId="1460" priority="8">
      <formula>J49&lt;0</formula>
    </cfRule>
  </conditionalFormatting>
  <conditionalFormatting sqref="J54">
    <cfRule type="expression" dxfId="1459" priority="5">
      <formula>J54&gt;0</formula>
    </cfRule>
    <cfRule type="expression" dxfId="1458" priority="6">
      <formula>J54&lt;0</formula>
    </cfRule>
  </conditionalFormatting>
  <conditionalFormatting sqref="J55:J56">
    <cfRule type="expression" dxfId="1457" priority="3">
      <formula>J55&gt;0</formula>
    </cfRule>
    <cfRule type="expression" dxfId="1456" priority="4">
      <formula>J55&lt;0</formula>
    </cfRule>
  </conditionalFormatting>
  <conditionalFormatting sqref="J57:J59">
    <cfRule type="expression" dxfId="1455" priority="1">
      <formula>J57&gt;0</formula>
    </cfRule>
    <cfRule type="expression" dxfId="1454" priority="2">
      <formula>J57&lt;0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8" t="s">
        <v>78</v>
      </c>
      <c r="P21" s="878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53" priority="33">
      <formula>F7&gt;0</formula>
    </cfRule>
    <cfRule type="expression" dxfId="1452" priority="34">
      <formula>F7&lt;0</formula>
    </cfRule>
  </conditionalFormatting>
  <conditionalFormatting sqref="Q8">
    <cfRule type="expression" dxfId="1451" priority="31">
      <formula>Q8&gt;0</formula>
    </cfRule>
    <cfRule type="expression" dxfId="1450" priority="32">
      <formula>Q8&lt;0</formula>
    </cfRule>
  </conditionalFormatting>
  <conditionalFormatting sqref="F114:F135">
    <cfRule type="expression" dxfId="1449" priority="25">
      <formula>F114&gt;0</formula>
    </cfRule>
    <cfRule type="expression" dxfId="1448" priority="26">
      <formula>F114&lt;0</formula>
    </cfRule>
  </conditionalFormatting>
  <conditionalFormatting sqref="H114:H135">
    <cfRule type="expression" dxfId="1447" priority="23">
      <formula>H114&gt;0</formula>
    </cfRule>
    <cfRule type="expression" dxfId="1446" priority="24">
      <formula>H114&lt;0</formula>
    </cfRule>
  </conditionalFormatting>
  <conditionalFormatting sqref="Q10">
    <cfRule type="expression" dxfId="1445" priority="21">
      <formula>Q10&gt;0</formula>
    </cfRule>
    <cfRule type="expression" dxfId="1444" priority="22">
      <formula>Q10&lt;0</formula>
    </cfRule>
  </conditionalFormatting>
  <conditionalFormatting sqref="J31:J44">
    <cfRule type="expression" dxfId="1443" priority="19">
      <formula>J31&gt;0</formula>
    </cfRule>
    <cfRule type="expression" dxfId="1442" priority="20">
      <formula>J31&lt;0</formula>
    </cfRule>
  </conditionalFormatting>
  <conditionalFormatting sqref="K31:K44">
    <cfRule type="expression" dxfId="1441" priority="17">
      <formula>K31&gt;0</formula>
    </cfRule>
    <cfRule type="expression" dxfId="1440" priority="18">
      <formula>K31&lt;0</formula>
    </cfRule>
  </conditionalFormatting>
  <conditionalFormatting sqref="L31:L35 L37:L44">
    <cfRule type="expression" dxfId="1439" priority="15">
      <formula>L31&gt;0</formula>
    </cfRule>
    <cfRule type="expression" dxfId="1438" priority="16">
      <formula>L31&lt;0</formula>
    </cfRule>
  </conditionalFormatting>
  <conditionalFormatting sqref="M31:M44">
    <cfRule type="expression" dxfId="1437" priority="13">
      <formula>M31&gt;0</formula>
    </cfRule>
    <cfRule type="expression" dxfId="1436" priority="14">
      <formula>M31&lt;0</formula>
    </cfRule>
  </conditionalFormatting>
  <conditionalFormatting sqref="F82 H82">
    <cfRule type="expression" dxfId="1435" priority="9">
      <formula>F82&gt;0</formula>
    </cfRule>
    <cfRule type="expression" dxfId="1434" priority="10">
      <formula>F82&lt;0</formula>
    </cfRule>
  </conditionalFormatting>
  <conditionalFormatting sqref="F75:F81 H75:H81">
    <cfRule type="expression" dxfId="1433" priority="7">
      <formula>F75&gt;0</formula>
    </cfRule>
    <cfRule type="expression" dxfId="1432" priority="8">
      <formula>F75&lt;0</formula>
    </cfRule>
  </conditionalFormatting>
  <conditionalFormatting sqref="F71:F74 H71:H74">
    <cfRule type="expression" dxfId="1431" priority="5">
      <formula>F71&gt;0</formula>
    </cfRule>
    <cfRule type="expression" dxfId="1430" priority="6">
      <formula>F71&lt;0</formula>
    </cfRule>
  </conditionalFormatting>
  <conditionalFormatting sqref="F86 H84:H86">
    <cfRule type="expression" dxfId="1429" priority="3">
      <formula>F84&gt;0</formula>
    </cfRule>
    <cfRule type="expression" dxfId="1428" priority="4">
      <formula>F84&lt;0</formula>
    </cfRule>
  </conditionalFormatting>
  <conditionalFormatting sqref="J86">
    <cfRule type="expression" dxfId="1427" priority="1">
      <formula>J86&gt;0</formula>
    </cfRule>
    <cfRule type="expression" dxfId="142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25" priority="21">
      <formula>F47&gt;0</formula>
    </cfRule>
    <cfRule type="expression" dxfId="1424" priority="22">
      <formula>F47&lt;0</formula>
    </cfRule>
  </conditionalFormatting>
  <conditionalFormatting sqref="Q7">
    <cfRule type="expression" dxfId="1423" priority="19">
      <formula>Q7&gt;0</formula>
    </cfRule>
    <cfRule type="expression" dxfId="1422" priority="20">
      <formula>Q7&lt;0</formula>
    </cfRule>
  </conditionalFormatting>
  <conditionalFormatting sqref="Q8">
    <cfRule type="expression" dxfId="1421" priority="17">
      <formula>Q8&gt;0</formula>
    </cfRule>
    <cfRule type="expression" dxfId="1420" priority="18">
      <formula>Q8&lt;0</formula>
    </cfRule>
  </conditionalFormatting>
  <conditionalFormatting sqref="F25:F46">
    <cfRule type="expression" dxfId="1419" priority="15">
      <formula>F25&gt;0</formula>
    </cfRule>
    <cfRule type="expression" dxfId="1418" priority="16">
      <formula>F25&lt;0</formula>
    </cfRule>
  </conditionalFormatting>
  <conditionalFormatting sqref="H25:H46">
    <cfRule type="expression" dxfId="1417" priority="13">
      <formula>H25&gt;0</formula>
    </cfRule>
    <cfRule type="expression" dxfId="1416" priority="14">
      <formula>H25&lt;0</formula>
    </cfRule>
  </conditionalFormatting>
  <conditionalFormatting sqref="F89:F110">
    <cfRule type="expression" dxfId="1415" priority="11">
      <formula>F89&gt;0</formula>
    </cfRule>
    <cfRule type="expression" dxfId="1414" priority="12">
      <formula>F89&lt;0</formula>
    </cfRule>
  </conditionalFormatting>
  <conditionalFormatting sqref="H89:H110">
    <cfRule type="expression" dxfId="1413" priority="9">
      <formula>H89&gt;0</formula>
    </cfRule>
    <cfRule type="expression" dxfId="1412" priority="10">
      <formula>H89&lt;0</formula>
    </cfRule>
  </conditionalFormatting>
  <conditionalFormatting sqref="Q10">
    <cfRule type="expression" dxfId="1411" priority="7">
      <formula>Q10&gt;0</formula>
    </cfRule>
    <cfRule type="expression" dxfId="1410" priority="8">
      <formula>Q10&lt;0</formula>
    </cfRule>
  </conditionalFormatting>
  <conditionalFormatting sqref="J25:J38">
    <cfRule type="expression" dxfId="1409" priority="5">
      <formula>J25&gt;0</formula>
    </cfRule>
    <cfRule type="expression" dxfId="1408" priority="6">
      <formula>J25&lt;0</formula>
    </cfRule>
  </conditionalFormatting>
  <conditionalFormatting sqref="K25:K38">
    <cfRule type="expression" dxfId="1407" priority="3">
      <formula>K25&gt;0</formula>
    </cfRule>
    <cfRule type="expression" dxfId="1406" priority="4">
      <formula>K25&lt;0</formula>
    </cfRule>
  </conditionalFormatting>
  <conditionalFormatting sqref="L25:L38">
    <cfRule type="expression" dxfId="1405" priority="1">
      <formula>L25&gt;0</formula>
    </cfRule>
    <cfRule type="expression" dxfId="14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03" priority="43">
      <formula>F54&gt;0</formula>
    </cfRule>
    <cfRule type="expression" dxfId="1402" priority="44">
      <formula>F54&lt;0</formula>
    </cfRule>
  </conditionalFormatting>
  <conditionalFormatting sqref="Q7">
    <cfRule type="expression" dxfId="1401" priority="41">
      <formula>Q7&gt;0</formula>
    </cfRule>
    <cfRule type="expression" dxfId="1400" priority="42">
      <formula>Q7&lt;0</formula>
    </cfRule>
  </conditionalFormatting>
  <conditionalFormatting sqref="Q8">
    <cfRule type="expression" dxfId="1399" priority="39">
      <formula>Q8&gt;0</formula>
    </cfRule>
    <cfRule type="expression" dxfId="1398" priority="40">
      <formula>Q8&lt;0</formula>
    </cfRule>
  </conditionalFormatting>
  <conditionalFormatting sqref="F33:F36 F38:F53">
    <cfRule type="expression" dxfId="1397" priority="37">
      <formula>F33&gt;0</formula>
    </cfRule>
    <cfRule type="expression" dxfId="1396" priority="38">
      <formula>F33&lt;0</formula>
    </cfRule>
  </conditionalFormatting>
  <conditionalFormatting sqref="H33:H36 H38:H53">
    <cfRule type="expression" dxfId="1395" priority="35">
      <formula>H33&gt;0</formula>
    </cfRule>
    <cfRule type="expression" dxfId="1394" priority="36">
      <formula>H33&lt;0</formula>
    </cfRule>
  </conditionalFormatting>
  <conditionalFormatting sqref="Q10">
    <cfRule type="expression" dxfId="1393" priority="33">
      <formula>Q10&gt;0</formula>
    </cfRule>
    <cfRule type="expression" dxfId="1392" priority="34">
      <formula>Q10&lt;0</formula>
    </cfRule>
  </conditionalFormatting>
  <conditionalFormatting sqref="J25:J37">
    <cfRule type="expression" dxfId="1391" priority="31">
      <formula>J25&gt;0</formula>
    </cfRule>
    <cfRule type="expression" dxfId="1390" priority="32">
      <formula>J25&lt;0</formula>
    </cfRule>
  </conditionalFormatting>
  <conditionalFormatting sqref="K25:K38">
    <cfRule type="expression" dxfId="1389" priority="29">
      <formula>K25&gt;0</formula>
    </cfRule>
    <cfRule type="expression" dxfId="1388" priority="30">
      <formula>K25&lt;0</formula>
    </cfRule>
  </conditionalFormatting>
  <conditionalFormatting sqref="L25">
    <cfRule type="expression" dxfId="1387" priority="27">
      <formula>L25&gt;0</formula>
    </cfRule>
    <cfRule type="expression" dxfId="1386" priority="28">
      <formula>L25&lt;0</formula>
    </cfRule>
  </conditionalFormatting>
  <conditionalFormatting sqref="F89:F110">
    <cfRule type="expression" dxfId="1385" priority="25">
      <formula>F89&gt;0</formula>
    </cfRule>
    <cfRule type="expression" dxfId="1384" priority="26">
      <formula>F89&lt;0</formula>
    </cfRule>
  </conditionalFormatting>
  <conditionalFormatting sqref="H89:H110">
    <cfRule type="expression" dxfId="1383" priority="23">
      <formula>H89&gt;0</formula>
    </cfRule>
    <cfRule type="expression" dxfId="1382" priority="24">
      <formula>H89&lt;0</formula>
    </cfRule>
  </conditionalFormatting>
  <conditionalFormatting sqref="J89:J102">
    <cfRule type="expression" dxfId="1381" priority="21">
      <formula>J89&gt;0</formula>
    </cfRule>
    <cfRule type="expression" dxfId="1380" priority="22">
      <formula>J89&lt;0</formula>
    </cfRule>
  </conditionalFormatting>
  <conditionalFormatting sqref="K89:K102">
    <cfRule type="expression" dxfId="1379" priority="19">
      <formula>K89&gt;0</formula>
    </cfRule>
    <cfRule type="expression" dxfId="1378" priority="20">
      <formula>K89&lt;0</formula>
    </cfRule>
  </conditionalFormatting>
  <conditionalFormatting sqref="L89:L102">
    <cfRule type="expression" dxfId="1377" priority="17">
      <formula>L89&gt;0</formula>
    </cfRule>
    <cfRule type="expression" dxfId="1376" priority="18">
      <formula>L89&lt;0</formula>
    </cfRule>
  </conditionalFormatting>
  <conditionalFormatting sqref="F29:F32">
    <cfRule type="expression" dxfId="1375" priority="15">
      <formula>F29&gt;0</formula>
    </cfRule>
    <cfRule type="expression" dxfId="1374" priority="16">
      <formula>F29&lt;0</formula>
    </cfRule>
  </conditionalFormatting>
  <conditionalFormatting sqref="H29:H32">
    <cfRule type="expression" dxfId="1373" priority="13">
      <formula>H29&gt;0</formula>
    </cfRule>
    <cfRule type="expression" dxfId="1372" priority="14">
      <formula>H29&lt;0</formula>
    </cfRule>
  </conditionalFormatting>
  <conditionalFormatting sqref="F25:F28">
    <cfRule type="expression" dxfId="1371" priority="11">
      <formula>F25&gt;0</formula>
    </cfRule>
    <cfRule type="expression" dxfId="1370" priority="12">
      <formula>F25&lt;0</formula>
    </cfRule>
  </conditionalFormatting>
  <conditionalFormatting sqref="H25:H28">
    <cfRule type="expression" dxfId="1369" priority="9">
      <formula>H25&gt;0</formula>
    </cfRule>
    <cfRule type="expression" dxfId="1368" priority="10">
      <formula>H25&lt;0</formula>
    </cfRule>
  </conditionalFormatting>
  <conditionalFormatting sqref="F37">
    <cfRule type="expression" dxfId="1367" priority="7">
      <formula>F37&gt;0</formula>
    </cfRule>
    <cfRule type="expression" dxfId="1366" priority="8">
      <formula>F37&lt;0</formula>
    </cfRule>
  </conditionalFormatting>
  <conditionalFormatting sqref="H37">
    <cfRule type="expression" dxfId="1365" priority="5">
      <formula>H37&gt;0</formula>
    </cfRule>
    <cfRule type="expression" dxfId="1364" priority="6">
      <formula>H37&lt;0</formula>
    </cfRule>
  </conditionalFormatting>
  <conditionalFormatting sqref="J49">
    <cfRule type="expression" dxfId="1363" priority="3">
      <formula>J49&gt;0</formula>
    </cfRule>
    <cfRule type="expression" dxfId="1362" priority="4">
      <formula>J49&lt;0</formula>
    </cfRule>
  </conditionalFormatting>
  <conditionalFormatting sqref="J38:J48">
    <cfRule type="expression" dxfId="1361" priority="1">
      <formula>J38&gt;0</formula>
    </cfRule>
    <cfRule type="expression" dxfId="136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185.05</v>
      </c>
      <c r="R4" s="425">
        <v>-4.8099999999999997E-2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11103</v>
      </c>
    </row>
    <row r="6" spans="1:21" x14ac:dyDescent="0.25">
      <c r="B6" s="659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22.379999999997381</v>
      </c>
      <c r="R7" s="29">
        <v>43444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22.379999999997381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2.0197425775811619E-3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1.0375574169143474E-2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21.467517401392115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203.55500000000004</v>
      </c>
    </row>
    <row r="23" spans="1:16" x14ac:dyDescent="0.25">
      <c r="O23" s="81">
        <v>1.0900000000000001</v>
      </c>
      <c r="P23" s="81">
        <f t="shared" ref="P23:P42" si="1">O23*$Q$4</f>
        <v>201.70450000000002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199.85400000000001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198.00350000000003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196.15300000000002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194.30250000000001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3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192.45200000000003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190.60150000000002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188.751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186.90050000000002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185.05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183.1995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181.34900000000002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179.49850000000001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3" si="5">C36*(E36-D36)</f>
        <v>-1426.0860000000011</v>
      </c>
      <c r="G36" s="39">
        <f t="shared" ref="G36:G43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177.648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175.79750000000001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173.947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172.09650000000002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170.24600000000001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168.39550000000003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166.54500000000002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59" priority="37">
      <formula>F52&gt;0</formula>
    </cfRule>
    <cfRule type="expression" dxfId="1358" priority="38">
      <formula>F52&lt;0</formula>
    </cfRule>
  </conditionalFormatting>
  <conditionalFormatting sqref="Q7">
    <cfRule type="expression" dxfId="1357" priority="35">
      <formula>Q7&gt;0</formula>
    </cfRule>
    <cfRule type="expression" dxfId="1356" priority="36">
      <formula>Q7&lt;0</formula>
    </cfRule>
  </conditionalFormatting>
  <conditionalFormatting sqref="Q8">
    <cfRule type="expression" dxfId="1355" priority="33">
      <formula>Q8&gt;0</formula>
    </cfRule>
    <cfRule type="expression" dxfId="1354" priority="34">
      <formula>Q8&lt;0</formula>
    </cfRule>
  </conditionalFormatting>
  <conditionalFormatting sqref="F34:F41 F43:F51">
    <cfRule type="expression" dxfId="1353" priority="31">
      <formula>F34&gt;0</formula>
    </cfRule>
    <cfRule type="expression" dxfId="1352" priority="32">
      <formula>F34&lt;0</formula>
    </cfRule>
  </conditionalFormatting>
  <conditionalFormatting sqref="H34:H51">
    <cfRule type="expression" dxfId="1351" priority="29">
      <formula>H34&gt;0</formula>
    </cfRule>
    <cfRule type="expression" dxfId="1350" priority="30">
      <formula>H34&lt;0</formula>
    </cfRule>
  </conditionalFormatting>
  <conditionalFormatting sqref="Q10">
    <cfRule type="expression" dxfId="1349" priority="27">
      <formula>Q10&gt;0</formula>
    </cfRule>
    <cfRule type="expression" dxfId="1348" priority="28">
      <formula>Q10&lt;0</formula>
    </cfRule>
  </conditionalFormatting>
  <conditionalFormatting sqref="J25:J38">
    <cfRule type="expression" dxfId="1347" priority="25">
      <formula>J25&gt;0</formula>
    </cfRule>
    <cfRule type="expression" dxfId="1346" priority="26">
      <formula>J25&lt;0</formula>
    </cfRule>
  </conditionalFormatting>
  <conditionalFormatting sqref="K25:K29 K31:K38">
    <cfRule type="expression" dxfId="1345" priority="23">
      <formula>K25&gt;0</formula>
    </cfRule>
    <cfRule type="expression" dxfId="1344" priority="24">
      <formula>K25&lt;0</formula>
    </cfRule>
  </conditionalFormatting>
  <conditionalFormatting sqref="L25:L38">
    <cfRule type="expression" dxfId="1343" priority="21">
      <formula>L25&gt;0</formula>
    </cfRule>
    <cfRule type="expression" dxfId="1342" priority="22">
      <formula>L25&lt;0</formula>
    </cfRule>
  </conditionalFormatting>
  <conditionalFormatting sqref="F89:F110">
    <cfRule type="expression" dxfId="1341" priority="19">
      <formula>F89&gt;0</formula>
    </cfRule>
    <cfRule type="expression" dxfId="1340" priority="20">
      <formula>F89&lt;0</formula>
    </cfRule>
  </conditionalFormatting>
  <conditionalFormatting sqref="H89:H110">
    <cfRule type="expression" dxfId="1339" priority="17">
      <formula>H89&gt;0</formula>
    </cfRule>
    <cfRule type="expression" dxfId="1338" priority="18">
      <formula>H89&lt;0</formula>
    </cfRule>
  </conditionalFormatting>
  <conditionalFormatting sqref="J89:J102">
    <cfRule type="expression" dxfId="1337" priority="15">
      <formula>J89&gt;0</formula>
    </cfRule>
    <cfRule type="expression" dxfId="1336" priority="16">
      <formula>J89&lt;0</formula>
    </cfRule>
  </conditionalFormatting>
  <conditionalFormatting sqref="K89:K102">
    <cfRule type="expression" dxfId="1335" priority="13">
      <formula>K89&gt;0</formula>
    </cfRule>
    <cfRule type="expression" dxfId="1334" priority="14">
      <formula>K89&lt;0</formula>
    </cfRule>
  </conditionalFormatting>
  <conditionalFormatting sqref="L89:L102">
    <cfRule type="expression" dxfId="1333" priority="11">
      <formula>L89&gt;0</formula>
    </cfRule>
    <cfRule type="expression" dxfId="1332" priority="12">
      <formula>L89&lt;0</formula>
    </cfRule>
  </conditionalFormatting>
  <conditionalFormatting sqref="F25:F27">
    <cfRule type="expression" dxfId="1331" priority="9">
      <formula>F25&gt;0</formula>
    </cfRule>
    <cfRule type="expression" dxfId="1330" priority="10">
      <formula>F25&lt;0</formula>
    </cfRule>
  </conditionalFormatting>
  <conditionalFormatting sqref="H25:H27">
    <cfRule type="expression" dxfId="1329" priority="7">
      <formula>H25&gt;0</formula>
    </cfRule>
    <cfRule type="expression" dxfId="1328" priority="8">
      <formula>H25&lt;0</formula>
    </cfRule>
  </conditionalFormatting>
  <conditionalFormatting sqref="F28:F33">
    <cfRule type="expression" dxfId="1327" priority="5">
      <formula>F28&gt;0</formula>
    </cfRule>
    <cfRule type="expression" dxfId="1326" priority="6">
      <formula>F28&lt;0</formula>
    </cfRule>
  </conditionalFormatting>
  <conditionalFormatting sqref="H28:H33">
    <cfRule type="expression" dxfId="1325" priority="3">
      <formula>H28&gt;0</formula>
    </cfRule>
    <cfRule type="expression" dxfId="1324" priority="4">
      <formula>H28&lt;0</formula>
    </cfRule>
  </conditionalFormatting>
  <conditionalFormatting sqref="F42">
    <cfRule type="expression" dxfId="1323" priority="1">
      <formula>F42&gt;0</formula>
    </cfRule>
    <cfRule type="expression" dxfId="132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49.98</v>
      </c>
      <c r="R4" s="425">
        <v>-2.8000000000000001E-2</v>
      </c>
      <c r="T4" t="s">
        <v>1114</v>
      </c>
      <c r="U4" s="11" t="s">
        <v>1304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24990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-3167.41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-3167.41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-0.11248939444359406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5.0020008003201284E-2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13.693150684931506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1305</v>
      </c>
    </row>
    <row r="15" spans="1:21" x14ac:dyDescent="0.25">
      <c r="H15" s="70"/>
      <c r="U15" s="405" t="s">
        <v>1306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54.978000000000002</v>
      </c>
    </row>
    <row r="23" spans="1:16" x14ac:dyDescent="0.25">
      <c r="O23" s="81">
        <v>1.0900000000000001</v>
      </c>
      <c r="P23" s="81">
        <f t="shared" ref="P23:P42" si="1">O23*$Q$4</f>
        <v>54.478200000000001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53.978400000000001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53.4786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52.9788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52.478999999999999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51.979199999999999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51.479399999999998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50.979599999999998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50.479799999999997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49.98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49.480199999999996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48.980399999999996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48.480599999999995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47.980799999999995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47.480999999999995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46.981199999999994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46.481400000000001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45.9816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45.4818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44.981999999999999</v>
      </c>
      <c r="Q42" s="2"/>
      <c r="T42" s="1">
        <v>43421</v>
      </c>
      <c r="U42" t="s">
        <v>1318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8" si="8">C43*(E43-D43)</f>
        <v>138.58000000000033</v>
      </c>
      <c r="G43" s="39">
        <f t="shared" ref="G43:G58" si="9">D43*C43</f>
        <v>11867.42</v>
      </c>
      <c r="H43" s="179">
        <f t="shared" ref="H43:H58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21" priority="35">
      <formula>F25&gt;0</formula>
    </cfRule>
    <cfRule type="expression" dxfId="1320" priority="36">
      <formula>F25&lt;0</formula>
    </cfRule>
  </conditionalFormatting>
  <conditionalFormatting sqref="Q7">
    <cfRule type="expression" dxfId="1319" priority="33">
      <formula>Q7&gt;0</formula>
    </cfRule>
    <cfRule type="expression" dxfId="1318" priority="34">
      <formula>Q7&lt;0</formula>
    </cfRule>
  </conditionalFormatting>
  <conditionalFormatting sqref="Q8">
    <cfRule type="expression" dxfId="1317" priority="31">
      <formula>Q8&gt;0</formula>
    </cfRule>
    <cfRule type="expression" dxfId="1316" priority="32">
      <formula>Q8&lt;0</formula>
    </cfRule>
  </conditionalFormatting>
  <conditionalFormatting sqref="F39:F62">
    <cfRule type="expression" dxfId="1315" priority="29">
      <formula>F39&gt;0</formula>
    </cfRule>
    <cfRule type="expression" dxfId="1314" priority="30">
      <formula>F39&lt;0</formula>
    </cfRule>
  </conditionalFormatting>
  <conditionalFormatting sqref="H39:H62">
    <cfRule type="expression" dxfId="1313" priority="27">
      <formula>H39&gt;0</formula>
    </cfRule>
    <cfRule type="expression" dxfId="1312" priority="28">
      <formula>H39&lt;0</formula>
    </cfRule>
  </conditionalFormatting>
  <conditionalFormatting sqref="Q10">
    <cfRule type="expression" dxfId="1311" priority="25">
      <formula>Q10&gt;0</formula>
    </cfRule>
    <cfRule type="expression" dxfId="1310" priority="26">
      <formula>Q10&lt;0</formula>
    </cfRule>
  </conditionalFormatting>
  <conditionalFormatting sqref="L25:L32">
    <cfRule type="expression" dxfId="1309" priority="19">
      <formula>L25&gt;0</formula>
    </cfRule>
    <cfRule type="expression" dxfId="1308" priority="20">
      <formula>L25&lt;0</formula>
    </cfRule>
  </conditionalFormatting>
  <conditionalFormatting sqref="F88:F109">
    <cfRule type="expression" dxfId="1307" priority="17">
      <formula>F88&gt;0</formula>
    </cfRule>
    <cfRule type="expression" dxfId="1306" priority="18">
      <formula>F88&lt;0</formula>
    </cfRule>
  </conditionalFormatting>
  <conditionalFormatting sqref="H88:H109">
    <cfRule type="expression" dxfId="1305" priority="15">
      <formula>H88&gt;0</formula>
    </cfRule>
    <cfRule type="expression" dxfId="1304" priority="16">
      <formula>H88&lt;0</formula>
    </cfRule>
  </conditionalFormatting>
  <conditionalFormatting sqref="J88:J101">
    <cfRule type="expression" dxfId="1303" priority="13">
      <formula>J88&gt;0</formula>
    </cfRule>
    <cfRule type="expression" dxfId="1302" priority="14">
      <formula>J88&lt;0</formula>
    </cfRule>
  </conditionalFormatting>
  <conditionalFormatting sqref="K88:K101">
    <cfRule type="expression" dxfId="1301" priority="11">
      <formula>K88&gt;0</formula>
    </cfRule>
    <cfRule type="expression" dxfId="1300" priority="12">
      <formula>K88&lt;0</formula>
    </cfRule>
  </conditionalFormatting>
  <conditionalFormatting sqref="L88:L101">
    <cfRule type="expression" dxfId="1299" priority="9">
      <formula>L88&gt;0</formula>
    </cfRule>
    <cfRule type="expression" dxfId="1298" priority="10">
      <formula>L88&lt;0</formula>
    </cfRule>
  </conditionalFormatting>
  <conditionalFormatting sqref="F25:F29">
    <cfRule type="expression" dxfId="1297" priority="7">
      <formula>F25&gt;0</formula>
    </cfRule>
    <cfRule type="expression" dxfId="1296" priority="8">
      <formula>F25&lt;0</formula>
    </cfRule>
  </conditionalFormatting>
  <conditionalFormatting sqref="H25:H29">
    <cfRule type="expression" dxfId="1295" priority="5">
      <formula>H25&gt;0</formula>
    </cfRule>
    <cfRule type="expression" dxfId="1294" priority="6">
      <formula>H25&lt;0</formula>
    </cfRule>
  </conditionalFormatting>
  <conditionalFormatting sqref="F35:F38">
    <cfRule type="expression" dxfId="1293" priority="3">
      <formula>F35&gt;0</formula>
    </cfRule>
    <cfRule type="expression" dxfId="1292" priority="4">
      <formula>F35&lt;0</formula>
    </cfRule>
  </conditionalFormatting>
  <conditionalFormatting sqref="H35:H38">
    <cfRule type="expression" dxfId="1291" priority="1">
      <formula>H35&gt;0</formula>
    </cfRule>
    <cfRule type="expression" dxfId="129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9" priority="35">
      <formula>F47&gt;0</formula>
    </cfRule>
    <cfRule type="expression" dxfId="1288" priority="36">
      <formula>F47&lt;0</formula>
    </cfRule>
  </conditionalFormatting>
  <conditionalFormatting sqref="Q7">
    <cfRule type="expression" dxfId="1287" priority="33">
      <formula>Q7&gt;0</formula>
    </cfRule>
    <cfRule type="expression" dxfId="1286" priority="34">
      <formula>Q7&lt;0</formula>
    </cfRule>
  </conditionalFormatting>
  <conditionalFormatting sqref="Q8">
    <cfRule type="expression" dxfId="1285" priority="31">
      <formula>Q8&gt;0</formula>
    </cfRule>
    <cfRule type="expression" dxfId="1284" priority="32">
      <formula>Q8&lt;0</formula>
    </cfRule>
  </conditionalFormatting>
  <conditionalFormatting sqref="F32:F46">
    <cfRule type="expression" dxfId="1283" priority="29">
      <formula>F32&gt;0</formula>
    </cfRule>
    <cfRule type="expression" dxfId="1282" priority="30">
      <formula>F32&lt;0</formula>
    </cfRule>
  </conditionalFormatting>
  <conditionalFormatting sqref="H32:H46">
    <cfRule type="expression" dxfId="1281" priority="27">
      <formula>H32&gt;0</formula>
    </cfRule>
    <cfRule type="expression" dxfId="1280" priority="28">
      <formula>H32&lt;0</formula>
    </cfRule>
  </conditionalFormatting>
  <conditionalFormatting sqref="Q10">
    <cfRule type="expression" dxfId="1279" priority="25">
      <formula>Q10&gt;0</formula>
    </cfRule>
    <cfRule type="expression" dxfId="1278" priority="26">
      <formula>Q10&lt;0</formula>
    </cfRule>
  </conditionalFormatting>
  <conditionalFormatting sqref="J25:J38">
    <cfRule type="expression" dxfId="1277" priority="23">
      <formula>J25&gt;0</formula>
    </cfRule>
    <cfRule type="expression" dxfId="1276" priority="24">
      <formula>J25&lt;0</formula>
    </cfRule>
  </conditionalFormatting>
  <conditionalFormatting sqref="K25:K38">
    <cfRule type="expression" dxfId="1275" priority="21">
      <formula>K25&gt;0</formula>
    </cfRule>
    <cfRule type="expression" dxfId="1274" priority="22">
      <formula>K25&lt;0</formula>
    </cfRule>
  </conditionalFormatting>
  <conditionalFormatting sqref="L25:L38">
    <cfRule type="expression" dxfId="1273" priority="19">
      <formula>L25&gt;0</formula>
    </cfRule>
    <cfRule type="expression" dxfId="1272" priority="20">
      <formula>L25&lt;0</formula>
    </cfRule>
  </conditionalFormatting>
  <conditionalFormatting sqref="F89:F110">
    <cfRule type="expression" dxfId="1271" priority="17">
      <formula>F89&gt;0</formula>
    </cfRule>
    <cfRule type="expression" dxfId="1270" priority="18">
      <formula>F89&lt;0</formula>
    </cfRule>
  </conditionalFormatting>
  <conditionalFormatting sqref="H89:H110">
    <cfRule type="expression" dxfId="1269" priority="15">
      <formula>H89&gt;0</formula>
    </cfRule>
    <cfRule type="expression" dxfId="1268" priority="16">
      <formula>H89&lt;0</formula>
    </cfRule>
  </conditionalFormatting>
  <conditionalFormatting sqref="J89:J102">
    <cfRule type="expression" dxfId="1267" priority="13">
      <formula>J89&gt;0</formula>
    </cfRule>
    <cfRule type="expression" dxfId="1266" priority="14">
      <formula>J89&lt;0</formula>
    </cfRule>
  </conditionalFormatting>
  <conditionalFormatting sqref="K89:K102">
    <cfRule type="expression" dxfId="1265" priority="11">
      <formula>K89&gt;0</formula>
    </cfRule>
    <cfRule type="expression" dxfId="1264" priority="12">
      <formula>K89&lt;0</formula>
    </cfRule>
  </conditionalFormatting>
  <conditionalFormatting sqref="L89:L102">
    <cfRule type="expression" dxfId="1263" priority="9">
      <formula>L89&gt;0</formula>
    </cfRule>
    <cfRule type="expression" dxfId="1262" priority="10">
      <formula>L89&lt;0</formula>
    </cfRule>
  </conditionalFormatting>
  <conditionalFormatting sqref="F25:F28">
    <cfRule type="expression" dxfId="1261" priority="7">
      <formula>F25&gt;0</formula>
    </cfRule>
    <cfRule type="expression" dxfId="1260" priority="8">
      <formula>F25&lt;0</formula>
    </cfRule>
  </conditionalFormatting>
  <conditionalFormatting sqref="H25:H28">
    <cfRule type="expression" dxfId="1259" priority="5">
      <formula>H25&gt;0</formula>
    </cfRule>
    <cfRule type="expression" dxfId="1258" priority="6">
      <formula>H25&lt;0</formula>
    </cfRule>
  </conditionalFormatting>
  <conditionalFormatting sqref="F29:F31">
    <cfRule type="expression" dxfId="1257" priority="3">
      <formula>F29&gt;0</formula>
    </cfRule>
    <cfRule type="expression" dxfId="1256" priority="4">
      <formula>F29&lt;0</formula>
    </cfRule>
  </conditionalFormatting>
  <conditionalFormatting sqref="H29:H31">
    <cfRule type="expression" dxfId="1255" priority="1">
      <formula>H29&gt;0</formula>
    </cfRule>
    <cfRule type="expression" dxfId="125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1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70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110.37871428571445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120</v>
      </c>
      <c r="R4" s="425">
        <v>-6.9099999999999995E-2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8400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7726.510000000012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673.48999999999069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673.48999999999069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8.7166133221854319E-2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4.3333333333333331E-3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H12" s="70"/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>C13*D13+E13</f>
        <v>1305</v>
      </c>
      <c r="H13" s="70"/>
      <c r="O13" s="11" t="s">
        <v>948</v>
      </c>
      <c r="Q13" s="2">
        <f>Q4/8.62</f>
        <v>13.921113689095129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>C14*D14+E14</f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1098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B17" s="404">
        <v>43424</v>
      </c>
      <c r="C17" s="4">
        <v>20</v>
      </c>
      <c r="D17" s="2">
        <v>120.5</v>
      </c>
      <c r="E17" s="2">
        <v>0</v>
      </c>
      <c r="F17" s="2">
        <f>C17*D17+E17</f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>C18*D18+E18</f>
        <v>3659.4</v>
      </c>
      <c r="O18" s="701" t="s">
        <v>78</v>
      </c>
      <c r="P18" s="701"/>
      <c r="U18" t="s">
        <v>1102</v>
      </c>
    </row>
    <row r="19" spans="1:21" ht="15.75" thickTop="1" x14ac:dyDescent="0.25">
      <c r="O19" s="81">
        <v>1.1000000000000001</v>
      </c>
      <c r="P19" s="81">
        <f>O19*$Q$4</f>
        <v>132</v>
      </c>
    </row>
    <row r="20" spans="1:21" x14ac:dyDescent="0.25">
      <c r="O20" s="81">
        <v>1.0900000000000001</v>
      </c>
      <c r="P20" s="81">
        <f t="shared" ref="P20:P39" si="2">O20*$Q$4</f>
        <v>130.80000000000001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2"/>
        <v>129.60000000000002</v>
      </c>
    </row>
    <row r="22" spans="1:21" x14ac:dyDescent="0.25">
      <c r="O22" s="81">
        <v>1.07</v>
      </c>
      <c r="P22" s="81">
        <f t="shared" si="2"/>
        <v>128.4</v>
      </c>
    </row>
    <row r="23" spans="1:21" x14ac:dyDescent="0.25">
      <c r="O23" s="81">
        <v>1.06</v>
      </c>
      <c r="P23" s="81">
        <f t="shared" si="2"/>
        <v>127.2</v>
      </c>
    </row>
    <row r="24" spans="1:21" x14ac:dyDescent="0.25">
      <c r="O24" s="81">
        <v>1.05</v>
      </c>
      <c r="P24" s="81">
        <f t="shared" si="2"/>
        <v>126</v>
      </c>
    </row>
    <row r="25" spans="1:21" x14ac:dyDescent="0.25">
      <c r="A25" s="31" t="s">
        <v>81</v>
      </c>
      <c r="B25" s="14"/>
      <c r="C25" s="14">
        <f>SUM(C2:C18)</f>
        <v>340</v>
      </c>
      <c r="D25" s="18"/>
      <c r="E25" s="18"/>
      <c r="F25" s="18">
        <f>SUM(F2:F18)</f>
        <v>44233.600000000006</v>
      </c>
      <c r="G25" s="14"/>
      <c r="H25" s="71">
        <f>SUM(H2:H12)</f>
        <v>270</v>
      </c>
      <c r="I25" s="18"/>
      <c r="J25" s="18"/>
      <c r="K25" s="18">
        <f>SUM(K2:K12)</f>
        <v>36483.689999999995</v>
      </c>
      <c r="L25" s="14"/>
      <c r="M25" s="18">
        <f>SUM(M2:M10)</f>
        <v>23.4</v>
      </c>
      <c r="O25" s="81">
        <v>1.04</v>
      </c>
      <c r="P25" s="81">
        <f t="shared" si="2"/>
        <v>124.80000000000001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270</v>
      </c>
      <c r="D26" s="279"/>
      <c r="E26" s="279"/>
      <c r="F26" s="280">
        <f>SumByColor($A$26,F2:F24)</f>
        <v>35106</v>
      </c>
      <c r="G26" s="279"/>
      <c r="H26" s="279">
        <f>SumByColor($A$26,H2:H24)</f>
        <v>270</v>
      </c>
      <c r="I26" s="279"/>
      <c r="J26" s="279"/>
      <c r="K26" s="280">
        <f>SumByColor($A$26,K2:K24)</f>
        <v>36484</v>
      </c>
      <c r="L26" s="279"/>
      <c r="M26" s="280">
        <f>SumByColor($A$26,M2:M24)</f>
        <v>23</v>
      </c>
      <c r="O26" s="81">
        <v>1.03</v>
      </c>
      <c r="P26" s="81">
        <f t="shared" si="2"/>
        <v>123.60000000000001</v>
      </c>
      <c r="T26" s="67"/>
    </row>
    <row r="27" spans="1:21" x14ac:dyDescent="0.25">
      <c r="O27" s="81">
        <v>1.02</v>
      </c>
      <c r="P27" s="81">
        <f t="shared" si="2"/>
        <v>122.4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2"/>
        <v>121.2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2"/>
        <v>120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2"/>
        <v>118.8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2"/>
        <v>117.6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179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116.39999999999999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179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115.19999999999999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179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114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179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112.8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179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111.60000000000001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179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110.4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179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109.2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179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108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179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179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179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179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179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179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179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179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179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179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179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179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179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179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179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179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179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179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179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179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179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179">
        <f t="shared" si="14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4" si="15">C62*(E62-D62)</f>
        <v>1388.1899999999998</v>
      </c>
      <c r="G62" s="39">
        <f t="shared" ref="G62:G74" si="16">D62*C62</f>
        <v>1710.81</v>
      </c>
      <c r="H62" s="179">
        <f t="shared" ref="H62:H74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5"/>
        <v>1471.19</v>
      </c>
      <c r="G63" s="39">
        <f t="shared" si="16"/>
        <v>1710.81</v>
      </c>
      <c r="H63" s="179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5"/>
        <v>1590.39</v>
      </c>
      <c r="G64" s="39">
        <f t="shared" si="16"/>
        <v>1710.81</v>
      </c>
      <c r="H64" s="179">
        <f t="shared" si="17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179">
        <f t="shared" si="17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179">
        <f t="shared" si="17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179">
        <f t="shared" si="17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179">
        <f t="shared" si="17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179">
        <f t="shared" si="17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179">
        <f t="shared" si="17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179">
        <f t="shared" si="17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5"/>
        <v>631.33700000000067</v>
      </c>
      <c r="G72" s="39">
        <f t="shared" si="16"/>
        <v>7847.0630000000001</v>
      </c>
      <c r="H72" s="179">
        <f t="shared" si="17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5"/>
        <v>1005.5999999999995</v>
      </c>
      <c r="G73" s="39">
        <f t="shared" si="16"/>
        <v>4067.2000000000003</v>
      </c>
      <c r="H73" s="179">
        <f t="shared" si="17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5"/>
        <v>673.49100000000033</v>
      </c>
      <c r="G74" s="39">
        <f t="shared" si="16"/>
        <v>7726.509</v>
      </c>
      <c r="H74" s="179">
        <f t="shared" si="17"/>
        <v>8.7166273927850257E-2</v>
      </c>
      <c r="I74" s="39"/>
      <c r="J74" s="39"/>
      <c r="K74" s="39"/>
      <c r="L74" s="39">
        <v>13.92</v>
      </c>
    </row>
    <row r="75" spans="1:12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53" priority="45">
      <formula>F7&gt;0</formula>
    </cfRule>
    <cfRule type="expression" dxfId="1252" priority="46">
      <formula>F7&lt;0</formula>
    </cfRule>
  </conditionalFormatting>
  <conditionalFormatting sqref="Q8">
    <cfRule type="expression" dxfId="1251" priority="43">
      <formula>Q8&gt;0</formula>
    </cfRule>
    <cfRule type="expression" dxfId="1250" priority="44">
      <formula>Q8&lt;0</formula>
    </cfRule>
  </conditionalFormatting>
  <conditionalFormatting sqref="F41:F61">
    <cfRule type="expression" dxfId="1249" priority="41">
      <formula>F41&gt;0</formula>
    </cfRule>
    <cfRule type="expression" dxfId="1248" priority="42">
      <formula>F41&lt;0</formula>
    </cfRule>
  </conditionalFormatting>
  <conditionalFormatting sqref="H41:H61">
    <cfRule type="expression" dxfId="1247" priority="39">
      <formula>H41&gt;0</formula>
    </cfRule>
    <cfRule type="expression" dxfId="1246" priority="40">
      <formula>H41&lt;0</formula>
    </cfRule>
  </conditionalFormatting>
  <conditionalFormatting sqref="Q10">
    <cfRule type="expression" dxfId="1245" priority="37">
      <formula>Q10&gt;0</formula>
    </cfRule>
    <cfRule type="expression" dxfId="1244" priority="38">
      <formula>Q10&lt;0</formula>
    </cfRule>
  </conditionalFormatting>
  <conditionalFormatting sqref="J32:J45">
    <cfRule type="expression" dxfId="1243" priority="35">
      <formula>J32&gt;0</formula>
    </cfRule>
    <cfRule type="expression" dxfId="1242" priority="36">
      <formula>J32&lt;0</formula>
    </cfRule>
  </conditionalFormatting>
  <conditionalFormatting sqref="K32:K42 K44:K45">
    <cfRule type="expression" dxfId="1241" priority="33">
      <formula>K32&gt;0</formula>
    </cfRule>
    <cfRule type="expression" dxfId="1240" priority="34">
      <formula>K32&lt;0</formula>
    </cfRule>
  </conditionalFormatting>
  <conditionalFormatting sqref="L32">
    <cfRule type="expression" dxfId="1239" priority="31">
      <formula>L32&gt;0</formula>
    </cfRule>
    <cfRule type="expression" dxfId="1238" priority="32">
      <formula>L32&lt;0</formula>
    </cfRule>
  </conditionalFormatting>
  <conditionalFormatting sqref="F108:F129">
    <cfRule type="expression" dxfId="1237" priority="29">
      <formula>F108&gt;0</formula>
    </cfRule>
    <cfRule type="expression" dxfId="1236" priority="30">
      <formula>F108&lt;0</formula>
    </cfRule>
  </conditionalFormatting>
  <conditionalFormatting sqref="H108:H129">
    <cfRule type="expression" dxfId="1235" priority="27">
      <formula>H108&gt;0</formula>
    </cfRule>
    <cfRule type="expression" dxfId="1234" priority="28">
      <formula>H108&lt;0</formula>
    </cfRule>
  </conditionalFormatting>
  <conditionalFormatting sqref="J108:J121">
    <cfRule type="expression" dxfId="1233" priority="25">
      <formula>J108&gt;0</formula>
    </cfRule>
    <cfRule type="expression" dxfId="1232" priority="26">
      <formula>J108&lt;0</formula>
    </cfRule>
  </conditionalFormatting>
  <conditionalFormatting sqref="K108:K121">
    <cfRule type="expression" dxfId="1231" priority="23">
      <formula>K108&gt;0</formula>
    </cfRule>
    <cfRule type="expression" dxfId="1230" priority="24">
      <formula>K108&lt;0</formula>
    </cfRule>
  </conditionalFormatting>
  <conditionalFormatting sqref="L108:L121">
    <cfRule type="expression" dxfId="1229" priority="21">
      <formula>L108&gt;0</formula>
    </cfRule>
    <cfRule type="expression" dxfId="1228" priority="22">
      <formula>L108&lt;0</formula>
    </cfRule>
  </conditionalFormatting>
  <conditionalFormatting sqref="F32:F40">
    <cfRule type="expression" dxfId="1227" priority="19">
      <formula>F32&gt;0</formula>
    </cfRule>
    <cfRule type="expression" dxfId="1226" priority="20">
      <formula>F32&lt;0</formula>
    </cfRule>
  </conditionalFormatting>
  <conditionalFormatting sqref="H32:H40">
    <cfRule type="expression" dxfId="1225" priority="17">
      <formula>H32&gt;0</formula>
    </cfRule>
    <cfRule type="expression" dxfId="1224" priority="18">
      <formula>H32&lt;0</formula>
    </cfRule>
  </conditionalFormatting>
  <conditionalFormatting sqref="J61">
    <cfRule type="expression" dxfId="1223" priority="15">
      <formula>J61&gt;0</formula>
    </cfRule>
    <cfRule type="expression" dxfId="1222" priority="16">
      <formula>J61&lt;0</formula>
    </cfRule>
  </conditionalFormatting>
  <conditionalFormatting sqref="F62:F64">
    <cfRule type="expression" dxfId="1221" priority="13">
      <formula>F62&gt;0</formula>
    </cfRule>
    <cfRule type="expression" dxfId="1220" priority="14">
      <formula>F62&lt;0</formula>
    </cfRule>
  </conditionalFormatting>
  <conditionalFormatting sqref="H62:H64">
    <cfRule type="expression" dxfId="1219" priority="11">
      <formula>H62&gt;0</formula>
    </cfRule>
    <cfRule type="expression" dxfId="1218" priority="12">
      <formula>H62&lt;0</formula>
    </cfRule>
  </conditionalFormatting>
  <conditionalFormatting sqref="H68:H70 F68:F70">
    <cfRule type="expression" dxfId="1217" priority="9">
      <formula>F68&gt;0</formula>
    </cfRule>
    <cfRule type="expression" dxfId="1216" priority="10">
      <formula>F68&lt;0</formula>
    </cfRule>
  </conditionalFormatting>
  <conditionalFormatting sqref="H71:H73 F71:F73">
    <cfRule type="expression" dxfId="1215" priority="7">
      <formula>F71&gt;0</formula>
    </cfRule>
    <cfRule type="expression" dxfId="1214" priority="8">
      <formula>F71&lt;0</formula>
    </cfRule>
  </conditionalFormatting>
  <conditionalFormatting sqref="F79:F80 H79:H80">
    <cfRule type="expression" dxfId="1213" priority="5">
      <formula>F79&gt;0</formula>
    </cfRule>
    <cfRule type="expression" dxfId="1212" priority="6">
      <formula>F79&lt;0</formula>
    </cfRule>
  </conditionalFormatting>
  <conditionalFormatting sqref="F77:F78 H77:H78">
    <cfRule type="expression" dxfId="3" priority="3">
      <formula>F77&gt;0</formula>
    </cfRule>
    <cfRule type="expression" dxfId="2" priority="4">
      <formula>F77&lt;0</formula>
    </cfRule>
  </conditionalFormatting>
  <conditionalFormatting sqref="F75:F76 H75:H76">
    <cfRule type="expression" dxfId="1" priority="1">
      <formula>F75&gt;0</formula>
    </cfRule>
    <cfRule type="expression" dxfId="0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1" priority="31">
      <formula>F60&gt;0</formula>
    </cfRule>
    <cfRule type="expression" dxfId="1210" priority="32">
      <formula>F60&lt;0</formula>
    </cfRule>
  </conditionalFormatting>
  <conditionalFormatting sqref="Q7">
    <cfRule type="expression" dxfId="1209" priority="29">
      <formula>Q7&gt;0</formula>
    </cfRule>
    <cfRule type="expression" dxfId="1208" priority="30">
      <formula>Q7&lt;0</formula>
    </cfRule>
  </conditionalFormatting>
  <conditionalFormatting sqref="Q8">
    <cfRule type="expression" dxfId="1207" priority="27">
      <formula>Q8&gt;0</formula>
    </cfRule>
    <cfRule type="expression" dxfId="1206" priority="28">
      <formula>Q8&lt;0</formula>
    </cfRule>
  </conditionalFormatting>
  <conditionalFormatting sqref="F32:F59">
    <cfRule type="expression" dxfId="1205" priority="25">
      <formula>F32&gt;0</formula>
    </cfRule>
    <cfRule type="expression" dxfId="1204" priority="26">
      <formula>F32&lt;0</formula>
    </cfRule>
  </conditionalFormatting>
  <conditionalFormatting sqref="H32:H59">
    <cfRule type="expression" dxfId="1203" priority="23">
      <formula>H32&gt;0</formula>
    </cfRule>
    <cfRule type="expression" dxfId="1202" priority="24">
      <formula>H32&lt;0</formula>
    </cfRule>
  </conditionalFormatting>
  <conditionalFormatting sqref="Q10">
    <cfRule type="expression" dxfId="1201" priority="21">
      <formula>Q10&gt;0</formula>
    </cfRule>
    <cfRule type="expression" dxfId="1200" priority="22">
      <formula>Q10&lt;0</formula>
    </cfRule>
  </conditionalFormatting>
  <conditionalFormatting sqref="J25:J38">
    <cfRule type="expression" dxfId="1199" priority="19">
      <formula>J25&gt;0</formula>
    </cfRule>
    <cfRule type="expression" dxfId="1198" priority="20">
      <formula>J25&lt;0</formula>
    </cfRule>
  </conditionalFormatting>
  <conditionalFormatting sqref="K25:K38">
    <cfRule type="expression" dxfId="1197" priority="17">
      <formula>K25&gt;0</formula>
    </cfRule>
    <cfRule type="expression" dxfId="1196" priority="18">
      <formula>K25&lt;0</formula>
    </cfRule>
  </conditionalFormatting>
  <conditionalFormatting sqref="L25:L38">
    <cfRule type="expression" dxfId="1195" priority="15">
      <formula>L25&gt;0</formula>
    </cfRule>
    <cfRule type="expression" dxfId="1194" priority="16">
      <formula>L25&lt;0</formula>
    </cfRule>
  </conditionalFormatting>
  <conditionalFormatting sqref="F89:F110">
    <cfRule type="expression" dxfId="1193" priority="13">
      <formula>F89&gt;0</formula>
    </cfRule>
    <cfRule type="expression" dxfId="1192" priority="14">
      <formula>F89&lt;0</formula>
    </cfRule>
  </conditionalFormatting>
  <conditionalFormatting sqref="H89:H110">
    <cfRule type="expression" dxfId="1191" priority="11">
      <formula>H89&gt;0</formula>
    </cfRule>
    <cfRule type="expression" dxfId="1190" priority="12">
      <formula>H89&lt;0</formula>
    </cfRule>
  </conditionalFormatting>
  <conditionalFormatting sqref="J89:J102">
    <cfRule type="expression" dxfId="1189" priority="9">
      <formula>J89&gt;0</formula>
    </cfRule>
    <cfRule type="expression" dxfId="1188" priority="10">
      <formula>J89&lt;0</formula>
    </cfRule>
  </conditionalFormatting>
  <conditionalFormatting sqref="K89:K102">
    <cfRule type="expression" dxfId="1187" priority="7">
      <formula>K89&gt;0</formula>
    </cfRule>
    <cfRule type="expression" dxfId="1186" priority="8">
      <formula>K89&lt;0</formula>
    </cfRule>
  </conditionalFormatting>
  <conditionalFormatting sqref="L89:L102">
    <cfRule type="expression" dxfId="1185" priority="5">
      <formula>L89&gt;0</formula>
    </cfRule>
    <cfRule type="expression" dxfId="1184" priority="6">
      <formula>L89&lt;0</formula>
    </cfRule>
  </conditionalFormatting>
  <conditionalFormatting sqref="F25:F31">
    <cfRule type="expression" dxfId="1183" priority="3">
      <formula>F25&gt;0</formula>
    </cfRule>
    <cfRule type="expression" dxfId="1182" priority="4">
      <formula>F25&lt;0</formula>
    </cfRule>
  </conditionalFormatting>
  <conditionalFormatting sqref="H25:H31">
    <cfRule type="expression" dxfId="1181" priority="1">
      <formula>H25&gt;0</formula>
    </cfRule>
    <cfRule type="expression" dxfId="118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9">
      <formula>F47&gt;0</formula>
    </cfRule>
    <cfRule type="expression" dxfId="1178" priority="40">
      <formula>F47&lt;0</formula>
    </cfRule>
  </conditionalFormatting>
  <conditionalFormatting sqref="Q7">
    <cfRule type="expression" dxfId="1177" priority="37">
      <formula>Q7&gt;0</formula>
    </cfRule>
    <cfRule type="expression" dxfId="1176" priority="38">
      <formula>Q7&lt;0</formula>
    </cfRule>
  </conditionalFormatting>
  <conditionalFormatting sqref="Q8">
    <cfRule type="expression" dxfId="1175" priority="35">
      <formula>Q8&gt;0</formula>
    </cfRule>
    <cfRule type="expression" dxfId="1174" priority="36">
      <formula>Q8&lt;0</formula>
    </cfRule>
  </conditionalFormatting>
  <conditionalFormatting sqref="F30:F33 F38:F46">
    <cfRule type="expression" dxfId="1173" priority="33">
      <formula>F30&gt;0</formula>
    </cfRule>
    <cfRule type="expression" dxfId="1172" priority="34">
      <formula>F30&lt;0</formula>
    </cfRule>
  </conditionalFormatting>
  <conditionalFormatting sqref="H30:H33 H37:H46">
    <cfRule type="expression" dxfId="1171" priority="31">
      <formula>H30&gt;0</formula>
    </cfRule>
    <cfRule type="expression" dxfId="1170" priority="32">
      <formula>H30&lt;0</formula>
    </cfRule>
  </conditionalFormatting>
  <conditionalFormatting sqref="Q10">
    <cfRule type="expression" dxfId="1169" priority="29">
      <formula>Q10&gt;0</formula>
    </cfRule>
    <cfRule type="expression" dxfId="1168" priority="30">
      <formula>Q10&lt;0</formula>
    </cfRule>
  </conditionalFormatting>
  <conditionalFormatting sqref="K25:K38">
    <cfRule type="expression" dxfId="1167" priority="25">
      <formula>K25&gt;0</formula>
    </cfRule>
    <cfRule type="expression" dxfId="1166" priority="26">
      <formula>K25&lt;0</formula>
    </cfRule>
  </conditionalFormatting>
  <conditionalFormatting sqref="L25:L38">
    <cfRule type="expression" dxfId="1165" priority="23">
      <formula>L25&gt;0</formula>
    </cfRule>
    <cfRule type="expression" dxfId="1164" priority="24">
      <formula>L25&lt;0</formula>
    </cfRule>
  </conditionalFormatting>
  <conditionalFormatting sqref="F89:F110">
    <cfRule type="expression" dxfId="1163" priority="21">
      <formula>F89&gt;0</formula>
    </cfRule>
    <cfRule type="expression" dxfId="1162" priority="22">
      <formula>F89&lt;0</formula>
    </cfRule>
  </conditionalFormatting>
  <conditionalFormatting sqref="H89:H110">
    <cfRule type="expression" dxfId="1161" priority="19">
      <formula>H89&gt;0</formula>
    </cfRule>
    <cfRule type="expression" dxfId="1160" priority="20">
      <formula>H89&lt;0</formula>
    </cfRule>
  </conditionalFormatting>
  <conditionalFormatting sqref="J89:J102">
    <cfRule type="expression" dxfId="1159" priority="17">
      <formula>J89&gt;0</formula>
    </cfRule>
    <cfRule type="expression" dxfId="1158" priority="18">
      <formula>J89&lt;0</formula>
    </cfRule>
  </conditionalFormatting>
  <conditionalFormatting sqref="K89:K102">
    <cfRule type="expression" dxfId="1157" priority="15">
      <formula>K89&gt;0</formula>
    </cfRule>
    <cfRule type="expression" dxfId="1156" priority="16">
      <formula>K89&lt;0</formula>
    </cfRule>
  </conditionalFormatting>
  <conditionalFormatting sqref="L89:L102">
    <cfRule type="expression" dxfId="1155" priority="13">
      <formula>L89&gt;0</formula>
    </cfRule>
    <cfRule type="expression" dxfId="1154" priority="14">
      <formula>L89&lt;0</formula>
    </cfRule>
  </conditionalFormatting>
  <conditionalFormatting sqref="F25:F29">
    <cfRule type="expression" dxfId="1153" priority="11">
      <formula>F25&gt;0</formula>
    </cfRule>
    <cfRule type="expression" dxfId="1152" priority="12">
      <formula>F25&lt;0</formula>
    </cfRule>
  </conditionalFormatting>
  <conditionalFormatting sqref="H25:H29">
    <cfRule type="expression" dxfId="1151" priority="9">
      <formula>H25&gt;0</formula>
    </cfRule>
    <cfRule type="expression" dxfId="1150" priority="10">
      <formula>H25&lt;0</formula>
    </cfRule>
  </conditionalFormatting>
  <conditionalFormatting sqref="F34:F37">
    <cfRule type="expression" dxfId="1149" priority="7">
      <formula>F34&gt;0</formula>
    </cfRule>
    <cfRule type="expression" dxfId="1148" priority="8">
      <formula>F34&lt;0</formula>
    </cfRule>
  </conditionalFormatting>
  <conditionalFormatting sqref="H34:H36">
    <cfRule type="expression" dxfId="1147" priority="5">
      <formula>H34&gt;0</formula>
    </cfRule>
    <cfRule type="expression" dxfId="1146" priority="6">
      <formula>H34&lt;0</formula>
    </cfRule>
  </conditionalFormatting>
  <conditionalFormatting sqref="J39">
    <cfRule type="expression" dxfId="1145" priority="3">
      <formula>J39&gt;0</formula>
    </cfRule>
    <cfRule type="expression" dxfId="1144" priority="4">
      <formula>J39&lt;0</formula>
    </cfRule>
  </conditionalFormatting>
  <conditionalFormatting sqref="J25:J38">
    <cfRule type="expression" dxfId="1143" priority="1">
      <formula>J25&gt;0</formula>
    </cfRule>
    <cfRule type="expression" dxfId="1142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1" priority="57">
      <formula>F27&gt;0</formula>
    </cfRule>
    <cfRule type="expression" dxfId="1140" priority="58">
      <formula>F27&lt;0</formula>
    </cfRule>
  </conditionalFormatting>
  <conditionalFormatting sqref="H28:H33">
    <cfRule type="expression" dxfId="1139" priority="53">
      <formula>H28&gt;0</formula>
    </cfRule>
    <cfRule type="expression" dxfId="1138" priority="54">
      <formula>H28&lt;0</formula>
    </cfRule>
  </conditionalFormatting>
  <conditionalFormatting sqref="F24:F26">
    <cfRule type="expression" dxfId="1137" priority="39">
      <formula>F24&gt;0</formula>
    </cfRule>
    <cfRule type="expression" dxfId="1136" priority="40">
      <formula>F24&lt;0</formula>
    </cfRule>
  </conditionalFormatting>
  <conditionalFormatting sqref="Q8">
    <cfRule type="expression" dxfId="1135" priority="33">
      <formula>Q8&gt;0</formula>
    </cfRule>
    <cfRule type="expression" dxfId="1134" priority="34">
      <formula>Q8&lt;0</formula>
    </cfRule>
  </conditionalFormatting>
  <conditionalFormatting sqref="Q7">
    <cfRule type="expression" dxfId="1133" priority="35">
      <formula>Q7&gt;0</formula>
    </cfRule>
    <cfRule type="expression" dxfId="1132" priority="36">
      <formula>Q7&lt;0</formula>
    </cfRule>
  </conditionalFormatting>
  <conditionalFormatting sqref="F34">
    <cfRule type="expression" dxfId="1131" priority="31">
      <formula>F34&gt;0</formula>
    </cfRule>
    <cfRule type="expression" dxfId="1130" priority="32">
      <formula>F34&lt;0</formula>
    </cfRule>
  </conditionalFormatting>
  <conditionalFormatting sqref="H34">
    <cfRule type="expression" dxfId="1129" priority="29">
      <formula>H34&gt;0</formula>
    </cfRule>
    <cfRule type="expression" dxfId="1128" priority="30">
      <formula>H34&lt;0</formula>
    </cfRule>
  </conditionalFormatting>
  <conditionalFormatting sqref="M36">
    <cfRule type="expression" dxfId="1127" priority="19">
      <formula>M36&gt;0</formula>
    </cfRule>
    <cfRule type="expression" dxfId="1126" priority="20">
      <formula>M36&lt;0</formula>
    </cfRule>
  </conditionalFormatting>
  <conditionalFormatting sqref="Q10">
    <cfRule type="expression" dxfId="1125" priority="15">
      <formula>Q10&gt;0</formula>
    </cfRule>
    <cfRule type="expression" dxfId="1124" priority="16">
      <formula>Q10&lt;0</formula>
    </cfRule>
  </conditionalFormatting>
  <conditionalFormatting sqref="F23">
    <cfRule type="expression" dxfId="1123" priority="13">
      <formula>F23&gt;0</formula>
    </cfRule>
    <cfRule type="expression" dxfId="1122" priority="14">
      <formula>F23&lt;0</formula>
    </cfRule>
  </conditionalFormatting>
  <conditionalFormatting sqref="I25:J25">
    <cfRule type="expression" dxfId="1121" priority="9">
      <formula>I25&gt;0</formula>
    </cfRule>
    <cfRule type="expression" dxfId="1120" priority="10">
      <formula>I25&lt;0</formula>
    </cfRule>
  </conditionalFormatting>
  <conditionalFormatting sqref="I26:J27">
    <cfRule type="expression" dxfId="1119" priority="7">
      <formula>I26&gt;0</formula>
    </cfRule>
    <cfRule type="expression" dxfId="1118" priority="8">
      <formula>I26&lt;0</formula>
    </cfRule>
  </conditionalFormatting>
  <conditionalFormatting sqref="K25:K27">
    <cfRule type="expression" dxfId="1117" priority="5">
      <formula>K25&gt;0</formula>
    </cfRule>
    <cfRule type="expression" dxfId="1116" priority="6">
      <formula>K25&lt;0</formula>
    </cfRule>
  </conditionalFormatting>
  <conditionalFormatting sqref="I23:J23">
    <cfRule type="expression" dxfId="1115" priority="3">
      <formula>I23&gt;0</formula>
    </cfRule>
    <cfRule type="expression" dxfId="11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121" activePane="bottomLeft" state="frozen"/>
      <selection activeCell="A2" sqref="A2"/>
      <selection pane="bottomLeft" activeCell="A145" sqref="A145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400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12.70987499999992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35.279899999999998</v>
      </c>
      <c r="R4" s="424">
        <v>-4.2900000000000001E-2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14111.96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5083.949999999968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10480.27000000003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9028.0100000000311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1.7757865439274754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2.8344751544080345E-3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18.568368421052632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38.80789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38.455091000000003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38.102291999999998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37.749493000000001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37.396693999999997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37.043894999999999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36.691096000000002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36.338296999999997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35.985498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35.632698999999995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35.279899999999998</v>
      </c>
      <c r="U29" s="1">
        <v>43417</v>
      </c>
      <c r="V29" t="s">
        <v>1313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34.927101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34.574301999999996</v>
      </c>
      <c r="U31" s="156">
        <v>43431</v>
      </c>
      <c r="V31" t="s">
        <v>1312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34.221502999999998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>D33*C33+E33</f>
        <v>6500</v>
      </c>
      <c r="G33" s="29"/>
      <c r="O33" s="81">
        <v>0.96</v>
      </c>
      <c r="P33" s="81">
        <f t="shared" si="3"/>
        <v>33.868703999999994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33.515904999999997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33.163105999999999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>D36*C36+E36</f>
        <v>3525</v>
      </c>
      <c r="G36" s="29"/>
      <c r="O36" s="81">
        <v>0.93</v>
      </c>
      <c r="P36" s="81">
        <f t="shared" si="3"/>
        <v>32.810307000000002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29"/>
      <c r="C37" s="4"/>
      <c r="G37" s="29"/>
      <c r="O37" s="81">
        <v>0.92</v>
      </c>
      <c r="P37" s="81">
        <f t="shared" si="3"/>
        <v>32.457507999999997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32.104709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31.751909999999999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4850</v>
      </c>
      <c r="D42" s="18"/>
      <c r="E42" s="18"/>
      <c r="F42" s="18">
        <f>SUM(F2:F40)</f>
        <v>129027.62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109411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4">C47*(E47-D47)</f>
        <v>267.00000000000017</v>
      </c>
      <c r="G47" s="457">
        <f t="shared" ref="G47:G52" si="5">D47*C47</f>
        <v>2758</v>
      </c>
      <c r="H47" s="496">
        <f t="shared" ref="H47:H52" si="6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4"/>
        <v>436.92999999999989</v>
      </c>
      <c r="G48" s="457">
        <f t="shared" si="5"/>
        <v>2718.07</v>
      </c>
      <c r="H48" s="496">
        <f t="shared" si="6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179">
        <f t="shared" si="6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179">
        <f t="shared" si="6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179">
        <f t="shared" si="6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179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179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179">
        <f t="shared" si="9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179">
        <f t="shared" si="9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179">
        <f t="shared" si="9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179">
        <f t="shared" si="9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179">
        <f t="shared" si="9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179">
        <f t="shared" si="9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179">
        <f t="shared" si="9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179">
        <f t="shared" si="9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179">
        <f t="shared" si="9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179">
        <f t="shared" si="9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179">
        <f t="shared" si="9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179">
        <f t="shared" si="9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179">
        <f t="shared" si="9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179">
        <f t="shared" ref="H68:H79" si="12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179">
        <f t="shared" si="12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179">
        <f t="shared" si="12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179">
        <f t="shared" si="12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179">
        <f t="shared" si="12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179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179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179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179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179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179">
        <f t="shared" si="12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179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179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179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179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179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179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179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179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179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179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179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179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179">
        <f t="shared" si="15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179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179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179">
        <f t="shared" si="18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179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179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179">
        <f t="shared" si="18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179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179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179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179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179">
        <f t="shared" si="21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179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179">
        <f t="shared" si="21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179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179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179">
        <f t="shared" si="21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179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179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179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179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179">
        <f t="shared" si="25"/>
        <v>0.5913271278078146</v>
      </c>
      <c r="I116" s="186" t="s">
        <v>1176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179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179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179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179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179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179">
        <f t="shared" si="25"/>
        <v>0.36989465902790614</v>
      </c>
      <c r="I122" s="39" t="s">
        <v>1253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179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179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179">
        <f t="shared" si="28"/>
        <v>0.83622828784119119</v>
      </c>
      <c r="I125" s="438" t="s">
        <v>1258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179">
        <f t="shared" si="28"/>
        <v>0.8659184878913172</v>
      </c>
      <c r="I126" s="39"/>
      <c r="J126" s="39"/>
      <c r="K126" s="780">
        <f t="shared" si="29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179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179">
        <f t="shared" si="28"/>
        <v>0.35217784396107005</v>
      </c>
      <c r="I128" s="39" t="s">
        <v>1253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179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179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179">
        <f t="shared" si="28"/>
        <v>0.37921253700650603</v>
      </c>
      <c r="I131" s="39"/>
      <c r="J131" s="39"/>
      <c r="K131" s="780">
        <f t="shared" si="29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179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179">
        <f t="shared" si="28"/>
        <v>2.256841505131129</v>
      </c>
      <c r="I133" s="39"/>
      <c r="J133" s="39"/>
      <c r="K133" s="780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179">
        <f t="shared" si="28"/>
        <v>2.300643579528042</v>
      </c>
      <c r="I134" s="39"/>
      <c r="J134" s="39"/>
      <c r="K134" s="780">
        <f t="shared" si="30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179">
        <f t="shared" si="28"/>
        <v>-1.8829074151654799</v>
      </c>
      <c r="I135" s="39"/>
      <c r="J135" s="39"/>
      <c r="K135" s="780">
        <f t="shared" si="30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179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4" si="31">C137*(E137-D137)</f>
        <v>7264.2000000000007</v>
      </c>
      <c r="G137" s="39">
        <f t="shared" ref="G137:G144" si="32">D137*C137</f>
        <v>9180.7999999999993</v>
      </c>
      <c r="H137" s="179">
        <f t="shared" ref="H137:H144" si="33">(E137-D137)/D137</f>
        <v>0.79123823631927515</v>
      </c>
      <c r="I137" s="39"/>
      <c r="J137" s="39"/>
      <c r="K137" s="780">
        <f t="shared" si="30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179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179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179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179">
        <f t="shared" si="33"/>
        <v>1.0022484541877459</v>
      </c>
      <c r="I141" s="39"/>
      <c r="J141" s="39"/>
      <c r="K141" s="780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179">
        <f t="shared" si="33"/>
        <v>1.0309162450815068</v>
      </c>
      <c r="I142" s="39"/>
      <c r="J142" s="39"/>
      <c r="K142" s="780">
        <f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179">
        <f t="shared" si="33"/>
        <v>6.0566727605118826</v>
      </c>
      <c r="I143" s="39"/>
      <c r="J143" s="39"/>
      <c r="K143" s="780">
        <f>F143+$Q$10</f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1"/>
        <v>9028</v>
      </c>
      <c r="G144" s="39">
        <f t="shared" si="32"/>
        <v>5084</v>
      </c>
      <c r="H144" s="179">
        <f t="shared" si="33"/>
        <v>1.7757671125098347</v>
      </c>
      <c r="I144" s="39"/>
      <c r="J144" s="39"/>
      <c r="K144" s="39">
        <f>F144+$Q$10</f>
        <v>10480.259999999998</v>
      </c>
      <c r="L144" s="39">
        <v>18.57</v>
      </c>
    </row>
    <row r="145" spans="2:12" x14ac:dyDescent="0.25">
      <c r="B145" s="164"/>
      <c r="C145" s="10"/>
      <c r="D145" s="39"/>
      <c r="E145" s="39"/>
      <c r="F145" s="39"/>
      <c r="G145" s="39"/>
      <c r="H145" s="179"/>
      <c r="I145" s="39"/>
      <c r="J145" s="39"/>
      <c r="K145" s="39"/>
      <c r="L145" s="39"/>
    </row>
    <row r="146" spans="2:12" x14ac:dyDescent="0.25">
      <c r="B146" s="164"/>
      <c r="C146" s="10"/>
      <c r="D146" s="39"/>
      <c r="E146" s="39"/>
      <c r="F146" s="39"/>
      <c r="G146" s="39"/>
      <c r="H146" s="179"/>
      <c r="I146" s="39"/>
      <c r="J146" s="39"/>
      <c r="K146" s="39"/>
      <c r="L146" s="39"/>
    </row>
    <row r="147" spans="2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2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2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2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2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4">C152*(E152-D152)</f>
        <v>-30.999999999999872</v>
      </c>
      <c r="G152" s="299">
        <f t="shared" ref="G152:G157" si="35">D152*C152</f>
        <v>2500</v>
      </c>
      <c r="H152" s="300">
        <f t="shared" ref="H152:H157" si="36">(E152-D152)/D152</f>
        <v>-1.2399999999999949E-2</v>
      </c>
      <c r="I152" s="299"/>
    </row>
    <row r="153" spans="2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4"/>
        <v>26.000000000000156</v>
      </c>
      <c r="G153" s="299">
        <f t="shared" si="35"/>
        <v>2500</v>
      </c>
      <c r="H153" s="300">
        <f t="shared" si="36"/>
        <v>1.0400000000000062E-2</v>
      </c>
      <c r="I153" s="299"/>
    </row>
    <row r="154" spans="2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4"/>
        <v>157.00000000000003</v>
      </c>
      <c r="G154" s="299">
        <f t="shared" si="35"/>
        <v>2500</v>
      </c>
      <c r="H154" s="300">
        <f t="shared" si="36"/>
        <v>6.2800000000000009E-2</v>
      </c>
      <c r="I154" s="299"/>
    </row>
    <row r="155" spans="2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4"/>
        <v>46.999999999999886</v>
      </c>
      <c r="G155" s="299">
        <f t="shared" si="35"/>
        <v>2500</v>
      </c>
      <c r="H155" s="300">
        <f t="shared" si="36"/>
        <v>1.8799999999999956E-2</v>
      </c>
      <c r="I155" s="299"/>
    </row>
    <row r="156" spans="2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4"/>
        <v>69.000000000000128</v>
      </c>
      <c r="G156" s="299">
        <f t="shared" si="35"/>
        <v>2500</v>
      </c>
      <c r="H156" s="300">
        <f t="shared" si="36"/>
        <v>2.7600000000000052E-2</v>
      </c>
      <c r="I156" s="299"/>
    </row>
    <row r="157" spans="2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4"/>
        <v>148.00000000000006</v>
      </c>
      <c r="G157" s="299">
        <f t="shared" si="35"/>
        <v>2500</v>
      </c>
      <c r="H157" s="300">
        <f t="shared" si="36"/>
        <v>5.9200000000000016E-2</v>
      </c>
      <c r="I157" s="299"/>
    </row>
    <row r="158" spans="2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7">C158*(E158-D158)</f>
        <v>428.00000000000011</v>
      </c>
      <c r="G158" s="299">
        <f t="shared" ref="G158:G164" si="38">D158*C158</f>
        <v>2500</v>
      </c>
      <c r="H158" s="300">
        <f t="shared" ref="H158:H164" si="39">(E158-D158)/D158</f>
        <v>0.17120000000000005</v>
      </c>
      <c r="I158" s="299"/>
    </row>
    <row r="159" spans="2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7"/>
        <v>368</v>
      </c>
      <c r="G159" s="299">
        <f t="shared" si="38"/>
        <v>2500</v>
      </c>
      <c r="H159" s="300">
        <f t="shared" si="39"/>
        <v>0.1472</v>
      </c>
      <c r="I159" s="299"/>
    </row>
    <row r="160" spans="2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7"/>
        <v>401.00000000000017</v>
      </c>
      <c r="G160" s="299">
        <f t="shared" si="38"/>
        <v>2500</v>
      </c>
      <c r="H160" s="300">
        <f t="shared" si="39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7"/>
        <v>389.00000000000006</v>
      </c>
      <c r="G161" s="299">
        <f t="shared" si="38"/>
        <v>2500</v>
      </c>
      <c r="H161" s="300">
        <f t="shared" si="39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7"/>
        <v>362.99999999999989</v>
      </c>
      <c r="G162" s="299">
        <f t="shared" si="38"/>
        <v>2500</v>
      </c>
      <c r="H162" s="300">
        <f t="shared" si="39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7"/>
        <v>434</v>
      </c>
      <c r="G163" s="299">
        <f t="shared" si="38"/>
        <v>2500</v>
      </c>
      <c r="H163" s="300">
        <f t="shared" si="39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7"/>
        <v>200</v>
      </c>
      <c r="G164" s="299">
        <f t="shared" si="38"/>
        <v>2500</v>
      </c>
      <c r="H164" s="300">
        <f t="shared" si="39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0">C169*(E169-D169)</f>
        <v>-9.9999999999999645</v>
      </c>
      <c r="G169" s="198">
        <f t="shared" ref="G169:G174" si="41">D169*C169</f>
        <v>1287</v>
      </c>
      <c r="H169" s="212">
        <f t="shared" ref="H169:H174" si="42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0"/>
        <v>-45.999999999999908</v>
      </c>
      <c r="G170" s="198">
        <f t="shared" si="41"/>
        <v>1287</v>
      </c>
      <c r="H170" s="212">
        <f t="shared" si="42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0"/>
        <v>-82.000000000000028</v>
      </c>
      <c r="G171" s="198">
        <f t="shared" si="41"/>
        <v>2496</v>
      </c>
      <c r="H171" s="212">
        <f t="shared" si="42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0"/>
        <v>-99.000000000000028</v>
      </c>
      <c r="G172" s="198">
        <f t="shared" si="41"/>
        <v>3720</v>
      </c>
      <c r="H172" s="212">
        <f t="shared" si="42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0"/>
        <v>-121.50000000000034</v>
      </c>
      <c r="G173" s="198">
        <f t="shared" si="41"/>
        <v>3720</v>
      </c>
      <c r="H173" s="212">
        <f t="shared" si="42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0"/>
        <v>-50.999999999999979</v>
      </c>
      <c r="G174" s="198">
        <f t="shared" si="41"/>
        <v>3720</v>
      </c>
      <c r="H174" s="212">
        <f t="shared" si="42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3">C175*(E175-D175)</f>
        <v>13.499999999999979</v>
      </c>
      <c r="G175" s="198">
        <f t="shared" ref="G175:G186" si="44">D175*C175</f>
        <v>3720</v>
      </c>
      <c r="H175" s="212">
        <f t="shared" ref="H175:H186" si="45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3"/>
        <v>40.499999999999936</v>
      </c>
      <c r="G176" s="198">
        <f t="shared" si="44"/>
        <v>3720</v>
      </c>
      <c r="H176" s="212">
        <f t="shared" si="45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3"/>
        <v>7.5000000000001066</v>
      </c>
      <c r="G177" s="198">
        <f t="shared" si="44"/>
        <v>3720</v>
      </c>
      <c r="H177" s="212">
        <f t="shared" si="45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3"/>
        <v>-33.000000000000362</v>
      </c>
      <c r="G178" s="198">
        <f t="shared" si="44"/>
        <v>3720</v>
      </c>
      <c r="H178" s="212">
        <f t="shared" si="45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3"/>
        <v>-211.50000000000003</v>
      </c>
      <c r="G179" s="198">
        <f t="shared" si="44"/>
        <v>3720</v>
      </c>
      <c r="H179" s="212">
        <f t="shared" si="45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3"/>
        <v>-144.00000000000011</v>
      </c>
      <c r="G180" s="198">
        <f t="shared" si="44"/>
        <v>3720</v>
      </c>
      <c r="H180" s="212">
        <f t="shared" si="45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3"/>
        <v>-73.500000000000298</v>
      </c>
      <c r="G181" s="198">
        <f t="shared" si="44"/>
        <v>3720</v>
      </c>
      <c r="H181" s="212">
        <f t="shared" si="45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3"/>
        <v>-104.53499999999991</v>
      </c>
      <c r="G182" s="198">
        <f t="shared" si="44"/>
        <v>3694.0349999999999</v>
      </c>
      <c r="H182" s="212">
        <f t="shared" si="45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3"/>
        <v>-164.53499999999968</v>
      </c>
      <c r="G183" s="198">
        <f t="shared" si="44"/>
        <v>3694.0349999999999</v>
      </c>
      <c r="H183" s="212">
        <f t="shared" si="45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3"/>
        <v>8.2949999999998525</v>
      </c>
      <c r="G184" s="198">
        <f t="shared" si="44"/>
        <v>3639.7050000000004</v>
      </c>
      <c r="H184" s="212">
        <f t="shared" si="45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3"/>
        <v>69.794999999999874</v>
      </c>
      <c r="G185" s="198">
        <f t="shared" si="44"/>
        <v>3639.7050000000004</v>
      </c>
      <c r="H185" s="212">
        <f t="shared" si="45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3"/>
        <v>589.25999999999976</v>
      </c>
      <c r="G186" s="198">
        <f t="shared" si="44"/>
        <v>2250.7400000000002</v>
      </c>
      <c r="H186" s="212">
        <f t="shared" si="45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13" priority="112">
      <formula>F95&gt;0</formula>
    </cfRule>
    <cfRule type="expression" dxfId="1112" priority="113">
      <formula>F95&lt;0</formula>
    </cfRule>
  </conditionalFormatting>
  <conditionalFormatting sqref="Q7">
    <cfRule type="expression" dxfId="1111" priority="100">
      <formula>Q7&gt;0</formula>
    </cfRule>
    <cfRule type="expression" dxfId="1110" priority="101">
      <formula>Q7&lt;0</formula>
    </cfRule>
  </conditionalFormatting>
  <conditionalFormatting sqref="Q8">
    <cfRule type="expression" dxfId="1109" priority="98">
      <formula>Q8&gt;0</formula>
    </cfRule>
    <cfRule type="expression" dxfId="1108" priority="99">
      <formula>Q8&lt;0</formula>
    </cfRule>
  </conditionalFormatting>
  <conditionalFormatting sqref="F152:F164">
    <cfRule type="expression" dxfId="1107" priority="96">
      <formula>F152&gt;0</formula>
    </cfRule>
    <cfRule type="expression" dxfId="1106" priority="97">
      <formula>F152&lt;0</formula>
    </cfRule>
  </conditionalFormatting>
  <conditionalFormatting sqref="H152:H164">
    <cfRule type="expression" dxfId="1105" priority="94">
      <formula>H152&gt;0</formula>
    </cfRule>
    <cfRule type="expression" dxfId="1104" priority="95">
      <formula>H152&lt;0</formula>
    </cfRule>
  </conditionalFormatting>
  <conditionalFormatting sqref="H168:H171">
    <cfRule type="expression" dxfId="1103" priority="90">
      <formula>H168&gt;0</formula>
    </cfRule>
    <cfRule type="expression" dxfId="1102" priority="91">
      <formula>H168&lt;0</formula>
    </cfRule>
  </conditionalFormatting>
  <conditionalFormatting sqref="F168:F171">
    <cfRule type="expression" dxfId="1101" priority="92">
      <formula>F168&gt;0</formula>
    </cfRule>
    <cfRule type="expression" dxfId="1100" priority="93">
      <formula>F168&lt;0</formula>
    </cfRule>
  </conditionalFormatting>
  <conditionalFormatting sqref="M194">
    <cfRule type="expression" dxfId="1099" priority="88">
      <formula>M194&gt;0</formula>
    </cfRule>
    <cfRule type="expression" dxfId="1098" priority="89">
      <formula>M194&lt;0</formula>
    </cfRule>
  </conditionalFormatting>
  <conditionalFormatting sqref="F47:F48 F55:F92">
    <cfRule type="expression" dxfId="1097" priority="86">
      <formula>F47&gt;0</formula>
    </cfRule>
    <cfRule type="expression" dxfId="1096" priority="87">
      <formula>F47&lt;0</formula>
    </cfRule>
  </conditionalFormatting>
  <conditionalFormatting sqref="H47:H48 H55:H92">
    <cfRule type="expression" dxfId="1095" priority="84">
      <formula>H47&gt;0</formula>
    </cfRule>
    <cfRule type="expression" dxfId="1094" priority="85">
      <formula>H47&lt;0</formula>
    </cfRule>
  </conditionalFormatting>
  <conditionalFormatting sqref="Q10">
    <cfRule type="expression" dxfId="1093" priority="82">
      <formula>Q10&gt;0</formula>
    </cfRule>
    <cfRule type="expression" dxfId="1092" priority="83">
      <formula>Q10&lt;0</formula>
    </cfRule>
  </conditionalFormatting>
  <conditionalFormatting sqref="F49:F54">
    <cfRule type="expression" dxfId="1091" priority="80">
      <formula>F49&gt;0</formula>
    </cfRule>
    <cfRule type="expression" dxfId="1090" priority="81">
      <formula>F49&lt;0</formula>
    </cfRule>
  </conditionalFormatting>
  <conditionalFormatting sqref="H49:H54">
    <cfRule type="expression" dxfId="1089" priority="78">
      <formula>H49&gt;0</formula>
    </cfRule>
    <cfRule type="expression" dxfId="1088" priority="79">
      <formula>H49&lt;0</formula>
    </cfRule>
  </conditionalFormatting>
  <conditionalFormatting sqref="K52:K59">
    <cfRule type="expression" dxfId="1087" priority="76">
      <formula>K52&gt;0</formula>
    </cfRule>
    <cfRule type="expression" dxfId="1086" priority="77">
      <formula>K52&lt;0</formula>
    </cfRule>
  </conditionalFormatting>
  <conditionalFormatting sqref="K60:K92">
    <cfRule type="expression" dxfId="1085" priority="74">
      <formula>K60&gt;0</formula>
    </cfRule>
    <cfRule type="expression" dxfId="1084" priority="75">
      <formula>K60&lt;0</formula>
    </cfRule>
  </conditionalFormatting>
  <conditionalFormatting sqref="F93:F94">
    <cfRule type="expression" dxfId="1083" priority="71">
      <formula>F93&gt;0</formula>
    </cfRule>
    <cfRule type="expression" dxfId="1082" priority="72">
      <formula>F93&lt;0</formula>
    </cfRule>
  </conditionalFormatting>
  <conditionalFormatting sqref="H93:H94">
    <cfRule type="expression" dxfId="1081" priority="69">
      <formula>H93&gt;0</formula>
    </cfRule>
    <cfRule type="expression" dxfId="1080" priority="70">
      <formula>H93&lt;0</formula>
    </cfRule>
  </conditionalFormatting>
  <conditionalFormatting sqref="K93:K94">
    <cfRule type="expression" dxfId="1079" priority="67">
      <formula>K93&gt;0</formula>
    </cfRule>
    <cfRule type="expression" dxfId="1078" priority="68">
      <formula>K93&lt;0</formula>
    </cfRule>
  </conditionalFormatting>
  <conditionalFormatting sqref="F103:F105 H103:H105 K103:K105">
    <cfRule type="expression" dxfId="1077" priority="63">
      <formula>F103&gt;0</formula>
    </cfRule>
    <cfRule type="expression" dxfId="1076" priority="64">
      <formula>F103&lt;0</formula>
    </cfRule>
  </conditionalFormatting>
  <conditionalFormatting sqref="L95:L101 L149">
    <cfRule type="expression" dxfId="1075" priority="61">
      <formula>L95&gt;0</formula>
    </cfRule>
    <cfRule type="expression" dxfId="1074" priority="62">
      <formula>L95&lt;0</formula>
    </cfRule>
  </conditionalFormatting>
  <conditionalFormatting sqref="L52:L59">
    <cfRule type="expression" dxfId="1073" priority="59">
      <formula>L52&gt;0</formula>
    </cfRule>
    <cfRule type="expression" dxfId="1072" priority="60">
      <formula>L52&lt;0</formula>
    </cfRule>
  </conditionalFormatting>
  <conditionalFormatting sqref="L60:L92">
    <cfRule type="expression" dxfId="1071" priority="57">
      <formula>L60&gt;0</formula>
    </cfRule>
    <cfRule type="expression" dxfId="1070" priority="58">
      <formula>L60&lt;0</formula>
    </cfRule>
  </conditionalFormatting>
  <conditionalFormatting sqref="L93:L94">
    <cfRule type="expression" dxfId="1069" priority="55">
      <formula>L93&gt;0</formula>
    </cfRule>
    <cfRule type="expression" dxfId="1068" priority="56">
      <formula>L93&lt;0</formula>
    </cfRule>
  </conditionalFormatting>
  <conditionalFormatting sqref="L103:L105">
    <cfRule type="expression" dxfId="1067" priority="53">
      <formula>L103&gt;0</formula>
    </cfRule>
    <cfRule type="expression" dxfId="1066" priority="54">
      <formula>L103&lt;0</formula>
    </cfRule>
  </conditionalFormatting>
  <conditionalFormatting sqref="F112:F115 H112:H115">
    <cfRule type="expression" dxfId="1065" priority="51">
      <formula>F112&gt;0</formula>
    </cfRule>
    <cfRule type="expression" dxfId="1064" priority="52">
      <formula>F112&lt;0</formula>
    </cfRule>
  </conditionalFormatting>
  <conditionalFormatting sqref="K109:K111 F109:F111 H109:H111">
    <cfRule type="expression" dxfId="1063" priority="47">
      <formula>F109&gt;0</formula>
    </cfRule>
    <cfRule type="expression" dxfId="1062" priority="48">
      <formula>F109&lt;0</formula>
    </cfRule>
  </conditionalFormatting>
  <conditionalFormatting sqref="L109:L110">
    <cfRule type="expression" dxfId="1061" priority="45">
      <formula>L109&gt;0</formula>
    </cfRule>
    <cfRule type="expression" dxfId="1060" priority="46">
      <formula>L109&lt;0</formula>
    </cfRule>
  </conditionalFormatting>
  <conditionalFormatting sqref="K106:K108 F106:F108 H106:H108">
    <cfRule type="expression" dxfId="1059" priority="43">
      <formula>F106&gt;0</formula>
    </cfRule>
    <cfRule type="expression" dxfId="1058" priority="44">
      <formula>F106&lt;0</formula>
    </cfRule>
  </conditionalFormatting>
  <conditionalFormatting sqref="L107:L108">
    <cfRule type="expression" dxfId="1057" priority="41">
      <formula>L107&gt;0</formula>
    </cfRule>
    <cfRule type="expression" dxfId="1056" priority="42">
      <formula>L107&lt;0</formula>
    </cfRule>
  </conditionalFormatting>
  <conditionalFormatting sqref="H117:H120 F117:F120">
    <cfRule type="expression" dxfId="1055" priority="35">
      <formula>F117&gt;0</formula>
    </cfRule>
    <cfRule type="expression" dxfId="1054" priority="36">
      <formula>F117&lt;0</formula>
    </cfRule>
  </conditionalFormatting>
  <conditionalFormatting sqref="H121:H124 F121:F124">
    <cfRule type="expression" dxfId="1053" priority="31">
      <formula>F121&gt;0</formula>
    </cfRule>
    <cfRule type="expression" dxfId="1052" priority="32">
      <formula>F121&lt;0</formula>
    </cfRule>
  </conditionalFormatting>
  <conditionalFormatting sqref="F126:F131 H126:H131 K126:K131">
    <cfRule type="expression" dxfId="1051" priority="27">
      <formula>F126&gt;0</formula>
    </cfRule>
    <cfRule type="expression" dxfId="1050" priority="28">
      <formula>F126&lt;0</formula>
    </cfRule>
  </conditionalFormatting>
  <conditionalFormatting sqref="L130:L131">
    <cfRule type="expression" dxfId="1049" priority="21">
      <formula>L130&gt;0</formula>
    </cfRule>
    <cfRule type="expression" dxfId="1048" priority="22">
      <formula>L130&lt;0</formula>
    </cfRule>
  </conditionalFormatting>
  <conditionalFormatting sqref="F132:F134 H132:H134 K132:K135">
    <cfRule type="expression" dxfId="1047" priority="19">
      <formula>F132&gt;0</formula>
    </cfRule>
    <cfRule type="expression" dxfId="1046" priority="20">
      <formula>F132&lt;0</formula>
    </cfRule>
  </conditionalFormatting>
  <conditionalFormatting sqref="F135:F137 H135:H137 K136:K137">
    <cfRule type="expression" dxfId="1045" priority="15">
      <formula>F135&gt;0</formula>
    </cfRule>
    <cfRule type="expression" dxfId="1044" priority="16">
      <formula>F135&lt;0</formula>
    </cfRule>
  </conditionalFormatting>
  <conditionalFormatting sqref="F138:F140 H138:H140 K138:K140">
    <cfRule type="expression" dxfId="1043" priority="11">
      <formula>F138&gt;0</formula>
    </cfRule>
    <cfRule type="expression" dxfId="1042" priority="12">
      <formula>F138&lt;0</formula>
    </cfRule>
  </conditionalFormatting>
  <conditionalFormatting sqref="F141:F143 H141:H143 K141:K143">
    <cfRule type="expression" dxfId="1041" priority="7">
      <formula>F141&gt;0</formula>
    </cfRule>
    <cfRule type="expression" dxfId="1040" priority="8">
      <formula>F141&lt;0</formula>
    </cfRule>
  </conditionalFormatting>
  <conditionalFormatting sqref="F144:F146 H144:H146 K144:K146">
    <cfRule type="expression" dxfId="1039" priority="3">
      <formula>F144&gt;0</formula>
    </cfRule>
    <cfRule type="expression" dxfId="1038" priority="4">
      <formula>F144&lt;0</formula>
    </cfRule>
  </conditionalFormatting>
  <conditionalFormatting sqref="L146">
    <cfRule type="expression" dxfId="1037" priority="1">
      <formula>L146&gt;0</formula>
    </cfRule>
    <cfRule type="expression" dxfId="1036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35" priority="9">
      <formula>F39&gt;0</formula>
    </cfRule>
    <cfRule type="expression" dxfId="1034" priority="10">
      <formula>F39&lt;0</formula>
    </cfRule>
  </conditionalFormatting>
  <conditionalFormatting sqref="F25:F38">
    <cfRule type="expression" dxfId="1033" priority="7">
      <formula>F25&gt;0</formula>
    </cfRule>
    <cfRule type="expression" dxfId="1032" priority="8">
      <formula>F25&lt;0</formula>
    </cfRule>
  </conditionalFormatting>
  <conditionalFormatting sqref="H25:H38">
    <cfRule type="expression" dxfId="1031" priority="5">
      <formula>H25&gt;0</formula>
    </cfRule>
    <cfRule type="expression" dxfId="1030" priority="6">
      <formula>H25&lt;0</formula>
    </cfRule>
  </conditionalFormatting>
  <conditionalFormatting sqref="Q7">
    <cfRule type="expression" dxfId="1029" priority="3">
      <formula>Q7&gt;0</formula>
    </cfRule>
    <cfRule type="expression" dxfId="1028" priority="4">
      <formula>Q7&lt;0</formula>
    </cfRule>
  </conditionalFormatting>
  <conditionalFormatting sqref="Q8">
    <cfRule type="expression" dxfId="1027" priority="1">
      <formula>Q8&gt;0</formula>
    </cfRule>
    <cfRule type="expression" dxfId="102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25" priority="29">
      <formula>F29&gt;0</formula>
    </cfRule>
    <cfRule type="expression" dxfId="1024" priority="30">
      <formula>F29&lt;0</formula>
    </cfRule>
  </conditionalFormatting>
  <conditionalFormatting sqref="Q7">
    <cfRule type="expression" dxfId="1023" priority="27">
      <formula>Q7&gt;0</formula>
    </cfRule>
    <cfRule type="expression" dxfId="1022" priority="28">
      <formula>Q7&lt;0</formula>
    </cfRule>
  </conditionalFormatting>
  <conditionalFormatting sqref="Q8">
    <cfRule type="expression" dxfId="1021" priority="25">
      <formula>Q8&gt;0</formula>
    </cfRule>
    <cfRule type="expression" dxfId="1020" priority="26">
      <formula>Q8&lt;0</formula>
    </cfRule>
  </conditionalFormatting>
  <conditionalFormatting sqref="F96:F110">
    <cfRule type="expression" dxfId="1019" priority="19">
      <formula>F96&gt;0</formula>
    </cfRule>
    <cfRule type="expression" dxfId="1018" priority="20">
      <formula>F96&lt;0</formula>
    </cfRule>
  </conditionalFormatting>
  <conditionalFormatting sqref="H96:H110">
    <cfRule type="expression" dxfId="1017" priority="17">
      <formula>H96&gt;0</formula>
    </cfRule>
    <cfRule type="expression" dxfId="1016" priority="18">
      <formula>H96&lt;0</formula>
    </cfRule>
  </conditionalFormatting>
  <conditionalFormatting sqref="Q10">
    <cfRule type="expression" dxfId="1015" priority="15">
      <formula>Q10&gt;0</formula>
    </cfRule>
    <cfRule type="expression" dxfId="1014" priority="16">
      <formula>Q10&lt;0</formula>
    </cfRule>
  </conditionalFormatting>
  <conditionalFormatting sqref="L29:L38">
    <cfRule type="expression" dxfId="1013" priority="9">
      <formula>L29&gt;0</formula>
    </cfRule>
    <cfRule type="expression" dxfId="1012" priority="10">
      <formula>L29&lt;0</formula>
    </cfRule>
  </conditionalFormatting>
  <conditionalFormatting sqref="F27:F29 H27:H29 J25:K29">
    <cfRule type="expression" dxfId="1011" priority="7">
      <formula>F25&gt;0</formula>
    </cfRule>
    <cfRule type="expression" dxfId="1010" priority="8">
      <formula>F25&lt;0</formula>
    </cfRule>
  </conditionalFormatting>
  <conditionalFormatting sqref="L25:L29">
    <cfRule type="expression" dxfId="1009" priority="5">
      <formula>L25&gt;0</formula>
    </cfRule>
    <cfRule type="expression" dxfId="1008" priority="6">
      <formula>L25&lt;0</formula>
    </cfRule>
  </conditionalFormatting>
  <conditionalFormatting sqref="F25:F26">
    <cfRule type="expression" dxfId="1007" priority="3">
      <formula>F25&gt;0</formula>
    </cfRule>
    <cfRule type="expression" dxfId="1006" priority="4">
      <formula>F25&lt;0</formula>
    </cfRule>
  </conditionalFormatting>
  <conditionalFormatting sqref="H25:H26">
    <cfRule type="expression" dxfId="1005" priority="1">
      <formula>H25&gt;0</formula>
    </cfRule>
    <cfRule type="expression" dxfId="100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71.078499999999991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88.41</v>
      </c>
      <c r="R4" s="425">
        <v>-1.6299999999999999E-2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3536.3999999999996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693.26000000000022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693.26000000000022</v>
      </c>
      <c r="T8" s="1"/>
      <c r="U8" t="s">
        <v>959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0.24383604043416798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2.5788937902952152E-2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18.573529411764707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97.251000000000005</v>
      </c>
      <c r="W19" s="134"/>
    </row>
    <row r="20" spans="1:23" x14ac:dyDescent="0.25">
      <c r="O20" s="81">
        <v>1.0900000000000001</v>
      </c>
      <c r="P20" s="81">
        <f t="shared" ref="P20:P39" si="1">O20*$Q$4</f>
        <v>96.366900000000001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95.482799999999997</v>
      </c>
      <c r="W21" s="134"/>
    </row>
    <row r="22" spans="1:23" x14ac:dyDescent="0.25">
      <c r="O22" s="81">
        <v>1.07</v>
      </c>
      <c r="P22" s="81">
        <f t="shared" si="1"/>
        <v>94.598700000000008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93.714600000000004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92.830500000000001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91.946399999999997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91.062299999999993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90.178200000000004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89.2941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88.41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87.525899999999993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86.641799999999989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85.7577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84.873599999999996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83.989499999999992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83.105399999999989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82.221299999999999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81.337199999999996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80.453100000000006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79.569000000000003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179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03" priority="35">
      <formula>F60&gt;0</formula>
    </cfRule>
    <cfRule type="expression" dxfId="1002" priority="36">
      <formula>F60&lt;0</formula>
    </cfRule>
  </conditionalFormatting>
  <conditionalFormatting sqref="Q7">
    <cfRule type="expression" dxfId="1001" priority="33">
      <formula>Q7&gt;0</formula>
    </cfRule>
    <cfRule type="expression" dxfId="1000" priority="34">
      <formula>Q7&lt;0</formula>
    </cfRule>
  </conditionalFormatting>
  <conditionalFormatting sqref="Q8">
    <cfRule type="expression" dxfId="999" priority="31">
      <formula>Q8&gt;0</formula>
    </cfRule>
    <cfRule type="expression" dxfId="998" priority="32">
      <formula>Q8&lt;0</formula>
    </cfRule>
  </conditionalFormatting>
  <conditionalFormatting sqref="F25:F29 F34:F59">
    <cfRule type="expression" dxfId="997" priority="29">
      <formula>F25&gt;0</formula>
    </cfRule>
    <cfRule type="expression" dxfId="996" priority="30">
      <formula>F25&lt;0</formula>
    </cfRule>
  </conditionalFormatting>
  <conditionalFormatting sqref="H25:H29 H34:H59">
    <cfRule type="expression" dxfId="995" priority="27">
      <formula>H25&gt;0</formula>
    </cfRule>
    <cfRule type="expression" dxfId="994" priority="28">
      <formula>H25&lt;0</formula>
    </cfRule>
  </conditionalFormatting>
  <conditionalFormatting sqref="F89:F110">
    <cfRule type="expression" dxfId="993" priority="25">
      <formula>F89&gt;0</formula>
    </cfRule>
    <cfRule type="expression" dxfId="992" priority="26">
      <formula>F89&lt;0</formula>
    </cfRule>
  </conditionalFormatting>
  <conditionalFormatting sqref="H89:H110">
    <cfRule type="expression" dxfId="991" priority="23">
      <formula>H89&gt;0</formula>
    </cfRule>
    <cfRule type="expression" dxfId="990" priority="24">
      <formula>H89&lt;0</formula>
    </cfRule>
  </conditionalFormatting>
  <conditionalFormatting sqref="Q10">
    <cfRule type="expression" dxfId="989" priority="21">
      <formula>Q10&gt;0</formula>
    </cfRule>
    <cfRule type="expression" dxfId="988" priority="22">
      <formula>Q10&lt;0</formula>
    </cfRule>
  </conditionalFormatting>
  <conditionalFormatting sqref="J25:J32 J34:J38">
    <cfRule type="expression" dxfId="987" priority="19">
      <formula>J25&gt;0</formula>
    </cfRule>
    <cfRule type="expression" dxfId="986" priority="20">
      <formula>J25&lt;0</formula>
    </cfRule>
  </conditionalFormatting>
  <conditionalFormatting sqref="K25:K30">
    <cfRule type="expression" dxfId="985" priority="17">
      <formula>K25&gt;0</formula>
    </cfRule>
    <cfRule type="expression" dxfId="984" priority="18">
      <formula>K25&lt;0</formula>
    </cfRule>
  </conditionalFormatting>
  <conditionalFormatting sqref="L25:L38">
    <cfRule type="expression" dxfId="983" priority="15">
      <formula>L25&gt;0</formula>
    </cfRule>
    <cfRule type="expression" dxfId="982" priority="16">
      <formula>L25&lt;0</formula>
    </cfRule>
  </conditionalFormatting>
  <conditionalFormatting sqref="F30:F33">
    <cfRule type="expression" dxfId="981" priority="13">
      <formula>F30&gt;0</formula>
    </cfRule>
    <cfRule type="expression" dxfId="980" priority="14">
      <formula>F30&lt;0</formula>
    </cfRule>
  </conditionalFormatting>
  <conditionalFormatting sqref="H30:H33">
    <cfRule type="expression" dxfId="979" priority="11">
      <formula>H30&gt;0</formula>
    </cfRule>
    <cfRule type="expression" dxfId="978" priority="12">
      <formula>H30&lt;0</formula>
    </cfRule>
  </conditionalFormatting>
  <conditionalFormatting sqref="L39:L44">
    <cfRule type="expression" dxfId="977" priority="3">
      <formula>L39&gt;0</formula>
    </cfRule>
    <cfRule type="expression" dxfId="976" priority="4">
      <formula>L39&lt;0</formula>
    </cfRule>
  </conditionalFormatting>
  <conditionalFormatting sqref="L45:L46">
    <cfRule type="expression" dxfId="975" priority="1">
      <formula>L45&gt;0</formula>
    </cfRule>
    <cfRule type="expression" dxfId="974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3" priority="49">
      <formula>Q7&gt;0</formula>
    </cfRule>
    <cfRule type="expression" dxfId="972" priority="50">
      <formula>Q7&lt;0</formula>
    </cfRule>
  </conditionalFormatting>
  <conditionalFormatting sqref="Q8">
    <cfRule type="expression" dxfId="971" priority="47">
      <formula>Q8&gt;0</formula>
    </cfRule>
    <cfRule type="expression" dxfId="970" priority="48">
      <formula>Q8&lt;0</formula>
    </cfRule>
  </conditionalFormatting>
  <conditionalFormatting sqref="F26:F38">
    <cfRule type="expression" dxfId="969" priority="45">
      <formula>F26&gt;0</formula>
    </cfRule>
    <cfRule type="expression" dxfId="968" priority="46">
      <formula>F26&lt;0</formula>
    </cfRule>
  </conditionalFormatting>
  <conditionalFormatting sqref="H26:H38">
    <cfRule type="expression" dxfId="967" priority="43">
      <formula>H26&gt;0</formula>
    </cfRule>
    <cfRule type="expression" dxfId="966" priority="44">
      <formula>H26&lt;0</formula>
    </cfRule>
  </conditionalFormatting>
  <conditionalFormatting sqref="H25">
    <cfRule type="expression" dxfId="965" priority="23">
      <formula>H25&gt;0</formula>
    </cfRule>
    <cfRule type="expression" dxfId="964" priority="24">
      <formula>H25&lt;0</formula>
    </cfRule>
  </conditionalFormatting>
  <conditionalFormatting sqref="Q10">
    <cfRule type="expression" dxfId="963" priority="37">
      <formula>Q10&gt;0</formula>
    </cfRule>
    <cfRule type="expression" dxfId="962" priority="38">
      <formula>Q10&lt;0</formula>
    </cfRule>
  </conditionalFormatting>
  <conditionalFormatting sqref="F25">
    <cfRule type="expression" dxfId="961" priority="25">
      <formula>F25&gt;0</formula>
    </cfRule>
    <cfRule type="expression" dxfId="960" priority="26">
      <formula>F25&lt;0</formula>
    </cfRule>
  </conditionalFormatting>
  <conditionalFormatting sqref="J65:K72">
    <cfRule type="expression" dxfId="959" priority="19">
      <formula>J65&gt;0</formula>
    </cfRule>
    <cfRule type="expression" dxfId="958" priority="20">
      <formula>J65&lt;0</formula>
    </cfRule>
  </conditionalFormatting>
  <conditionalFormatting sqref="F65:F83 F89">
    <cfRule type="expression" dxfId="957" priority="17">
      <formula>F65&gt;0</formula>
    </cfRule>
    <cfRule type="expression" dxfId="956" priority="18">
      <formula>F65&lt;0</formula>
    </cfRule>
  </conditionalFormatting>
  <conditionalFormatting sqref="H65:H83 H89">
    <cfRule type="expression" dxfId="955" priority="15">
      <formula>H65&gt;0</formula>
    </cfRule>
    <cfRule type="expression" dxfId="954" priority="16">
      <formula>H65&lt;0</formula>
    </cfRule>
  </conditionalFormatting>
  <conditionalFormatting sqref="J76:J78">
    <cfRule type="expression" dxfId="953" priority="13">
      <formula>J76&gt;0</formula>
    </cfRule>
    <cfRule type="expression" dxfId="952" priority="14">
      <formula>J76&lt;0</formula>
    </cfRule>
  </conditionalFormatting>
  <conditionalFormatting sqref="K76:K78">
    <cfRule type="expression" dxfId="951" priority="11">
      <formula>K76&gt;0</formula>
    </cfRule>
    <cfRule type="expression" dxfId="950" priority="12">
      <formula>K76&lt;0</formula>
    </cfRule>
  </conditionalFormatting>
  <conditionalFormatting sqref="L65:L78">
    <cfRule type="expression" dxfId="949" priority="9">
      <formula>L65&gt;0</formula>
    </cfRule>
    <cfRule type="expression" dxfId="948" priority="10">
      <formula>L65&lt;0</formula>
    </cfRule>
  </conditionalFormatting>
  <conditionalFormatting sqref="F84:F88">
    <cfRule type="expression" dxfId="947" priority="7">
      <formula>F84&gt;0</formula>
    </cfRule>
    <cfRule type="expression" dxfId="946" priority="8">
      <formula>F84&lt;0</formula>
    </cfRule>
  </conditionalFormatting>
  <conditionalFormatting sqref="H84:H88">
    <cfRule type="expression" dxfId="945" priority="5">
      <formula>H84&gt;0</formula>
    </cfRule>
    <cfRule type="expression" dxfId="944" priority="6">
      <formula>H84&lt;0</formula>
    </cfRule>
  </conditionalFormatting>
  <conditionalFormatting sqref="M65:M78">
    <cfRule type="expression" dxfId="943" priority="3">
      <formula>M65&gt;0</formula>
    </cfRule>
    <cfRule type="expression" dxfId="942" priority="4">
      <formula>M65&lt;0</formula>
    </cfRule>
  </conditionalFormatting>
  <conditionalFormatting sqref="M26:M31">
    <cfRule type="expression" dxfId="941" priority="1">
      <formula>M26&gt;0</formula>
    </cfRule>
    <cfRule type="expression" dxfId="94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topLeftCell="I1" workbookViewId="0">
      <pane ySplit="1" topLeftCell="A11" activePane="bottomLeft" state="frozen"/>
      <selection activeCell="A2" sqref="A2"/>
      <selection pane="bottomLeft" activeCell="U21" sqref="U2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200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340</v>
      </c>
      <c r="AJ2">
        <f>$Q$2*$Q$4</f>
        <v>4914</v>
      </c>
      <c r="AK2">
        <f ca="1">AJ2*EXP(-$X$2 * AI2/365.25)</f>
        <v>13429.141482442888</v>
      </c>
      <c r="AM2" s="2">
        <f>Q10</f>
        <v>0</v>
      </c>
      <c r="AO2">
        <f ca="1" xml:space="preserve"> (SUM(AB:AB) - SUM(AE:AE) - SUM(AH:AH) - SUM(AK:AK))/SUM(AB:AB)</f>
        <v>-0.95535618035312697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32.819449999999961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340</v>
      </c>
      <c r="AJ3">
        <f t="shared" ref="AJ3:AJ17" si="11">$Q$2*$Q$4</f>
        <v>4914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24.57</v>
      </c>
      <c r="R4" s="425">
        <v>-3.3799999999999997E-2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340</v>
      </c>
      <c r="AJ4">
        <f t="shared" si="11"/>
        <v>4914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4914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340</v>
      </c>
      <c r="AJ5">
        <f t="shared" si="11"/>
        <v>4914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6563.8899999999921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340</v>
      </c>
      <c r="AJ6">
        <f t="shared" si="11"/>
        <v>4914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-1649.8899999999921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340</v>
      </c>
      <c r="AJ7">
        <f t="shared" si="11"/>
        <v>4914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-1649.8899999999921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340</v>
      </c>
      <c r="AJ8">
        <f t="shared" si="11"/>
        <v>4914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-0.25135856938492174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340</v>
      </c>
      <c r="AJ9">
        <f t="shared" si="11"/>
        <v>4914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340</v>
      </c>
      <c r="AJ10">
        <f t="shared" si="11"/>
        <v>4914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4.2328042328042326E-2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340</v>
      </c>
      <c r="AJ11">
        <f t="shared" si="11"/>
        <v>4914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340</v>
      </c>
      <c r="AJ12">
        <f t="shared" si="11"/>
        <v>4914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14.452941176470588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340</v>
      </c>
      <c r="AJ13">
        <f t="shared" si="11"/>
        <v>4914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340</v>
      </c>
      <c r="AJ14">
        <f t="shared" si="11"/>
        <v>4914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340</v>
      </c>
      <c r="AJ15">
        <f t="shared" si="11"/>
        <v>4914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340</v>
      </c>
      <c r="AJ16">
        <f t="shared" si="11"/>
        <v>4914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340</v>
      </c>
      <c r="AJ17">
        <f t="shared" si="11"/>
        <v>4914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27.027000000000001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26.781300000000002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26.535600000000002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26.289900000000003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26.0442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1497</v>
      </c>
      <c r="I24" s="18"/>
      <c r="J24" s="18"/>
      <c r="K24" s="18">
        <f>SUM(K2:K14)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25.798500000000001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25.552800000000001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25.307100000000002</v>
      </c>
      <c r="T26" s="709"/>
      <c r="W26" s="134"/>
    </row>
    <row r="27" spans="1:39" x14ac:dyDescent="0.25">
      <c r="O27" s="81">
        <v>1.02</v>
      </c>
      <c r="P27" s="81">
        <f t="shared" si="13"/>
        <v>25.061399999999999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24.8157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24.57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24.324300000000001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24.078600000000002</v>
      </c>
      <c r="T31" s="1">
        <v>43432</v>
      </c>
      <c r="U31" t="s">
        <v>1332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23.832899999999999</v>
      </c>
      <c r="U32" t="s">
        <v>1330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23.587199999999999</v>
      </c>
      <c r="U33" t="s">
        <v>1331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23.3415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23.095800000000001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22.850100000000001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22.604400000000002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22.358700000000002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22.113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39" priority="31">
      <formula>F31&gt;0</formula>
    </cfRule>
    <cfRule type="expression" dxfId="938" priority="32">
      <formula>F31&lt;0</formula>
    </cfRule>
  </conditionalFormatting>
  <conditionalFormatting sqref="Q7">
    <cfRule type="expression" dxfId="937" priority="29">
      <formula>Q7&gt;0</formula>
    </cfRule>
    <cfRule type="expression" dxfId="936" priority="30">
      <formula>Q7&lt;0</formula>
    </cfRule>
  </conditionalFormatting>
  <conditionalFormatting sqref="Q8">
    <cfRule type="expression" dxfId="935" priority="27">
      <formula>Q8&gt;0</formula>
    </cfRule>
    <cfRule type="expression" dxfId="934" priority="28">
      <formula>Q8&lt;0</formula>
    </cfRule>
  </conditionalFormatting>
  <conditionalFormatting sqref="F111:F132">
    <cfRule type="expression" dxfId="933" priority="21">
      <formula>F111&gt;0</formula>
    </cfRule>
    <cfRule type="expression" dxfId="932" priority="22">
      <formula>F111&lt;0</formula>
    </cfRule>
  </conditionalFormatting>
  <conditionalFormatting sqref="H111:H132">
    <cfRule type="expression" dxfId="931" priority="19">
      <formula>H111&gt;0</formula>
    </cfRule>
    <cfRule type="expression" dxfId="930" priority="20">
      <formula>H111&lt;0</formula>
    </cfRule>
  </conditionalFormatting>
  <conditionalFormatting sqref="Q10">
    <cfRule type="expression" dxfId="929" priority="17">
      <formula>Q10&gt;0</formula>
    </cfRule>
    <cfRule type="expression" dxfId="928" priority="18">
      <formula>Q10&lt;0</formula>
    </cfRule>
  </conditionalFormatting>
  <conditionalFormatting sqref="J31:J44">
    <cfRule type="expression" dxfId="927" priority="15">
      <formula>J31&gt;0</formula>
    </cfRule>
    <cfRule type="expression" dxfId="926" priority="16">
      <formula>J31&lt;0</formula>
    </cfRule>
  </conditionalFormatting>
  <conditionalFormatting sqref="K31:K44">
    <cfRule type="expression" dxfId="925" priority="13">
      <formula>K31&gt;0</formula>
    </cfRule>
    <cfRule type="expression" dxfId="924" priority="14">
      <formula>K31&lt;0</formula>
    </cfRule>
  </conditionalFormatting>
  <conditionalFormatting sqref="L31:L44">
    <cfRule type="expression" dxfId="923" priority="11">
      <formula>L31&gt;0</formula>
    </cfRule>
    <cfRule type="expression" dxfId="922" priority="12">
      <formula>L31&lt;0</formula>
    </cfRule>
  </conditionalFormatting>
  <conditionalFormatting sqref="H66:H72 F66:F72">
    <cfRule type="expression" dxfId="921" priority="9">
      <formula>F66&gt;0</formula>
    </cfRule>
    <cfRule type="expression" dxfId="920" priority="10">
      <formula>F66&lt;0</formula>
    </cfRule>
  </conditionalFormatting>
  <conditionalFormatting sqref="H73:H76 F73:F76">
    <cfRule type="expression" dxfId="919" priority="7">
      <formula>F73&gt;0</formula>
    </cfRule>
    <cfRule type="expression" dxfId="918" priority="8">
      <formula>F73&lt;0</formula>
    </cfRule>
  </conditionalFormatting>
  <conditionalFormatting sqref="F83:F84 H83:H84">
    <cfRule type="expression" dxfId="917" priority="5">
      <formula>F83&gt;0</formula>
    </cfRule>
    <cfRule type="expression" dxfId="916" priority="6">
      <formula>F83&lt;0</formula>
    </cfRule>
  </conditionalFormatting>
  <conditionalFormatting sqref="F81:F82 H81:H82">
    <cfRule type="expression" dxfId="915" priority="3">
      <formula>F81&gt;0</formula>
    </cfRule>
    <cfRule type="expression" dxfId="914" priority="4">
      <formula>F81&lt;0</formula>
    </cfRule>
  </conditionalFormatting>
  <conditionalFormatting sqref="F79:F80 H79:H80">
    <cfRule type="expression" dxfId="913" priority="1">
      <formula>F79&gt;0</formula>
    </cfRule>
    <cfRule type="expression" dxfId="912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6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1" priority="137">
      <formula>F30&gt;0</formula>
    </cfRule>
    <cfRule type="expression" dxfId="910" priority="138">
      <formula>F30&lt;0</formula>
    </cfRule>
  </conditionalFormatting>
  <conditionalFormatting sqref="H47:H58">
    <cfRule type="expression" dxfId="909" priority="129">
      <formula>H47&gt;0</formula>
    </cfRule>
    <cfRule type="expression" dxfId="908" priority="130">
      <formula>H47&lt;0</formula>
    </cfRule>
  </conditionalFormatting>
  <conditionalFormatting sqref="H59">
    <cfRule type="expression" dxfId="907" priority="119">
      <formula>H59&gt;0</formula>
    </cfRule>
    <cfRule type="expression" dxfId="906" priority="120">
      <formula>H59&lt;0</formula>
    </cfRule>
  </conditionalFormatting>
  <conditionalFormatting sqref="H60">
    <cfRule type="expression" dxfId="905" priority="115">
      <formula>H60&gt;0</formula>
    </cfRule>
    <cfRule type="expression" dxfId="904" priority="116">
      <formula>H60&lt;0</formula>
    </cfRule>
  </conditionalFormatting>
  <conditionalFormatting sqref="H61:H66">
    <cfRule type="expression" dxfId="903" priority="111">
      <formula>H61&gt;0</formula>
    </cfRule>
    <cfRule type="expression" dxfId="902" priority="112">
      <formula>H61&lt;0</formula>
    </cfRule>
  </conditionalFormatting>
  <conditionalFormatting sqref="Q8">
    <cfRule type="expression" dxfId="901" priority="95">
      <formula>Q8&gt;0</formula>
    </cfRule>
    <cfRule type="expression" dxfId="900" priority="96">
      <formula>Q8&lt;0</formula>
    </cfRule>
  </conditionalFormatting>
  <conditionalFormatting sqref="Q7">
    <cfRule type="expression" dxfId="899" priority="97">
      <formula>Q7&gt;0</formula>
    </cfRule>
    <cfRule type="expression" dxfId="898" priority="98">
      <formula>Q7&lt;0</formula>
    </cfRule>
  </conditionalFormatting>
  <conditionalFormatting sqref="F178 H178">
    <cfRule type="expression" dxfId="897" priority="93">
      <formula>F178&gt;0</formula>
    </cfRule>
    <cfRule type="expression" dxfId="896" priority="94">
      <formula>F178&lt;0</formula>
    </cfRule>
  </conditionalFormatting>
  <conditionalFormatting sqref="Q10">
    <cfRule type="expression" dxfId="895" priority="87">
      <formula>Q10&gt;0</formula>
    </cfRule>
    <cfRule type="expression" dxfId="894" priority="88">
      <formula>Q10&lt;0</formula>
    </cfRule>
  </conditionalFormatting>
  <conditionalFormatting sqref="Q9">
    <cfRule type="expression" dxfId="893" priority="81">
      <formula>Q9&gt;0</formula>
    </cfRule>
    <cfRule type="expression" dxfId="892" priority="82">
      <formula>Q9&lt;0</formula>
    </cfRule>
  </conditionalFormatting>
  <conditionalFormatting sqref="F201:F248">
    <cfRule type="expression" dxfId="891" priority="41">
      <formula>F201&gt;0</formula>
    </cfRule>
    <cfRule type="expression" dxfId="890" priority="42">
      <formula>F201&lt;0</formula>
    </cfRule>
  </conditionalFormatting>
  <conditionalFormatting sqref="H201:H248">
    <cfRule type="expression" dxfId="889" priority="39">
      <formula>H201&gt;0</formula>
    </cfRule>
    <cfRule type="expression" dxfId="888" priority="40">
      <formula>H201&lt;0</formula>
    </cfRule>
  </conditionalFormatting>
  <conditionalFormatting sqref="J208">
    <cfRule type="expression" dxfId="887" priority="37">
      <formula>J208&gt;0</formula>
    </cfRule>
    <cfRule type="expression" dxfId="886" priority="38">
      <formula>J208&lt;0</formula>
    </cfRule>
  </conditionalFormatting>
  <conditionalFormatting sqref="J214:J215">
    <cfRule type="expression" dxfId="885" priority="35">
      <formula>J214&gt;0</formula>
    </cfRule>
    <cfRule type="expression" dxfId="884" priority="36">
      <formula>J214&lt;0</formula>
    </cfRule>
  </conditionalFormatting>
  <conditionalFormatting sqref="J216">
    <cfRule type="expression" dxfId="883" priority="33">
      <formula>J216&gt;0</formula>
    </cfRule>
    <cfRule type="expression" dxfId="882" priority="34">
      <formula>J216&lt;0</formula>
    </cfRule>
  </conditionalFormatting>
  <conditionalFormatting sqref="J217:J219 J221:J224">
    <cfRule type="expression" dxfId="881" priority="31">
      <formula>J217&gt;0</formula>
    </cfRule>
    <cfRule type="expression" dxfId="880" priority="32">
      <formula>J217&lt;0</formula>
    </cfRule>
  </conditionalFormatting>
  <conditionalFormatting sqref="K208">
    <cfRule type="expression" dxfId="879" priority="29">
      <formula>K208&gt;0</formula>
    </cfRule>
    <cfRule type="expression" dxfId="878" priority="30">
      <formula>K208&lt;0</formula>
    </cfRule>
  </conditionalFormatting>
  <conditionalFormatting sqref="K214:K215">
    <cfRule type="expression" dxfId="877" priority="27">
      <formula>K214&gt;0</formula>
    </cfRule>
    <cfRule type="expression" dxfId="876" priority="28">
      <formula>K214&lt;0</formula>
    </cfRule>
  </conditionalFormatting>
  <conditionalFormatting sqref="K216">
    <cfRule type="expression" dxfId="875" priority="25">
      <formula>K216&gt;0</formula>
    </cfRule>
    <cfRule type="expression" dxfId="874" priority="26">
      <formula>K216&lt;0</formula>
    </cfRule>
  </conditionalFormatting>
  <conditionalFormatting sqref="K217:K224">
    <cfRule type="expression" dxfId="873" priority="23">
      <formula>K217&gt;0</formula>
    </cfRule>
    <cfRule type="expression" dxfId="872" priority="24">
      <formula>K217&lt;0</formula>
    </cfRule>
  </conditionalFormatting>
  <conditionalFormatting sqref="L208">
    <cfRule type="expression" dxfId="871" priority="21">
      <formula>L208&gt;0</formula>
    </cfRule>
    <cfRule type="expression" dxfId="870" priority="22">
      <formula>L208&lt;0</formula>
    </cfRule>
  </conditionalFormatting>
  <conditionalFormatting sqref="L214:L215">
    <cfRule type="expression" dxfId="869" priority="19">
      <formula>L214&gt;0</formula>
    </cfRule>
    <cfRule type="expression" dxfId="868" priority="20">
      <formula>L214&lt;0</formula>
    </cfRule>
  </conditionalFormatting>
  <conditionalFormatting sqref="L216">
    <cfRule type="expression" dxfId="867" priority="17">
      <formula>L216&gt;0</formula>
    </cfRule>
    <cfRule type="expression" dxfId="866" priority="18">
      <formula>L216&lt;0</formula>
    </cfRule>
  </conditionalFormatting>
  <conditionalFormatting sqref="L217:L224">
    <cfRule type="expression" dxfId="865" priority="15">
      <formula>L217&gt;0</formula>
    </cfRule>
    <cfRule type="expression" dxfId="864" priority="16">
      <formula>L217&lt;0</formula>
    </cfRule>
  </conditionalFormatting>
  <conditionalFormatting sqref="K225">
    <cfRule type="expression" dxfId="863" priority="13">
      <formula>K225&gt;0</formula>
    </cfRule>
    <cfRule type="expression" dxfId="862" priority="14">
      <formula>K225&lt;0</formula>
    </cfRule>
  </conditionalFormatting>
  <conditionalFormatting sqref="L225:L232">
    <cfRule type="expression" dxfId="861" priority="11">
      <formula>L225&gt;0</formula>
    </cfRule>
    <cfRule type="expression" dxfId="860" priority="12">
      <formula>L225&lt;0</formula>
    </cfRule>
  </conditionalFormatting>
  <conditionalFormatting sqref="K226">
    <cfRule type="expression" dxfId="859" priority="9">
      <formula>K226&gt;0</formula>
    </cfRule>
    <cfRule type="expression" dxfId="858" priority="10">
      <formula>K226&lt;0</formula>
    </cfRule>
  </conditionalFormatting>
  <conditionalFormatting sqref="K227">
    <cfRule type="expression" dxfId="857" priority="7">
      <formula>K227&gt;0</formula>
    </cfRule>
    <cfRule type="expression" dxfId="856" priority="8">
      <formula>K227&lt;0</formula>
    </cfRule>
  </conditionalFormatting>
  <conditionalFormatting sqref="K228:K248">
    <cfRule type="expression" dxfId="855" priority="5">
      <formula>K228&gt;0</formula>
    </cfRule>
    <cfRule type="expression" dxfId="854" priority="6">
      <formula>K228&lt;0</formula>
    </cfRule>
  </conditionalFormatting>
  <conditionalFormatting sqref="L233:L237">
    <cfRule type="expression" dxfId="853" priority="3">
      <formula>L233&gt;0</formula>
    </cfRule>
    <cfRule type="expression" dxfId="852" priority="4">
      <formula>L233&lt;0</formula>
    </cfRule>
  </conditionalFormatting>
  <conditionalFormatting sqref="L238:L243">
    <cfRule type="expression" dxfId="851" priority="1">
      <formula>L238&gt;0</formula>
    </cfRule>
    <cfRule type="expression" dxfId="85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9" priority="11">
      <formula>F27&gt;0</formula>
    </cfRule>
    <cfRule type="expression" dxfId="848" priority="12">
      <formula>F27&lt;0</formula>
    </cfRule>
  </conditionalFormatting>
  <conditionalFormatting sqref="H27:H29">
    <cfRule type="expression" dxfId="847" priority="9">
      <formula>H27&gt;0</formula>
    </cfRule>
    <cfRule type="expression" dxfId="846" priority="10">
      <formula>H27&lt;0</formula>
    </cfRule>
  </conditionalFormatting>
  <conditionalFormatting sqref="F23:F26">
    <cfRule type="expression" dxfId="845" priority="7">
      <formula>F23&gt;0</formula>
    </cfRule>
    <cfRule type="expression" dxfId="844" priority="8">
      <formula>F23&lt;0</formula>
    </cfRule>
  </conditionalFormatting>
  <conditionalFormatting sqref="H23:H26">
    <cfRule type="expression" dxfId="843" priority="5">
      <formula>H23&gt;0</formula>
    </cfRule>
    <cfRule type="expression" dxfId="842" priority="6">
      <formula>H23&lt;0</formula>
    </cfRule>
  </conditionalFormatting>
  <conditionalFormatting sqref="Q8">
    <cfRule type="expression" dxfId="841" priority="1">
      <formula>Q8&gt;0</formula>
    </cfRule>
    <cfRule type="expression" dxfId="840" priority="2">
      <formula>Q8&lt;0</formula>
    </cfRule>
  </conditionalFormatting>
  <conditionalFormatting sqref="Q7">
    <cfRule type="expression" dxfId="839" priority="3">
      <formula>Q7&gt;0</formula>
    </cfRule>
    <cfRule type="expression" dxfId="83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7" priority="7">
      <formula>F21&gt;0</formula>
    </cfRule>
    <cfRule type="expression" dxfId="836" priority="8">
      <formula>F21&lt;0</formula>
    </cfRule>
  </conditionalFormatting>
  <conditionalFormatting sqref="F22">
    <cfRule type="expression" dxfId="835" priority="5">
      <formula>F22&gt;0</formula>
    </cfRule>
    <cfRule type="expression" dxfId="834" priority="6">
      <formula>F22&lt;0</formula>
    </cfRule>
  </conditionalFormatting>
  <conditionalFormatting sqref="Q8">
    <cfRule type="expression" dxfId="833" priority="1">
      <formula>Q8&gt;0</formula>
    </cfRule>
    <cfRule type="expression" dxfId="832" priority="2">
      <formula>Q8&lt;0</formula>
    </cfRule>
  </conditionalFormatting>
  <conditionalFormatting sqref="Q7">
    <cfRule type="expression" dxfId="831" priority="3">
      <formula>Q7&gt;0</formula>
    </cfRule>
    <cfRule type="expression" dxfId="8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9" priority="17">
      <formula>F38&gt;0</formula>
    </cfRule>
    <cfRule type="expression" dxfId="828" priority="18">
      <formula>F38&lt;0</formula>
    </cfRule>
  </conditionalFormatting>
  <conditionalFormatting sqref="H38:H72">
    <cfRule type="expression" dxfId="827" priority="9">
      <formula>H38&gt;0</formula>
    </cfRule>
    <cfRule type="expression" dxfId="826" priority="10">
      <formula>H38&lt;0</formula>
    </cfRule>
  </conditionalFormatting>
  <conditionalFormatting sqref="F21:F37">
    <cfRule type="expression" dxfId="825" priority="7">
      <formula>F21&gt;0</formula>
    </cfRule>
    <cfRule type="expression" dxfId="824" priority="8">
      <formula>F21&lt;0</formula>
    </cfRule>
  </conditionalFormatting>
  <conditionalFormatting sqref="H21:H37">
    <cfRule type="expression" dxfId="823" priority="5">
      <formula>H21&gt;0</formula>
    </cfRule>
    <cfRule type="expression" dxfId="822" priority="6">
      <formula>H21&lt;0</formula>
    </cfRule>
  </conditionalFormatting>
  <conditionalFormatting sqref="Q8">
    <cfRule type="expression" dxfId="821" priority="1">
      <formula>Q8&gt;0</formula>
    </cfRule>
    <cfRule type="expression" dxfId="820" priority="2">
      <formula>Q8&lt;0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7" priority="11">
      <formula>F24&gt;0</formula>
    </cfRule>
    <cfRule type="expression" dxfId="816" priority="12">
      <formula>F24&lt;0</formula>
    </cfRule>
  </conditionalFormatting>
  <conditionalFormatting sqref="H27:H30">
    <cfRule type="expression" dxfId="815" priority="9">
      <formula>H27&gt;0</formula>
    </cfRule>
    <cfRule type="expression" dxfId="814" priority="10">
      <formula>H27&lt;0</formula>
    </cfRule>
  </conditionalFormatting>
  <conditionalFormatting sqref="F25">
    <cfRule type="expression" dxfId="813" priority="7">
      <formula>F25&gt;0</formula>
    </cfRule>
    <cfRule type="expression" dxfId="812" priority="8">
      <formula>F25&lt;0</formula>
    </cfRule>
  </conditionalFormatting>
  <conditionalFormatting sqref="H24:H26">
    <cfRule type="expression" dxfId="811" priority="5">
      <formula>H24&gt;0</formula>
    </cfRule>
    <cfRule type="expression" dxfId="810" priority="6">
      <formula>H24&lt;0</formula>
    </cfRule>
  </conditionalFormatting>
  <conditionalFormatting sqref="Q7">
    <cfRule type="expression" dxfId="809" priority="3">
      <formula>Q7&gt;0</formula>
    </cfRule>
    <cfRule type="expression" dxfId="808" priority="4">
      <formula>Q7&lt;0</formula>
    </cfRule>
  </conditionalFormatting>
  <conditionalFormatting sqref="Q8">
    <cfRule type="expression" dxfId="807" priority="1">
      <formula>Q8&gt;0</formula>
    </cfRule>
    <cfRule type="expression" dxfId="80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5" priority="17">
      <formula>F28&gt;0</formula>
    </cfRule>
    <cfRule type="expression" dxfId="804" priority="18">
      <formula>F28&lt;0</formula>
    </cfRule>
  </conditionalFormatting>
  <conditionalFormatting sqref="F28 F33:F35">
    <cfRule type="expression" dxfId="803" priority="19">
      <formula>F28&gt;0</formula>
    </cfRule>
    <cfRule type="expression" dxfId="802" priority="20">
      <formula>F28&lt;0</formula>
    </cfRule>
  </conditionalFormatting>
  <conditionalFormatting sqref="H28 H33:H35">
    <cfRule type="expression" dxfId="801" priority="15">
      <formula>H28&gt;0</formula>
    </cfRule>
    <cfRule type="expression" dxfId="800" priority="16">
      <formula>H28&lt;0</formula>
    </cfRule>
  </conditionalFormatting>
  <conditionalFormatting sqref="F21:F27">
    <cfRule type="expression" dxfId="799" priority="13">
      <formula>F21&gt;0</formula>
    </cfRule>
    <cfRule type="expression" dxfId="798" priority="14">
      <formula>F21&lt;0</formula>
    </cfRule>
  </conditionalFormatting>
  <conditionalFormatting sqref="H21:H27">
    <cfRule type="expression" dxfId="797" priority="11">
      <formula>H21&gt;0</formula>
    </cfRule>
    <cfRule type="expression" dxfId="796" priority="12">
      <formula>H21&lt;0</formula>
    </cfRule>
  </conditionalFormatting>
  <conditionalFormatting sqref="Q8">
    <cfRule type="expression" dxfId="795" priority="7">
      <formula>Q8&gt;0</formula>
    </cfRule>
    <cfRule type="expression" dxfId="794" priority="8">
      <formula>Q8&lt;0</formula>
    </cfRule>
  </conditionalFormatting>
  <conditionalFormatting sqref="Q7">
    <cfRule type="expression" dxfId="793" priority="9">
      <formula>Q7&gt;0</formula>
    </cfRule>
    <cfRule type="expression" dxfId="792" priority="10">
      <formula>Q7&lt;0</formula>
    </cfRule>
  </conditionalFormatting>
  <conditionalFormatting sqref="F29:F32">
    <cfRule type="expression" dxfId="791" priority="5">
      <formula>F29&gt;0</formula>
    </cfRule>
    <cfRule type="expression" dxfId="790" priority="6">
      <formula>F29&lt;0</formula>
    </cfRule>
  </conditionalFormatting>
  <conditionalFormatting sqref="H29:H32">
    <cfRule type="expression" dxfId="789" priority="3">
      <formula>H29&gt;0</formula>
    </cfRule>
    <cfRule type="expression" dxfId="788" priority="4">
      <formula>H29&lt;0</formula>
    </cfRule>
  </conditionalFormatting>
  <conditionalFormatting sqref="M37">
    <cfRule type="expression" dxfId="787" priority="1">
      <formula>M37&gt;0</formula>
    </cfRule>
    <cfRule type="expression" dxfId="78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05">
        <v>6.0000000000000001E-3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1096.8200000000052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935.99000000000524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M47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29"/>
      <c r="C12" s="4"/>
      <c r="D12" s="3"/>
      <c r="E12" s="3"/>
      <c r="F12" s="3"/>
      <c r="G12" s="29"/>
    </row>
    <row r="13" spans="1:30" x14ac:dyDescent="0.25">
      <c r="B13" s="29"/>
      <c r="G13" s="29"/>
      <c r="O13" s="11" t="s">
        <v>948</v>
      </c>
      <c r="Q13" s="2">
        <f>Q4/13</f>
        <v>21.056153846153848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8" t="s">
        <v>78</v>
      </c>
      <c r="Q17" s="878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292.89110000000005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203</v>
      </c>
      <c r="M47" s="2">
        <f>M65+K65-F65</f>
        <v>160.82999999999993</v>
      </c>
      <c r="O47" s="2"/>
    </row>
    <row r="48" spans="1:18" x14ac:dyDescent="0.25">
      <c r="A48" s="199" t="s">
        <v>1</v>
      </c>
      <c r="B48" s="199" t="s">
        <v>2</v>
      </c>
      <c r="C48" s="199" t="s">
        <v>4</v>
      </c>
      <c r="D48" s="200" t="s">
        <v>5</v>
      </c>
      <c r="E48" s="200" t="s">
        <v>90</v>
      </c>
      <c r="F48" s="200" t="s">
        <v>60</v>
      </c>
      <c r="G48" s="199" t="s">
        <v>3</v>
      </c>
      <c r="H48" s="199" t="s">
        <v>6</v>
      </c>
      <c r="I48" s="200" t="s">
        <v>7</v>
      </c>
      <c r="J48" s="200" t="s">
        <v>89</v>
      </c>
      <c r="K48" s="200" t="s">
        <v>61</v>
      </c>
      <c r="L48" s="199" t="s">
        <v>77</v>
      </c>
      <c r="M48" s="199" t="s">
        <v>38</v>
      </c>
      <c r="O48" s="2"/>
    </row>
    <row r="49" spans="1:15" x14ac:dyDescent="0.25">
      <c r="A49" s="201" t="s">
        <v>174</v>
      </c>
      <c r="B49" s="202">
        <v>42377</v>
      </c>
      <c r="C49" s="197">
        <v>20</v>
      </c>
      <c r="D49" s="198">
        <v>192.9</v>
      </c>
      <c r="E49" s="198">
        <v>0</v>
      </c>
      <c r="F49" s="198">
        <f>C49*D49+E49</f>
        <v>3858</v>
      </c>
      <c r="G49" s="202">
        <v>42398</v>
      </c>
      <c r="H49" s="203">
        <v>20</v>
      </c>
      <c r="I49" s="198">
        <v>192.22</v>
      </c>
      <c r="J49" s="198">
        <v>7.0000000000000007E-2</v>
      </c>
      <c r="K49" s="198">
        <f>H49*I49-J49</f>
        <v>3844.33</v>
      </c>
      <c r="L49" s="202"/>
      <c r="M49" s="198"/>
      <c r="O49" s="2"/>
    </row>
    <row r="50" spans="1:15" x14ac:dyDescent="0.25">
      <c r="A50" s="204" t="s">
        <v>71</v>
      </c>
      <c r="B50" s="202">
        <v>42384</v>
      </c>
      <c r="C50" s="197">
        <v>5</v>
      </c>
      <c r="D50" s="198">
        <v>186.79</v>
      </c>
      <c r="E50" s="198">
        <v>0</v>
      </c>
      <c r="F50" s="198">
        <f>C50*D50+E50</f>
        <v>933.94999999999993</v>
      </c>
      <c r="G50" s="202">
        <v>42416</v>
      </c>
      <c r="H50" s="203">
        <v>10</v>
      </c>
      <c r="I50" s="198">
        <v>189.25</v>
      </c>
      <c r="J50" s="198">
        <v>0.04</v>
      </c>
      <c r="K50" s="198">
        <f>H50*I50-J50</f>
        <v>1892.46</v>
      </c>
      <c r="L50" s="197"/>
      <c r="M50" s="197"/>
      <c r="O50" s="2"/>
    </row>
    <row r="51" spans="1:15" x14ac:dyDescent="0.25">
      <c r="A51" s="197"/>
      <c r="B51" s="202">
        <v>42405</v>
      </c>
      <c r="C51" s="197">
        <v>15</v>
      </c>
      <c r="D51" s="198">
        <v>187.8</v>
      </c>
      <c r="E51" s="198">
        <v>0</v>
      </c>
      <c r="F51" s="198">
        <f>C51*D51+E51</f>
        <v>2817</v>
      </c>
      <c r="G51" s="202">
        <v>42424</v>
      </c>
      <c r="H51" s="203">
        <v>10</v>
      </c>
      <c r="I51" s="198">
        <v>194.3</v>
      </c>
      <c r="J51" s="198">
        <v>0.04</v>
      </c>
      <c r="K51" s="198">
        <f>H51*I51-J51</f>
        <v>1942.96</v>
      </c>
      <c r="L51" s="197"/>
      <c r="M51" s="197"/>
      <c r="O51" s="2"/>
    </row>
    <row r="52" spans="1:15" x14ac:dyDescent="0.25">
      <c r="A52" s="197"/>
      <c r="B52" s="202">
        <v>42408</v>
      </c>
      <c r="C52" s="197">
        <v>5</v>
      </c>
      <c r="D52" s="198">
        <v>183.55</v>
      </c>
      <c r="E52" s="198">
        <v>0</v>
      </c>
      <c r="F52" s="198">
        <f>C52*D52+E52</f>
        <v>917.75</v>
      </c>
      <c r="G52" s="202">
        <v>42440</v>
      </c>
      <c r="H52" s="203">
        <v>5</v>
      </c>
      <c r="I52" s="198">
        <v>201.56</v>
      </c>
      <c r="J52" s="198">
        <v>0.02</v>
      </c>
      <c r="K52" s="198">
        <f>H52*I52-J52</f>
        <v>1007.78</v>
      </c>
      <c r="L52" s="197"/>
      <c r="M52" s="197"/>
      <c r="O52" s="2"/>
    </row>
    <row r="53" spans="1:15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2"/>
    </row>
    <row r="54" spans="1:15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197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697" t="s">
        <v>113</v>
      </c>
      <c r="C67" s="697" t="s">
        <v>145</v>
      </c>
      <c r="D67" s="698" t="s">
        <v>144</v>
      </c>
      <c r="E67" s="699" t="s">
        <v>146</v>
      </c>
      <c r="F67" s="699" t="s">
        <v>65</v>
      </c>
      <c r="G67" s="700" t="s">
        <v>150</v>
      </c>
      <c r="H67" s="700" t="s">
        <v>88</v>
      </c>
      <c r="I67" s="700" t="s">
        <v>153</v>
      </c>
    </row>
    <row r="68" spans="1:13" x14ac:dyDescent="0.25">
      <c r="B68" s="561">
        <v>42377</v>
      </c>
      <c r="C68" s="560">
        <v>20</v>
      </c>
      <c r="D68" s="562">
        <v>192.9</v>
      </c>
      <c r="E68" s="562">
        <v>191.92</v>
      </c>
      <c r="F68" s="562">
        <f>C68*(E68-D68)</f>
        <v>-19.600000000000364</v>
      </c>
      <c r="G68" s="562">
        <f>D68*C68</f>
        <v>3858</v>
      </c>
      <c r="H68" s="563">
        <f>(E68-D68)/D68</f>
        <v>-5.0803525142561852E-3</v>
      </c>
      <c r="I68" s="562"/>
    </row>
    <row r="69" spans="1:13" x14ac:dyDescent="0.25">
      <c r="B69" s="561">
        <v>42384</v>
      </c>
      <c r="C69" s="560">
        <v>25</v>
      </c>
      <c r="D69" s="562">
        <v>191.678</v>
      </c>
      <c r="E69" s="562">
        <v>187.81</v>
      </c>
      <c r="F69" s="562">
        <f t="shared" ref="F69:F75" si="10">C69*(E69-D69)</f>
        <v>-96.699999999999875</v>
      </c>
      <c r="G69" s="562">
        <f t="shared" ref="G69:G75" si="11">D69*C69</f>
        <v>4791.95</v>
      </c>
      <c r="H69" s="563">
        <f t="shared" ref="H69:H75" si="12">(E69-D69)/D69</f>
        <v>-2.0179676332182071E-2</v>
      </c>
      <c r="I69" s="562"/>
    </row>
    <row r="70" spans="1:13" x14ac:dyDescent="0.25">
      <c r="B70" s="561">
        <v>42398</v>
      </c>
      <c r="C70" s="560">
        <v>5</v>
      </c>
      <c r="D70" s="562">
        <v>189.52</v>
      </c>
      <c r="E70" s="562">
        <v>191.87</v>
      </c>
      <c r="F70" s="562">
        <f t="shared" si="10"/>
        <v>11.749999999999972</v>
      </c>
      <c r="G70" s="562">
        <f t="shared" si="11"/>
        <v>947.6</v>
      </c>
      <c r="H70" s="563">
        <f t="shared" si="12"/>
        <v>1.2399746728577429E-2</v>
      </c>
      <c r="I70" s="562"/>
    </row>
    <row r="71" spans="1:13" x14ac:dyDescent="0.25">
      <c r="B71" s="561">
        <v>42405</v>
      </c>
      <c r="C71" s="560">
        <v>20</v>
      </c>
      <c r="D71" s="562">
        <v>188.23099999999999</v>
      </c>
      <c r="E71" s="562">
        <v>187.8</v>
      </c>
      <c r="F71" s="562">
        <f t="shared" si="10"/>
        <v>-8.6199999999996635</v>
      </c>
      <c r="G71" s="562">
        <f t="shared" si="11"/>
        <v>3764.62</v>
      </c>
      <c r="H71" s="563">
        <f t="shared" si="12"/>
        <v>-2.2897397346876083E-3</v>
      </c>
      <c r="I71" s="562"/>
    </row>
    <row r="72" spans="1:13" x14ac:dyDescent="0.25">
      <c r="B72" s="561">
        <v>42408</v>
      </c>
      <c r="C72" s="560">
        <v>25</v>
      </c>
      <c r="D72" s="562">
        <v>187.29480000000001</v>
      </c>
      <c r="E72" s="562">
        <v>185.42</v>
      </c>
      <c r="F72" s="562">
        <f t="shared" si="10"/>
        <v>-46.870000000000545</v>
      </c>
      <c r="G72" s="562">
        <f t="shared" si="11"/>
        <v>4682.37</v>
      </c>
      <c r="H72" s="563">
        <f t="shared" si="12"/>
        <v>-1.0009888154930204E-2</v>
      </c>
      <c r="I72" s="562"/>
    </row>
    <row r="73" spans="1:13" x14ac:dyDescent="0.25">
      <c r="B73" s="561">
        <v>42416</v>
      </c>
      <c r="C73" s="560">
        <v>15</v>
      </c>
      <c r="D73" s="562">
        <v>185.994</v>
      </c>
      <c r="E73" s="562">
        <v>189.78</v>
      </c>
      <c r="F73" s="562">
        <f t="shared" si="10"/>
        <v>56.79000000000002</v>
      </c>
      <c r="G73" s="562">
        <f t="shared" si="11"/>
        <v>2789.91</v>
      </c>
      <c r="H73" s="563">
        <f t="shared" si="12"/>
        <v>2.0355495338559317E-2</v>
      </c>
      <c r="I73" s="562"/>
    </row>
    <row r="74" spans="1:13" x14ac:dyDescent="0.25">
      <c r="B74" s="561">
        <v>42424</v>
      </c>
      <c r="C74" s="560">
        <v>5</v>
      </c>
      <c r="D74" s="562">
        <v>169.39</v>
      </c>
      <c r="E74" s="562">
        <v>193.2</v>
      </c>
      <c r="F74" s="562">
        <f t="shared" si="10"/>
        <v>119.05000000000001</v>
      </c>
      <c r="G74" s="562">
        <f t="shared" si="11"/>
        <v>846.94999999999993</v>
      </c>
      <c r="H74" s="563">
        <f t="shared" si="12"/>
        <v>0.1405631973552158</v>
      </c>
      <c r="I74" s="562"/>
    </row>
    <row r="75" spans="1:13" x14ac:dyDescent="0.25">
      <c r="B75" s="561">
        <v>42431</v>
      </c>
      <c r="C75" s="560">
        <v>5</v>
      </c>
      <c r="D75" s="562">
        <v>169.39</v>
      </c>
      <c r="E75" s="562">
        <v>199</v>
      </c>
      <c r="F75" s="562">
        <f t="shared" si="10"/>
        <v>148.05000000000007</v>
      </c>
      <c r="G75" s="562">
        <f t="shared" si="11"/>
        <v>846.94999999999993</v>
      </c>
      <c r="H75" s="563">
        <f t="shared" si="12"/>
        <v>0.17480370742074511</v>
      </c>
      <c r="I75" s="562"/>
    </row>
    <row r="76" spans="1:13" x14ac:dyDescent="0.25">
      <c r="B76" s="561">
        <v>42440</v>
      </c>
      <c r="C76" s="560">
        <v>0</v>
      </c>
      <c r="D76" s="562"/>
      <c r="E76" s="562"/>
      <c r="F76" s="562">
        <v>160.83000000000001</v>
      </c>
      <c r="G76" s="562"/>
      <c r="H76" s="563"/>
      <c r="I76" s="562"/>
    </row>
    <row r="77" spans="1:13" x14ac:dyDescent="0.25">
      <c r="B77" s="561"/>
      <c r="C77" s="560"/>
      <c r="D77" s="562"/>
      <c r="E77" s="562"/>
      <c r="F77" s="562"/>
      <c r="G77" s="562"/>
      <c r="H77" s="563"/>
      <c r="I77" s="562"/>
    </row>
    <row r="78" spans="1:13" x14ac:dyDescent="0.25">
      <c r="B78" s="561"/>
      <c r="C78" s="560"/>
      <c r="D78" s="562"/>
      <c r="E78" s="562"/>
      <c r="F78" s="562"/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</sheetData>
  <mergeCells count="1">
    <mergeCell ref="P17:Q17"/>
  </mergeCells>
  <conditionalFormatting sqref="H44:H46 F44:F46 F26:F34 H26:H34 J28:J39">
    <cfRule type="expression" dxfId="785" priority="47">
      <formula>F26&gt;0</formula>
    </cfRule>
    <cfRule type="expression" dxfId="784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3" priority="35">
      <formula>F22&gt;0</formula>
    </cfRule>
    <cfRule type="expression" dxfId="782" priority="36">
      <formula>F22&lt;0</formula>
    </cfRule>
  </conditionalFormatting>
  <conditionalFormatting sqref="H22:H25">
    <cfRule type="expression" dxfId="781" priority="33">
      <formula>H22&gt;0</formula>
    </cfRule>
    <cfRule type="expression" dxfId="780" priority="34">
      <formula>H22&lt;0</formula>
    </cfRule>
  </conditionalFormatting>
  <conditionalFormatting sqref="Q8">
    <cfRule type="expression" dxfId="779" priority="29">
      <formula>Q8&gt;0</formula>
    </cfRule>
    <cfRule type="expression" dxfId="778" priority="30">
      <formula>Q8&lt;0</formula>
    </cfRule>
  </conditionalFormatting>
  <conditionalFormatting sqref="Q7">
    <cfRule type="expression" dxfId="777" priority="31">
      <formula>Q7&gt;0</formula>
    </cfRule>
    <cfRule type="expression" dxfId="776" priority="32">
      <formula>Q7&lt;0</formula>
    </cfRule>
  </conditionalFormatting>
  <conditionalFormatting sqref="F72:F74">
    <cfRule type="expression" dxfId="775" priority="27">
      <formula>F72&gt;0</formula>
    </cfRule>
    <cfRule type="expression" dxfId="774" priority="28">
      <formula>F72&lt;0</formula>
    </cfRule>
  </conditionalFormatting>
  <conditionalFormatting sqref="F75:F82">
    <cfRule type="expression" dxfId="773" priority="23">
      <formula>F75&gt;0</formula>
    </cfRule>
    <cfRule type="expression" dxfId="772" priority="24">
      <formula>F75&lt;0</formula>
    </cfRule>
  </conditionalFormatting>
  <conditionalFormatting sqref="F75:F82">
    <cfRule type="expression" dxfId="771" priority="25">
      <formula>F75&gt;0</formula>
    </cfRule>
    <cfRule type="expression" dxfId="770" priority="26">
      <formula>F75&lt;0</formula>
    </cfRule>
  </conditionalFormatting>
  <conditionalFormatting sqref="H72:H82">
    <cfRule type="expression" dxfId="769" priority="21">
      <formula>H72&gt;0</formula>
    </cfRule>
    <cfRule type="expression" dxfId="768" priority="22">
      <formula>H72&lt;0</formula>
    </cfRule>
  </conditionalFormatting>
  <conditionalFormatting sqref="F68:F71">
    <cfRule type="expression" dxfId="767" priority="19">
      <formula>F68&gt;0</formula>
    </cfRule>
    <cfRule type="expression" dxfId="766" priority="20">
      <formula>F68&lt;0</formula>
    </cfRule>
  </conditionalFormatting>
  <conditionalFormatting sqref="H68:H71">
    <cfRule type="expression" dxfId="765" priority="17">
      <formula>H68&gt;0</formula>
    </cfRule>
    <cfRule type="expression" dxfId="764" priority="18">
      <formula>H68&lt;0</formula>
    </cfRule>
  </conditionalFormatting>
  <conditionalFormatting sqref="Q10">
    <cfRule type="expression" dxfId="763" priority="15">
      <formula>Q10&gt;0</formula>
    </cfRule>
    <cfRule type="expression" dxfId="762" priority="16">
      <formula>Q10&lt;0</formula>
    </cfRule>
  </conditionalFormatting>
  <conditionalFormatting sqref="H43 F43">
    <cfRule type="expression" dxfId="761" priority="11">
      <formula>F43&gt;0</formula>
    </cfRule>
    <cfRule type="expression" dxfId="760" priority="12">
      <formula>F43&lt;0</formula>
    </cfRule>
  </conditionalFormatting>
  <conditionalFormatting sqref="H37:H39 F37:F39">
    <cfRule type="expression" dxfId="759" priority="9">
      <formula>F37&gt;0</formula>
    </cfRule>
    <cfRule type="expression" dxfId="758" priority="10">
      <formula>F37&lt;0</formula>
    </cfRule>
  </conditionalFormatting>
  <conditionalFormatting sqref="H35:H36 F35:F36">
    <cfRule type="expression" dxfId="757" priority="7">
      <formula>F35&gt;0</formula>
    </cfRule>
    <cfRule type="expression" dxfId="756" priority="8">
      <formula>F35&lt;0</formula>
    </cfRule>
  </conditionalFormatting>
  <conditionalFormatting sqref="H41:H42 F41:F42 J40:J41">
    <cfRule type="expression" dxfId="755" priority="5">
      <formula>F40&gt;0</formula>
    </cfRule>
    <cfRule type="expression" dxfId="754" priority="6">
      <formula>F40&lt;0</formula>
    </cfRule>
  </conditionalFormatting>
  <conditionalFormatting sqref="H40 F40">
    <cfRule type="expression" dxfId="753" priority="3">
      <formula>F40&gt;0</formula>
    </cfRule>
    <cfRule type="expression" dxfId="752" priority="4">
      <formula>F40&lt;0</formula>
    </cfRule>
  </conditionalFormatting>
  <conditionalFormatting sqref="J42:J45">
    <cfRule type="expression" dxfId="751" priority="1">
      <formula>J42&gt;0</formula>
    </cfRule>
    <cfRule type="expression" dxfId="750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9" priority="29">
      <formula>F40&gt;0</formula>
    </cfRule>
    <cfRule type="expression" dxfId="748" priority="30">
      <formula>F40&lt;0</formula>
    </cfRule>
  </conditionalFormatting>
  <conditionalFormatting sqref="F40:F45">
    <cfRule type="expression" dxfId="747" priority="31">
      <formula>F40&gt;0</formula>
    </cfRule>
    <cfRule type="expression" dxfId="746" priority="32">
      <formula>F40&lt;0</formula>
    </cfRule>
  </conditionalFormatting>
  <conditionalFormatting sqref="H40:H45">
    <cfRule type="expression" dxfId="745" priority="27">
      <formula>H40&gt;0</formula>
    </cfRule>
    <cfRule type="expression" dxfId="744" priority="28">
      <formula>H40&lt;0</formula>
    </cfRule>
  </conditionalFormatting>
  <conditionalFormatting sqref="F23:F39">
    <cfRule type="expression" dxfId="743" priority="13">
      <formula>F23&gt;0</formula>
    </cfRule>
    <cfRule type="expression" dxfId="742" priority="14">
      <formula>F23&lt;0</formula>
    </cfRule>
  </conditionalFormatting>
  <conditionalFormatting sqref="H23:H39">
    <cfRule type="expression" dxfId="741" priority="11">
      <formula>H23&gt;0</formula>
    </cfRule>
    <cfRule type="expression" dxfId="740" priority="12">
      <formula>H23&lt;0</formula>
    </cfRule>
  </conditionalFormatting>
  <conditionalFormatting sqref="Q7">
    <cfRule type="expression" dxfId="739" priority="9">
      <formula>Q7&gt;0</formula>
    </cfRule>
    <cfRule type="expression" dxfId="738" priority="10">
      <formula>Q7&lt;0</formula>
    </cfRule>
  </conditionalFormatting>
  <conditionalFormatting sqref="Q8">
    <cfRule type="expression" dxfId="737" priority="7">
      <formula>Q8&gt;0</formula>
    </cfRule>
    <cfRule type="expression" dxfId="736" priority="8">
      <formula>Q8&lt;0</formula>
    </cfRule>
  </conditionalFormatting>
  <conditionalFormatting sqref="Q10">
    <cfRule type="expression" dxfId="735" priority="1">
      <formula>Q10&gt;0</formula>
    </cfRule>
    <cfRule type="expression" dxfId="73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3" priority="39">
      <formula>Q12&gt;0</formula>
    </cfRule>
    <cfRule type="expression" dxfId="73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1" priority="33">
      <formula>F25&gt;0</formula>
    </cfRule>
    <cfRule type="expression" dxfId="730" priority="34">
      <formula>F25&lt;0</formula>
    </cfRule>
  </conditionalFormatting>
  <conditionalFormatting sqref="F30">
    <cfRule type="expression" dxfId="729" priority="31">
      <formula>F30&gt;0</formula>
    </cfRule>
    <cfRule type="expression" dxfId="728" priority="32">
      <formula>F30&lt;0</formula>
    </cfRule>
  </conditionalFormatting>
  <conditionalFormatting sqref="F31">
    <cfRule type="expression" dxfId="727" priority="29">
      <formula>F31&gt;0</formula>
    </cfRule>
    <cfRule type="expression" dxfId="726" priority="30">
      <formula>F31&lt;0</formula>
    </cfRule>
  </conditionalFormatting>
  <conditionalFormatting sqref="F32:F34">
    <cfRule type="expression" dxfId="725" priority="27">
      <formula>F32&gt;0</formula>
    </cfRule>
    <cfRule type="expression" dxfId="724" priority="28">
      <formula>F32&lt;0</formula>
    </cfRule>
  </conditionalFormatting>
  <conditionalFormatting sqref="H25:H29">
    <cfRule type="expression" dxfId="723" priority="25">
      <formula>H25&gt;0</formula>
    </cfRule>
    <cfRule type="expression" dxfId="722" priority="26">
      <formula>H25&lt;0</formula>
    </cfRule>
  </conditionalFormatting>
  <conditionalFormatting sqref="H30">
    <cfRule type="expression" dxfId="721" priority="23">
      <formula>H30&gt;0</formula>
    </cfRule>
    <cfRule type="expression" dxfId="720" priority="24">
      <formula>H30&lt;0</formula>
    </cfRule>
  </conditionalFormatting>
  <conditionalFormatting sqref="H31">
    <cfRule type="expression" dxfId="719" priority="21">
      <formula>H31&gt;0</formula>
    </cfRule>
    <cfRule type="expression" dxfId="718" priority="22">
      <formula>H31&lt;0</formula>
    </cfRule>
  </conditionalFormatting>
  <conditionalFormatting sqref="H32:H34">
    <cfRule type="expression" dxfId="717" priority="19">
      <formula>H32&gt;0</formula>
    </cfRule>
    <cfRule type="expression" dxfId="716" priority="20">
      <formula>H32&lt;0</formula>
    </cfRule>
  </conditionalFormatting>
  <conditionalFormatting sqref="F35">
    <cfRule type="expression" dxfId="715" priority="17">
      <formula>F35&gt;0</formula>
    </cfRule>
    <cfRule type="expression" dxfId="714" priority="18">
      <formula>F35&lt;0</formula>
    </cfRule>
  </conditionalFormatting>
  <conditionalFormatting sqref="H35">
    <cfRule type="expression" dxfId="713" priority="15">
      <formula>H35&gt;0</formula>
    </cfRule>
    <cfRule type="expression" dxfId="712" priority="16">
      <formula>H35&lt;0</formula>
    </cfRule>
  </conditionalFormatting>
  <conditionalFormatting sqref="F36">
    <cfRule type="expression" dxfId="711" priority="13">
      <formula>F36&gt;0</formula>
    </cfRule>
    <cfRule type="expression" dxfId="710" priority="14">
      <formula>F36&lt;0</formula>
    </cfRule>
  </conditionalFormatting>
  <conditionalFormatting sqref="H36">
    <cfRule type="expression" dxfId="709" priority="11">
      <formula>H36&gt;0</formula>
    </cfRule>
    <cfRule type="expression" dxfId="708" priority="12">
      <formula>H36&lt;0</formula>
    </cfRule>
  </conditionalFormatting>
  <conditionalFormatting sqref="H23:H24">
    <cfRule type="expression" dxfId="707" priority="5">
      <formula>H23&gt;0</formula>
    </cfRule>
    <cfRule type="expression" dxfId="706" priority="6">
      <formula>H23&lt;0</formula>
    </cfRule>
  </conditionalFormatting>
  <conditionalFormatting sqref="F23:F24">
    <cfRule type="expression" dxfId="705" priority="7">
      <formula>F23&gt;0</formula>
    </cfRule>
    <cfRule type="expression" dxfId="704" priority="8">
      <formula>F23&lt;0</formula>
    </cfRule>
  </conditionalFormatting>
  <conditionalFormatting sqref="Q7">
    <cfRule type="expression" dxfId="703" priority="3">
      <formula>Q7&gt;0</formula>
    </cfRule>
    <cfRule type="expression" dxfId="702" priority="4">
      <formula>Q7&lt;0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51.779899999999998</v>
      </c>
      <c r="R4" s="405">
        <v>-4.5400000000000003E-2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6213.5879999999997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2431.4879999999976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826.90799999999581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0.15350976854017598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3.3217522629437293E-2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11.455730088495576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56.957889999999999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56.440091000000002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55.922291999999999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55.404493000000002</v>
      </c>
      <c r="W20" s="2"/>
      <c r="X20" s="134"/>
    </row>
    <row r="21" spans="1:33" x14ac:dyDescent="0.25">
      <c r="P21" s="81">
        <v>1.06</v>
      </c>
      <c r="Q21" s="81">
        <f t="shared" si="2"/>
        <v>54.886693999999999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54.368895000000002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53.851095999999998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53.333297000000002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52.815497999999998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52.297699000000001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51.779899999999998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51.262100999999994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50.744301999999998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50.226502999999994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49.708703999999997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49.190904999999994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48.673105999999997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48.155307000000001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47.637507999999997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47.119709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46.601909999999997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9" priority="77">
      <formula>J8&gt;0</formula>
    </cfRule>
    <cfRule type="expression" dxfId="698" priority="78">
      <formula>J8&lt;0</formula>
    </cfRule>
  </conditionalFormatting>
  <conditionalFormatting sqref="Q7">
    <cfRule type="expression" dxfId="697" priority="79">
      <formula>Q7&gt;0</formula>
    </cfRule>
    <cfRule type="expression" dxfId="696" priority="80">
      <formula>Q7&lt;0</formula>
    </cfRule>
  </conditionalFormatting>
  <conditionalFormatting sqref="M66">
    <cfRule type="expression" dxfId="695" priority="67">
      <formula>M66&gt;0</formula>
    </cfRule>
    <cfRule type="expression" dxfId="694" priority="68">
      <formula>M66&lt;0</formula>
    </cfRule>
  </conditionalFormatting>
  <conditionalFormatting sqref="M66">
    <cfRule type="expression" dxfId="693" priority="69">
      <formula>M66&gt;0</formula>
    </cfRule>
    <cfRule type="expression" dxfId="692" priority="70">
      <formula>M66&lt;0</formula>
    </cfRule>
  </conditionalFormatting>
  <conditionalFormatting sqref="F24:F58">
    <cfRule type="expression" dxfId="691" priority="55">
      <formula>F24&gt;0</formula>
    </cfRule>
    <cfRule type="expression" dxfId="690" priority="56">
      <formula>F24&lt;0</formula>
    </cfRule>
  </conditionalFormatting>
  <conditionalFormatting sqref="F24:F58">
    <cfRule type="expression" dxfId="689" priority="57">
      <formula>F24&gt;0</formula>
    </cfRule>
    <cfRule type="expression" dxfId="688" priority="58">
      <formula>F24&lt;0</formula>
    </cfRule>
  </conditionalFormatting>
  <conditionalFormatting sqref="H24:H58">
    <cfRule type="expression" dxfId="687" priority="53">
      <formula>H24&gt;0</formula>
    </cfRule>
    <cfRule type="expression" dxfId="686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5" priority="7">
      <formula>J59&gt;0</formula>
    </cfRule>
    <cfRule type="expression" dxfId="684" priority="8">
      <formula>J59&lt;0</formula>
    </cfRule>
  </conditionalFormatting>
  <conditionalFormatting sqref="F59:F61">
    <cfRule type="expression" dxfId="683" priority="3">
      <formula>F59&gt;0</formula>
    </cfRule>
    <cfRule type="expression" dxfId="682" priority="4">
      <formula>F59&lt;0</formula>
    </cfRule>
  </conditionalFormatting>
  <conditionalFormatting sqref="F59:F61">
    <cfRule type="expression" dxfId="681" priority="5">
      <formula>F59&gt;0</formula>
    </cfRule>
    <cfRule type="expression" dxfId="680" priority="6">
      <formula>F59&lt;0</formula>
    </cfRule>
  </conditionalFormatting>
  <conditionalFormatting sqref="H59">
    <cfRule type="expression" dxfId="679" priority="1">
      <formula>H59&gt;0</formula>
    </cfRule>
    <cfRule type="expression" dxfId="678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7" priority="66">
      <formula>F22&gt;0</formula>
    </cfRule>
    <cfRule type="expression" dxfId="6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5" priority="53">
      <formula>F41&gt;0</formula>
    </cfRule>
    <cfRule type="expression" dxfId="674" priority="54">
      <formula>F41&lt;0</formula>
    </cfRule>
  </conditionalFormatting>
  <conditionalFormatting sqref="F41">
    <cfRule type="expression" dxfId="673" priority="57">
      <formula>F41&gt;0</formula>
    </cfRule>
    <cfRule type="expression" dxfId="672" priority="58">
      <formula>F41&lt;0</formula>
    </cfRule>
  </conditionalFormatting>
  <conditionalFormatting sqref="H41">
    <cfRule type="expression" dxfId="671" priority="35">
      <formula>H41&gt;0</formula>
    </cfRule>
    <cfRule type="expression" dxfId="670" priority="36">
      <formula>H41&lt;0</formula>
    </cfRule>
  </conditionalFormatting>
  <conditionalFormatting sqref="F89:F95">
    <cfRule type="expression" dxfId="669" priority="29">
      <formula>F89&gt;0</formula>
    </cfRule>
    <cfRule type="expression" dxfId="668" priority="30">
      <formula>F89&lt;0</formula>
    </cfRule>
  </conditionalFormatting>
  <conditionalFormatting sqref="F96:F110">
    <cfRule type="expression" dxfId="667" priority="25">
      <formula>F96&gt;0</formula>
    </cfRule>
    <cfRule type="expression" dxfId="666" priority="26">
      <formula>F96&lt;0</formula>
    </cfRule>
  </conditionalFormatting>
  <conditionalFormatting sqref="F96:F110">
    <cfRule type="expression" dxfId="665" priority="27">
      <formula>F96&gt;0</formula>
    </cfRule>
    <cfRule type="expression" dxfId="664" priority="28">
      <formula>F96&lt;0</formula>
    </cfRule>
  </conditionalFormatting>
  <conditionalFormatting sqref="H89:H100">
    <cfRule type="expression" dxfId="663" priority="23">
      <formula>H89&gt;0</formula>
    </cfRule>
    <cfRule type="expression" dxfId="662" priority="24">
      <formula>H89&lt;0</formula>
    </cfRule>
  </conditionalFormatting>
  <conditionalFormatting sqref="H101">
    <cfRule type="expression" dxfId="661" priority="21">
      <formula>H101&gt;0</formula>
    </cfRule>
    <cfRule type="expression" dxfId="660" priority="22">
      <formula>H101&lt;0</formula>
    </cfRule>
  </conditionalFormatting>
  <conditionalFormatting sqref="F111:F116">
    <cfRule type="expression" dxfId="659" priority="19">
      <formula>F111&gt;0</formula>
    </cfRule>
    <cfRule type="expression" dxfId="658" priority="20">
      <formula>F111&lt;0</formula>
    </cfRule>
  </conditionalFormatting>
  <conditionalFormatting sqref="H103:H116">
    <cfRule type="expression" dxfId="657" priority="17">
      <formula>H103&gt;0</formula>
    </cfRule>
    <cfRule type="expression" dxfId="656" priority="18">
      <formula>H103&lt;0</formula>
    </cfRule>
  </conditionalFormatting>
  <conditionalFormatting sqref="H102">
    <cfRule type="expression" dxfId="655" priority="15">
      <formula>H102&gt;0</formula>
    </cfRule>
    <cfRule type="expression" dxfId="654" priority="16">
      <formula>H102&lt;0</formula>
    </cfRule>
  </conditionalFormatting>
  <conditionalFormatting sqref="M42">
    <cfRule type="expression" dxfId="653" priority="13">
      <formula>M42&gt;0</formula>
    </cfRule>
    <cfRule type="expression" dxfId="652" priority="14">
      <formula>M42&lt;0</formula>
    </cfRule>
  </conditionalFormatting>
  <conditionalFormatting sqref="Q7">
    <cfRule type="expression" dxfId="651" priority="9">
      <formula>Q7&gt;0</formula>
    </cfRule>
    <cfRule type="expression" dxfId="650" priority="10">
      <formula>Q7&lt;0</formula>
    </cfRule>
  </conditionalFormatting>
  <conditionalFormatting sqref="Q8">
    <cfRule type="expression" dxfId="649" priority="7">
      <formula>Q8&gt;0</formula>
    </cfRule>
    <cfRule type="expression" dxfId="648" priority="8">
      <formula>Q8&lt;0</formula>
    </cfRule>
  </conditionalFormatting>
  <conditionalFormatting sqref="F117:F130 H117:H130">
    <cfRule type="expression" dxfId="647" priority="1">
      <formula>F117&gt;0</formula>
    </cfRule>
    <cfRule type="expression" dxfId="6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5" priority="84">
      <formula>F7&gt;0</formula>
    </cfRule>
    <cfRule type="expression" dxfId="644" priority="85">
      <formula>F7&lt;0</formula>
    </cfRule>
  </conditionalFormatting>
  <conditionalFormatting sqref="Q8">
    <cfRule type="expression" dxfId="643" priority="82">
      <formula>Q8&gt;0</formula>
    </cfRule>
    <cfRule type="expression" dxfId="642" priority="83">
      <formula>Q8&lt;0</formula>
    </cfRule>
  </conditionalFormatting>
  <conditionalFormatting sqref="F29:F36">
    <cfRule type="expression" dxfId="641" priority="62">
      <formula>F29&gt;0</formula>
    </cfRule>
    <cfRule type="expression" dxfId="640" priority="63">
      <formula>F29&lt;0</formula>
    </cfRule>
  </conditionalFormatting>
  <conditionalFormatting sqref="J32:J38">
    <cfRule type="expression" dxfId="639" priority="57">
      <formula>J32&gt;0</formula>
    </cfRule>
    <cfRule type="expression" dxfId="638" priority="58">
      <formula>J32&lt;0</formula>
    </cfRule>
  </conditionalFormatting>
  <conditionalFormatting sqref="M42">
    <cfRule type="expression" dxfId="637" priority="55">
      <formula>M42&gt;0</formula>
    </cfRule>
    <cfRule type="expression" dxfId="636" priority="56">
      <formula>M42&lt;0</formula>
    </cfRule>
  </conditionalFormatting>
  <conditionalFormatting sqref="F98:F134 H98:H134 H137:H142 F137:F142 F144:F153 H144:H153">
    <cfRule type="expression" dxfId="635" priority="53">
      <formula>F98&gt;0</formula>
    </cfRule>
    <cfRule type="expression" dxfId="634" priority="54">
      <formula>F98&lt;0</formula>
    </cfRule>
  </conditionalFormatting>
  <conditionalFormatting sqref="F90:F97">
    <cfRule type="expression" dxfId="633" priority="51">
      <formula>F90&gt;0</formula>
    </cfRule>
    <cfRule type="expression" dxfId="632" priority="52">
      <formula>F90&lt;0</formula>
    </cfRule>
  </conditionalFormatting>
  <conditionalFormatting sqref="H90:H97">
    <cfRule type="expression" dxfId="631" priority="49">
      <formula>H90&gt;0</formula>
    </cfRule>
    <cfRule type="expression" dxfId="630" priority="50">
      <formula>H90&lt;0</formula>
    </cfRule>
  </conditionalFormatting>
  <conditionalFormatting sqref="F135:F136 H135:H136">
    <cfRule type="expression" dxfId="629" priority="47">
      <formula>F135&gt;0</formula>
    </cfRule>
    <cfRule type="expression" dxfId="628" priority="48">
      <formula>F135&lt;0</formula>
    </cfRule>
  </conditionalFormatting>
  <conditionalFormatting sqref="H143 F143">
    <cfRule type="expression" dxfId="627" priority="45">
      <formula>F143&gt;0</formula>
    </cfRule>
    <cfRule type="expression" dxfId="626" priority="46">
      <formula>F143&lt;0</formula>
    </cfRule>
  </conditionalFormatting>
  <conditionalFormatting sqref="F154:F161">
    <cfRule type="expression" dxfId="625" priority="31">
      <formula>F154&gt;0</formula>
    </cfRule>
    <cfRule type="expression" dxfId="624" priority="32">
      <formula>F154&lt;0</formula>
    </cfRule>
  </conditionalFormatting>
  <conditionalFormatting sqref="H154:H161">
    <cfRule type="expression" dxfId="623" priority="29">
      <formula>H154&gt;0</formula>
    </cfRule>
    <cfRule type="expression" dxfId="622" priority="30">
      <formula>H154&lt;0</formula>
    </cfRule>
  </conditionalFormatting>
  <conditionalFormatting sqref="Q10">
    <cfRule type="expression" dxfId="621" priority="27">
      <formula>Q10&gt;0</formula>
    </cfRule>
    <cfRule type="expression" dxfId="620" priority="28">
      <formula>Q10&lt;0</formula>
    </cfRule>
  </conditionalFormatting>
  <conditionalFormatting sqref="F37:F38">
    <cfRule type="expression" dxfId="619" priority="25">
      <formula>F37&gt;0</formula>
    </cfRule>
    <cfRule type="expression" dxfId="618" priority="26">
      <formula>F37&lt;0</formula>
    </cfRule>
  </conditionalFormatting>
  <conditionalFormatting sqref="H37:H38">
    <cfRule type="expression" dxfId="617" priority="23">
      <formula>H37&gt;0</formula>
    </cfRule>
    <cfRule type="expression" dxfId="616" priority="24">
      <formula>H37&lt;0</formula>
    </cfRule>
  </conditionalFormatting>
  <conditionalFormatting sqref="F167">
    <cfRule type="expression" dxfId="615" priority="21">
      <formula>F167&gt;0</formula>
    </cfRule>
    <cfRule type="expression" dxfId="614" priority="22">
      <formula>F167&lt;0</formula>
    </cfRule>
  </conditionalFormatting>
  <conditionalFormatting sqref="F168:F179">
    <cfRule type="expression" dxfId="613" priority="19">
      <formula>F168&gt;0</formula>
    </cfRule>
    <cfRule type="expression" dxfId="612" priority="20">
      <formula>F168&lt;0</formula>
    </cfRule>
  </conditionalFormatting>
  <conditionalFormatting sqref="H167:H179">
    <cfRule type="expression" dxfId="611" priority="17">
      <formula>H167&gt;0</formula>
    </cfRule>
    <cfRule type="expression" dxfId="610" priority="18">
      <formula>H167&lt;0</formula>
    </cfRule>
  </conditionalFormatting>
  <conditionalFormatting sqref="J175:J197 J201">
    <cfRule type="expression" dxfId="609" priority="15">
      <formula>J175&gt;0</formula>
    </cfRule>
    <cfRule type="expression" dxfId="608" priority="16">
      <formula>J175&lt;0</formula>
    </cfRule>
  </conditionalFormatting>
  <conditionalFormatting sqref="F180:F197 F201">
    <cfRule type="expression" dxfId="607" priority="13">
      <formula>F180&gt;0</formula>
    </cfRule>
    <cfRule type="expression" dxfId="606" priority="14">
      <formula>F180&lt;0</formula>
    </cfRule>
  </conditionalFormatting>
  <conditionalFormatting sqref="H180:H197 H201">
    <cfRule type="expression" dxfId="605" priority="11">
      <formula>H180&gt;0</formula>
    </cfRule>
    <cfRule type="expression" dxfId="604" priority="12">
      <formula>H180&lt;0</formula>
    </cfRule>
  </conditionalFormatting>
  <conditionalFormatting sqref="I32:J35">
    <cfRule type="expression" dxfId="603" priority="9">
      <formula>I32&gt;0</formula>
    </cfRule>
    <cfRule type="expression" dxfId="602" priority="10">
      <formula>I32&lt;0</formula>
    </cfRule>
  </conditionalFormatting>
  <conditionalFormatting sqref="F198:F200">
    <cfRule type="expression" dxfId="601" priority="7">
      <formula>F198&gt;0</formula>
    </cfRule>
    <cfRule type="expression" dxfId="600" priority="8">
      <formula>F198&lt;0</formula>
    </cfRule>
  </conditionalFormatting>
  <conditionalFormatting sqref="H198:H200">
    <cfRule type="expression" dxfId="599" priority="5">
      <formula>H198&gt;0</formula>
    </cfRule>
    <cfRule type="expression" dxfId="598" priority="6">
      <formula>H198&lt;0</formula>
    </cfRule>
  </conditionalFormatting>
  <conditionalFormatting sqref="J198:J200">
    <cfRule type="expression" dxfId="597" priority="3">
      <formula>J198&gt;0</formula>
    </cfRule>
    <cfRule type="expression" dxfId="596" priority="4">
      <formula>J198&lt;0</formula>
    </cfRule>
  </conditionalFormatting>
  <conditionalFormatting sqref="F202:F211 H202:H211 J202:J211">
    <cfRule type="expression" dxfId="595" priority="1">
      <formula>F202&gt;0</formula>
    </cfRule>
    <cfRule type="expression" dxfId="59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3" priority="80">
      <formula>Q7&gt;0</formula>
    </cfRule>
    <cfRule type="expression" dxfId="592" priority="81">
      <formula>Q7&lt;0</formula>
    </cfRule>
  </conditionalFormatting>
  <conditionalFormatting sqref="Q8">
    <cfRule type="expression" dxfId="591" priority="78">
      <formula>Q8&gt;0</formula>
    </cfRule>
    <cfRule type="expression" dxfId="590" priority="79">
      <formula>Q8&lt;0</formula>
    </cfRule>
  </conditionalFormatting>
  <conditionalFormatting sqref="F29:F43">
    <cfRule type="expression" dxfId="589" priority="62">
      <formula>F29&gt;0</formula>
    </cfRule>
    <cfRule type="expression" dxfId="588" priority="63">
      <formula>F29&lt;0</formula>
    </cfRule>
  </conditionalFormatting>
  <conditionalFormatting sqref="H45 H47:H48 H50:H51 H53 H29:H43">
    <cfRule type="expression" dxfId="587" priority="60">
      <formula>H29&gt;0</formula>
    </cfRule>
    <cfRule type="expression" dxfId="586" priority="61">
      <formula>H29&lt;0</formula>
    </cfRule>
  </conditionalFormatting>
  <conditionalFormatting sqref="J35">
    <cfRule type="expression" dxfId="585" priority="56">
      <formula>J35&gt;0</formula>
    </cfRule>
    <cfRule type="expression" dxfId="584" priority="57">
      <formula>J35&lt;0</formula>
    </cfRule>
  </conditionalFormatting>
  <conditionalFormatting sqref="J36:J37">
    <cfRule type="expression" dxfId="583" priority="54">
      <formula>J36&gt;0</formula>
    </cfRule>
    <cfRule type="expression" dxfId="582" priority="55">
      <formula>J36&lt;0</formula>
    </cfRule>
  </conditionalFormatting>
  <conditionalFormatting sqref="J38:J45 J48 J51">
    <cfRule type="expression" dxfId="581" priority="52">
      <formula>J38&gt;0</formula>
    </cfRule>
    <cfRule type="expression" dxfId="58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9" priority="49">
      <formula>M59&gt;0</formula>
    </cfRule>
    <cfRule type="expression" dxfId="578" priority="50">
      <formula>M59&lt;0</formula>
    </cfRule>
  </conditionalFormatting>
  <conditionalFormatting sqref="Q10">
    <cfRule type="expression" dxfId="577" priority="47">
      <formula>Q10&gt;0</formula>
    </cfRule>
    <cfRule type="expression" dxfId="576" priority="48">
      <formula>Q10&lt;0</formula>
    </cfRule>
  </conditionalFormatting>
  <conditionalFormatting sqref="F84:F103">
    <cfRule type="expression" dxfId="575" priority="45">
      <formula>F84&gt;0</formula>
    </cfRule>
    <cfRule type="expression" dxfId="574" priority="46">
      <formula>F84&lt;0</formula>
    </cfRule>
  </conditionalFormatting>
  <conditionalFormatting sqref="H107 H84:H103">
    <cfRule type="expression" dxfId="573" priority="43">
      <formula>H84&gt;0</formula>
    </cfRule>
    <cfRule type="expression" dxfId="572" priority="44">
      <formula>H84&lt;0</formula>
    </cfRule>
  </conditionalFormatting>
  <conditionalFormatting sqref="J89">
    <cfRule type="expression" dxfId="571" priority="41">
      <formula>J89&gt;0</formula>
    </cfRule>
    <cfRule type="expression" dxfId="570" priority="42">
      <formula>J89&lt;0</formula>
    </cfRule>
  </conditionalFormatting>
  <conditionalFormatting sqref="J90:J95">
    <cfRule type="expression" dxfId="569" priority="39">
      <formula>J90&gt;0</formula>
    </cfRule>
    <cfRule type="expression" dxfId="568" priority="40">
      <formula>J90&lt;0</formula>
    </cfRule>
  </conditionalFormatting>
  <conditionalFormatting sqref="J96:J97">
    <cfRule type="expression" dxfId="567" priority="37">
      <formula>J96&gt;0</formula>
    </cfRule>
    <cfRule type="expression" dxfId="566" priority="38">
      <formula>J96&lt;0</formula>
    </cfRule>
  </conditionalFormatting>
  <conditionalFormatting sqref="J98:J104">
    <cfRule type="expression" dxfId="565" priority="35">
      <formula>J98&gt;0</formula>
    </cfRule>
    <cfRule type="expression" dxfId="564" priority="36">
      <formula>J98&lt;0</formula>
    </cfRule>
  </conditionalFormatting>
  <conditionalFormatting sqref="J25">
    <cfRule type="expression" dxfId="563" priority="31">
      <formula>J25&gt;0</formula>
    </cfRule>
    <cfRule type="expression" dxfId="562" priority="32">
      <formula>J25&lt;0</formula>
    </cfRule>
  </conditionalFormatting>
  <conditionalFormatting sqref="F105:F106">
    <cfRule type="expression" dxfId="561" priority="29">
      <formula>F105&gt;0</formula>
    </cfRule>
    <cfRule type="expression" dxfId="560" priority="30">
      <formula>F105&lt;0</formula>
    </cfRule>
  </conditionalFormatting>
  <conditionalFormatting sqref="H105:H106">
    <cfRule type="expression" dxfId="559" priority="27">
      <formula>H105&gt;0</formula>
    </cfRule>
    <cfRule type="expression" dxfId="558" priority="28">
      <formula>H105&lt;0</formula>
    </cfRule>
  </conditionalFormatting>
  <conditionalFormatting sqref="J105">
    <cfRule type="expression" dxfId="557" priority="25">
      <formula>J105&gt;0</formula>
    </cfRule>
    <cfRule type="expression" dxfId="556" priority="26">
      <formula>J105&lt;0</formula>
    </cfRule>
  </conditionalFormatting>
  <conditionalFormatting sqref="J106">
    <cfRule type="expression" dxfId="555" priority="23">
      <formula>J106&gt;0</formula>
    </cfRule>
    <cfRule type="expression" dxfId="554" priority="24">
      <formula>J106&lt;0</formula>
    </cfRule>
  </conditionalFormatting>
  <conditionalFormatting sqref="F24 F27:F28">
    <cfRule type="expression" dxfId="553" priority="21">
      <formula>F24&gt;0</formula>
    </cfRule>
    <cfRule type="expression" dxfId="552" priority="22">
      <formula>F24&lt;0</formula>
    </cfRule>
  </conditionalFormatting>
  <conditionalFormatting sqref="H24:H28">
    <cfRule type="expression" dxfId="551" priority="19">
      <formula>H24&gt;0</formula>
    </cfRule>
    <cfRule type="expression" dxfId="550" priority="20">
      <formula>H24&lt;0</formula>
    </cfRule>
  </conditionalFormatting>
  <conditionalFormatting sqref="J26:J34">
    <cfRule type="expression" dxfId="549" priority="17">
      <formula>J26&gt;0</formula>
    </cfRule>
    <cfRule type="expression" dxfId="548" priority="18">
      <formula>J26&lt;0</formula>
    </cfRule>
  </conditionalFormatting>
  <conditionalFormatting sqref="F113">
    <cfRule type="expression" dxfId="547" priority="15">
      <formula>F113&gt;0</formula>
    </cfRule>
    <cfRule type="expression" dxfId="546" priority="16">
      <formula>F113&lt;0</formula>
    </cfRule>
  </conditionalFormatting>
  <conditionalFormatting sqref="H113">
    <cfRule type="expression" dxfId="545" priority="13">
      <formula>H113&gt;0</formula>
    </cfRule>
    <cfRule type="expression" dxfId="544" priority="14">
      <formula>H113&lt;0</formula>
    </cfRule>
  </conditionalFormatting>
  <conditionalFormatting sqref="J109">
    <cfRule type="expression" dxfId="543" priority="11">
      <formula>J109&gt;0</formula>
    </cfRule>
    <cfRule type="expression" dxfId="542" priority="12">
      <formula>J109&lt;0</formula>
    </cfRule>
  </conditionalFormatting>
  <conditionalFormatting sqref="F108:F112">
    <cfRule type="expression" dxfId="541" priority="9">
      <formula>F108&gt;0</formula>
    </cfRule>
    <cfRule type="expression" dxfId="540" priority="10">
      <formula>F108&lt;0</formula>
    </cfRule>
  </conditionalFormatting>
  <conditionalFormatting sqref="H108:H112">
    <cfRule type="expression" dxfId="539" priority="7">
      <formula>H108&gt;0</formula>
    </cfRule>
    <cfRule type="expression" dxfId="538" priority="8">
      <formula>H108&lt;0</formula>
    </cfRule>
  </conditionalFormatting>
  <conditionalFormatting sqref="J110:J113">
    <cfRule type="expression" dxfId="537" priority="5">
      <formula>J110&gt;0</formula>
    </cfRule>
    <cfRule type="expression" dxfId="536" priority="6">
      <formula>J110&lt;0</formula>
    </cfRule>
  </conditionalFormatting>
  <conditionalFormatting sqref="F25:F26">
    <cfRule type="expression" dxfId="535" priority="3">
      <formula>F25&gt;0</formula>
    </cfRule>
    <cfRule type="expression" dxfId="534" priority="4">
      <formula>F25&lt;0</formula>
    </cfRule>
  </conditionalFormatting>
  <conditionalFormatting sqref="Q9">
    <cfRule type="expression" dxfId="533" priority="1">
      <formula>Q9&gt;0</formula>
    </cfRule>
    <cfRule type="expression" dxfId="53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2" activePane="bottomLeft" state="frozen"/>
      <selection activeCell="A2" sqref="A2"/>
      <selection pane="bottomLeft" activeCell="I25" sqref="I25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23.54</v>
      </c>
      <c r="R4" s="180">
        <v>-2.6100000000000002E-2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7062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1300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-2560.4500000000012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-2635.4700000000012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-0.271768822177331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3.9082412914188618E-2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11.77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25.894000000000002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25.6586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25.423200000000001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25.187799999999999</v>
      </c>
    </row>
    <row r="23" spans="1:21" x14ac:dyDescent="0.25">
      <c r="A23" s="881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24.952400000000001</v>
      </c>
      <c r="T23" s="1">
        <v>43128</v>
      </c>
      <c r="U23" t="s">
        <v>891</v>
      </c>
    </row>
    <row r="24" spans="1:21" x14ac:dyDescent="0.25">
      <c r="A24" s="881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24.716999999999999</v>
      </c>
    </row>
    <row r="25" spans="1:21" x14ac:dyDescent="0.25">
      <c r="A25" s="881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24.4816</v>
      </c>
    </row>
    <row r="26" spans="1:21" x14ac:dyDescent="0.25">
      <c r="A26" s="881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24.246199999999998</v>
      </c>
    </row>
    <row r="27" spans="1:21" x14ac:dyDescent="0.25">
      <c r="A27" s="881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24.0108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23.775399999999998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23.54</v>
      </c>
    </row>
    <row r="30" spans="1:21" ht="15" customHeight="1" x14ac:dyDescent="0.25">
      <c r="A30" s="882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23.304600000000001</v>
      </c>
      <c r="T30" s="1">
        <v>43175</v>
      </c>
      <c r="U30" t="s">
        <v>1090</v>
      </c>
    </row>
    <row r="31" spans="1:21" x14ac:dyDescent="0.25">
      <c r="A31" s="882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23.069199999999999</v>
      </c>
      <c r="T31" s="1">
        <v>43178</v>
      </c>
      <c r="U31" t="s">
        <v>936</v>
      </c>
    </row>
    <row r="32" spans="1:21" x14ac:dyDescent="0.25">
      <c r="A32" s="882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22.8338</v>
      </c>
    </row>
    <row r="33" spans="1:21" x14ac:dyDescent="0.25">
      <c r="A33" s="882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22.598399999999998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22.363</v>
      </c>
    </row>
    <row r="35" spans="1:21" x14ac:dyDescent="0.25">
      <c r="O35" s="81">
        <v>0.94</v>
      </c>
      <c r="P35" s="81">
        <f t="shared" si="3"/>
        <v>22.127599999999997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21.892199999999999</v>
      </c>
    </row>
    <row r="37" spans="1:21" x14ac:dyDescent="0.25">
      <c r="O37" s="81">
        <v>0.92</v>
      </c>
      <c r="P37" s="81">
        <f t="shared" si="3"/>
        <v>21.6568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21.421399999999998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21.186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0">C139*(E139-D139)</f>
        <v>-94.799999999999898</v>
      </c>
      <c r="G139" s="198">
        <f t="shared" ref="G139:G145" si="21">D139*C139</f>
        <v>2401.8000000000002</v>
      </c>
      <c r="H139" s="212">
        <f t="shared" ref="H139:H145" si="22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0"/>
        <v>-86.100000000000136</v>
      </c>
      <c r="G140" s="198">
        <f t="shared" si="21"/>
        <v>1239.3000000000002</v>
      </c>
      <c r="H140" s="210">
        <f t="shared" si="22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0"/>
        <v>-54.000000000000128</v>
      </c>
      <c r="G141" s="198">
        <f t="shared" si="21"/>
        <v>1239.3000000000002</v>
      </c>
      <c r="H141" s="210">
        <f t="shared" si="22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0"/>
        <v>-29.849999999999923</v>
      </c>
      <c r="G142" s="198">
        <f t="shared" si="21"/>
        <v>1239.1500000000001</v>
      </c>
      <c r="H142" s="210">
        <f t="shared" si="22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0"/>
        <v>-9.7500000000000853</v>
      </c>
      <c r="G143" s="198">
        <f t="shared" si="21"/>
        <v>1239.1500000000001</v>
      </c>
      <c r="H143" s="210">
        <f t="shared" si="22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0"/>
        <v>-51.449999999999889</v>
      </c>
      <c r="G144" s="198">
        <f t="shared" si="21"/>
        <v>1239.1500000000001</v>
      </c>
      <c r="H144" s="210">
        <f t="shared" si="22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0"/>
        <v>1.9499999999999318</v>
      </c>
      <c r="G145" s="198">
        <f t="shared" si="21"/>
        <v>1239.1500000000001</v>
      </c>
      <c r="H145" s="210">
        <f t="shared" si="22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31" priority="93">
      <formula>F46&gt;0</formula>
    </cfRule>
    <cfRule type="expression" dxfId="530" priority="94">
      <formula>F46&lt;0</formula>
    </cfRule>
  </conditionalFormatting>
  <conditionalFormatting sqref="H46:H48">
    <cfRule type="expression" dxfId="529" priority="91">
      <formula>H46&gt;0</formula>
    </cfRule>
    <cfRule type="expression" dxfId="528" priority="92">
      <formula>H46&lt;0</formula>
    </cfRule>
  </conditionalFormatting>
  <conditionalFormatting sqref="H49">
    <cfRule type="expression" dxfId="527" priority="89">
      <formula>H49&gt;0</formula>
    </cfRule>
    <cfRule type="expression" dxfId="526" priority="90">
      <formula>H49&lt;0</formula>
    </cfRule>
  </conditionalFormatting>
  <conditionalFormatting sqref="H50">
    <cfRule type="expression" dxfId="525" priority="87">
      <formula>H50&gt;0</formula>
    </cfRule>
    <cfRule type="expression" dxfId="524" priority="88">
      <formula>H50&lt;0</formula>
    </cfRule>
  </conditionalFormatting>
  <conditionalFormatting sqref="F42:F45">
    <cfRule type="expression" dxfId="523" priority="83">
      <formula>F42&gt;0</formula>
    </cfRule>
    <cfRule type="expression" dxfId="522" priority="84">
      <formula>F42&lt;0</formula>
    </cfRule>
  </conditionalFormatting>
  <conditionalFormatting sqref="H42:H45">
    <cfRule type="expression" dxfId="521" priority="81">
      <formula>H42&gt;0</formula>
    </cfRule>
    <cfRule type="expression" dxfId="520" priority="82">
      <formula>H42&lt;0</formula>
    </cfRule>
  </conditionalFormatting>
  <conditionalFormatting sqref="F51:F52">
    <cfRule type="expression" dxfId="519" priority="77">
      <formula>F51&gt;0</formula>
    </cfRule>
    <cfRule type="expression" dxfId="518" priority="78">
      <formula>F51&lt;0</formula>
    </cfRule>
  </conditionalFormatting>
  <conditionalFormatting sqref="I46:L48">
    <cfRule type="expression" dxfId="517" priority="75">
      <formula>I46&gt;0</formula>
    </cfRule>
    <cfRule type="expression" dxfId="516" priority="76">
      <formula>I46&lt;0</formula>
    </cfRule>
  </conditionalFormatting>
  <conditionalFormatting sqref="I55:I60 I52:L53">
    <cfRule type="expression" dxfId="515" priority="69">
      <formula>I52&gt;0</formula>
    </cfRule>
    <cfRule type="expression" dxfId="514" priority="70">
      <formula>I52&lt;0</formula>
    </cfRule>
  </conditionalFormatting>
  <conditionalFormatting sqref="I42:L45">
    <cfRule type="expression" dxfId="513" priority="67">
      <formula>I42&gt;0</formula>
    </cfRule>
    <cfRule type="expression" dxfId="512" priority="68">
      <formula>I42&lt;0</formula>
    </cfRule>
  </conditionalFormatting>
  <conditionalFormatting sqref="F53:F64">
    <cfRule type="expression" dxfId="511" priority="65">
      <formula>F53&gt;0</formula>
    </cfRule>
    <cfRule type="expression" dxfId="510" priority="66">
      <formula>F53&lt;0</formula>
    </cfRule>
  </conditionalFormatting>
  <conditionalFormatting sqref="Q8">
    <cfRule type="expression" dxfId="509" priority="61">
      <formula>Q8&gt;0</formula>
    </cfRule>
    <cfRule type="expression" dxfId="508" priority="62">
      <formula>Q8&lt;0</formula>
    </cfRule>
  </conditionalFormatting>
  <conditionalFormatting sqref="Q7">
    <cfRule type="expression" dxfId="507" priority="63">
      <formula>Q7&gt;0</formula>
    </cfRule>
    <cfRule type="expression" dxfId="506" priority="64">
      <formula>Q7&lt;0</formula>
    </cfRule>
  </conditionalFormatting>
  <conditionalFormatting sqref="F140:F144">
    <cfRule type="expression" dxfId="505" priority="59">
      <formula>F140&gt;0</formula>
    </cfRule>
    <cfRule type="expression" dxfId="504" priority="60">
      <formula>F140&lt;0</formula>
    </cfRule>
  </conditionalFormatting>
  <conditionalFormatting sqref="H140:H142">
    <cfRule type="expression" dxfId="503" priority="57">
      <formula>H140&gt;0</formula>
    </cfRule>
    <cfRule type="expression" dxfId="502" priority="58">
      <formula>H140&lt;0</formula>
    </cfRule>
  </conditionalFormatting>
  <conditionalFormatting sqref="H143">
    <cfRule type="expression" dxfId="501" priority="55">
      <formula>H143&gt;0</formula>
    </cfRule>
    <cfRule type="expression" dxfId="500" priority="56">
      <formula>H143&lt;0</formula>
    </cfRule>
  </conditionalFormatting>
  <conditionalFormatting sqref="H144">
    <cfRule type="expression" dxfId="499" priority="53">
      <formula>H144&gt;0</formula>
    </cfRule>
    <cfRule type="expression" dxfId="498" priority="54">
      <formula>H144&lt;0</formula>
    </cfRule>
  </conditionalFormatting>
  <conditionalFormatting sqref="H145:H154">
    <cfRule type="expression" dxfId="497" priority="51">
      <formula>H145&gt;0</formula>
    </cfRule>
    <cfRule type="expression" dxfId="496" priority="52">
      <formula>H145&lt;0</formula>
    </cfRule>
  </conditionalFormatting>
  <conditionalFormatting sqref="F136:F139">
    <cfRule type="expression" dxfId="495" priority="49">
      <formula>F136&gt;0</formula>
    </cfRule>
    <cfRule type="expression" dxfId="494" priority="50">
      <formula>F136&lt;0</formula>
    </cfRule>
  </conditionalFormatting>
  <conditionalFormatting sqref="H136:H139">
    <cfRule type="expression" dxfId="493" priority="47">
      <formula>H136&gt;0</formula>
    </cfRule>
    <cfRule type="expression" dxfId="492" priority="48">
      <formula>H136&lt;0</formula>
    </cfRule>
  </conditionalFormatting>
  <conditionalFormatting sqref="F145:F146">
    <cfRule type="expression" dxfId="491" priority="45">
      <formula>F145&gt;0</formula>
    </cfRule>
    <cfRule type="expression" dxfId="490" priority="46">
      <formula>F145&lt;0</formula>
    </cfRule>
  </conditionalFormatting>
  <conditionalFormatting sqref="I140:I142">
    <cfRule type="expression" dxfId="489" priority="43">
      <formula>I140&gt;0</formula>
    </cfRule>
    <cfRule type="expression" dxfId="488" priority="44">
      <formula>I140&lt;0</formula>
    </cfRule>
  </conditionalFormatting>
  <conditionalFormatting sqref="I143">
    <cfRule type="expression" dxfId="487" priority="41">
      <formula>I143&gt;0</formula>
    </cfRule>
    <cfRule type="expression" dxfId="486" priority="42">
      <formula>I143&lt;0</formula>
    </cfRule>
  </conditionalFormatting>
  <conditionalFormatting sqref="I144">
    <cfRule type="expression" dxfId="485" priority="39">
      <formula>I144&gt;0</formula>
    </cfRule>
    <cfRule type="expression" dxfId="484" priority="40">
      <formula>I144&lt;0</formula>
    </cfRule>
  </conditionalFormatting>
  <conditionalFormatting sqref="I145:I154">
    <cfRule type="expression" dxfId="483" priority="37">
      <formula>I145&gt;0</formula>
    </cfRule>
    <cfRule type="expression" dxfId="482" priority="38">
      <formula>I145&lt;0</formula>
    </cfRule>
  </conditionalFormatting>
  <conditionalFormatting sqref="I136:I139">
    <cfRule type="expression" dxfId="481" priority="35">
      <formula>I136&gt;0</formula>
    </cfRule>
    <cfRule type="expression" dxfId="480" priority="36">
      <formula>I136&lt;0</formula>
    </cfRule>
  </conditionalFormatting>
  <conditionalFormatting sqref="F147">
    <cfRule type="expression" dxfId="479" priority="33">
      <formula>F147&gt;0</formula>
    </cfRule>
    <cfRule type="expression" dxfId="478" priority="34">
      <formula>F147&lt;0</formula>
    </cfRule>
  </conditionalFormatting>
  <conditionalFormatting sqref="F67:F69 H68:H69 H67:L67">
    <cfRule type="expression" dxfId="477" priority="31">
      <formula>F67&gt;0</formula>
    </cfRule>
    <cfRule type="expression" dxfId="476" priority="32">
      <formula>F67&lt;0</formula>
    </cfRule>
  </conditionalFormatting>
  <conditionalFormatting sqref="R4">
    <cfRule type="expression" dxfId="475" priority="29">
      <formula>R4&gt;0</formula>
    </cfRule>
    <cfRule type="expression" dxfId="474" priority="30">
      <formula>R4&lt;0</formula>
    </cfRule>
  </conditionalFormatting>
  <conditionalFormatting sqref="F73:F76 H73:K74 H75:J76">
    <cfRule type="expression" dxfId="473" priority="27">
      <formula>F73&gt;0</formula>
    </cfRule>
    <cfRule type="expression" dxfId="472" priority="28">
      <formula>F73&lt;0</formula>
    </cfRule>
  </conditionalFormatting>
  <conditionalFormatting sqref="H81:H85 F80:F85 H80:J80 J81:J85">
    <cfRule type="expression" dxfId="471" priority="23">
      <formula>F80&gt;0</formula>
    </cfRule>
    <cfRule type="expression" dxfId="470" priority="24">
      <formula>F80&lt;0</formula>
    </cfRule>
  </conditionalFormatting>
  <conditionalFormatting sqref="I93:J93">
    <cfRule type="expression" dxfId="469" priority="21">
      <formula>I93&gt;0</formula>
    </cfRule>
    <cfRule type="expression" dxfId="468" priority="22">
      <formula>I93&lt;0</formula>
    </cfRule>
  </conditionalFormatting>
  <conditionalFormatting sqref="H89:J90 J92:K92 J91 K75:K91 F89:F93 H91:H93 K93">
    <cfRule type="expression" dxfId="467" priority="19">
      <formula>F75&gt;0</formula>
    </cfRule>
    <cfRule type="expression" dxfId="466" priority="20">
      <formula>F75&lt;0</formula>
    </cfRule>
  </conditionalFormatting>
  <conditionalFormatting sqref="H87:J88 F86:F88 H86 J86">
    <cfRule type="expression" dxfId="465" priority="17">
      <formula>F86&gt;0</formula>
    </cfRule>
    <cfRule type="expression" dxfId="464" priority="18">
      <formula>F86&lt;0</formula>
    </cfRule>
  </conditionalFormatting>
  <conditionalFormatting sqref="H94:K98 F94:F98">
    <cfRule type="expression" dxfId="463" priority="13">
      <formula>F94&gt;0</formula>
    </cfRule>
    <cfRule type="expression" dxfId="462" priority="14">
      <formula>F94&lt;0</formula>
    </cfRule>
  </conditionalFormatting>
  <conditionalFormatting sqref="H107:K107 F107">
    <cfRule type="expression" dxfId="461" priority="11">
      <formula>F107&gt;0</formula>
    </cfRule>
    <cfRule type="expression" dxfId="460" priority="12">
      <formula>F107&lt;0</formula>
    </cfRule>
  </conditionalFormatting>
  <conditionalFormatting sqref="H102:K106 F102:F106">
    <cfRule type="expression" dxfId="459" priority="9">
      <formula>F102&gt;0</formula>
    </cfRule>
    <cfRule type="expression" dxfId="458" priority="10">
      <formula>F102&lt;0</formula>
    </cfRule>
  </conditionalFormatting>
  <conditionalFormatting sqref="H101:K101 F99:F101 H99:H100 J99:K100">
    <cfRule type="expression" dxfId="457" priority="7">
      <formula>F99&gt;0</formula>
    </cfRule>
    <cfRule type="expression" dxfId="456" priority="8">
      <formula>F99&lt;0</formula>
    </cfRule>
  </conditionalFormatting>
  <conditionalFormatting sqref="H108:K110 F108:F110">
    <cfRule type="expression" dxfId="455" priority="5">
      <formula>F108&gt;0</formula>
    </cfRule>
    <cfRule type="expression" dxfId="454" priority="6">
      <formula>F108&lt;0</formula>
    </cfRule>
  </conditionalFormatting>
  <conditionalFormatting sqref="H111:K113 F111:F113">
    <cfRule type="expression" dxfId="453" priority="3">
      <formula>F111&gt;0</formula>
    </cfRule>
    <cfRule type="expression" dxfId="452" priority="4">
      <formula>F111&lt;0</formula>
    </cfRule>
  </conditionalFormatting>
  <conditionalFormatting sqref="Q10">
    <cfRule type="expression" dxfId="451" priority="1">
      <formula>Q10&gt;0</formula>
    </cfRule>
    <cfRule type="expression" dxfId="450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55.07</v>
      </c>
      <c r="R4" s="422">
        <v>-2.01E-2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5507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2722.41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1665.6700000000019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0.43361804375047247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3.457417831850372E-2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11.23877551020408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60.577000000000005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60.026300000000006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59.475600000000007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58.924900000000001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58.374200000000002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57.823500000000003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57.272800000000004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56.722100000000005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56.171399999999998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55.620699999999999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55.07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54.519300000000001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53.968600000000002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53.417899999999996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52.867199999999997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52.316499999999998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51.765799999999999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51.2151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50.664400000000001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50.113700000000001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49.563000000000002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0:K66">
    <cfRule type="expression" dxfId="349" priority="11">
      <formula>K40&gt;0</formula>
    </cfRule>
    <cfRule type="expression" dxfId="348" priority="12">
      <formula>K40&lt;0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1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17.573225000000011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20.55</v>
      </c>
      <c r="R4" s="424">
        <v>-4.82E-2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8220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7029.2900000000045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1475.6800000000003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1190.7099999999955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0.16939264136207138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8.3877551020408152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1600</v>
      </c>
      <c r="D17" s="18"/>
      <c r="E17" s="18"/>
      <c r="F17" s="18">
        <f>SUM(F2:F16)</f>
        <v>32841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22.605000000000004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22.399500000000003</v>
      </c>
      <c r="U18" t="s">
        <v>1054</v>
      </c>
    </row>
    <row r="19" spans="1:21" x14ac:dyDescent="0.25">
      <c r="O19" s="81">
        <v>1.08</v>
      </c>
      <c r="P19" s="81">
        <f t="shared" si="2"/>
        <v>22.194000000000003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21.988500000000002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21.783000000000001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21.577500000000001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21.372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21.166500000000003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20.961000000000002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20.755500000000001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20.55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20.3445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20.138999999999999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19.933499999999999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19.728000000000002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19.522500000000001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19.317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19.111500000000003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18.906000000000002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18.700500000000002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18.495000000000001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1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1" si="11">C41*(E41-D41)</f>
        <v>900</v>
      </c>
      <c r="G41" s="39">
        <f t="shared" ref="G41:G51" si="12">D41*C41</f>
        <v>3450</v>
      </c>
      <c r="H41" s="180">
        <f t="shared" ref="H41:H51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180"/>
      <c r="I52" s="180"/>
      <c r="J52" s="180"/>
      <c r="K52" s="180"/>
      <c r="L52" s="180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9" priority="117">
      <formula>F27&gt;0</formula>
    </cfRule>
    <cfRule type="expression" dxfId="278" priority="118">
      <formula>F27&lt;0</formula>
    </cfRule>
  </conditionalFormatting>
  <conditionalFormatting sqref="H27:H29">
    <cfRule type="expression" dxfId="277" priority="115">
      <formula>H27&gt;0</formula>
    </cfRule>
    <cfRule type="expression" dxfId="276" priority="116">
      <formula>H27&lt;0</formula>
    </cfRule>
  </conditionalFormatting>
  <conditionalFormatting sqref="H30">
    <cfRule type="expression" dxfId="275" priority="111">
      <formula>H30&gt;0</formula>
    </cfRule>
    <cfRule type="expression" dxfId="274" priority="112">
      <formula>H30&lt;0</formula>
    </cfRule>
  </conditionalFormatting>
  <conditionalFormatting sqref="H31:H35 H38:H55">
    <cfRule type="expression" dxfId="273" priority="109">
      <formula>H31&gt;0</formula>
    </cfRule>
    <cfRule type="expression" dxfId="272" priority="110">
      <formula>H31&lt;0</formula>
    </cfRule>
  </conditionalFormatting>
  <conditionalFormatting sqref="F31">
    <cfRule type="expression" dxfId="271" priority="103">
      <formula>F31&gt;0</formula>
    </cfRule>
    <cfRule type="expression" dxfId="270" priority="104">
      <formula>F31&lt;0</formula>
    </cfRule>
  </conditionalFormatting>
  <conditionalFormatting sqref="I25:I29">
    <cfRule type="expression" dxfId="269" priority="101">
      <formula>I25&gt;0</formula>
    </cfRule>
    <cfRule type="expression" dxfId="268" priority="102">
      <formula>I25&lt;0</formula>
    </cfRule>
  </conditionalFormatting>
  <conditionalFormatting sqref="I30:I33 I35 I38 K38 J21:J39 I40:K41 J42:K42 I43:K55">
    <cfRule type="expression" dxfId="267" priority="95">
      <formula>I21&gt;0</formula>
    </cfRule>
    <cfRule type="expression" dxfId="266" priority="96">
      <formula>I21&lt;0</formula>
    </cfRule>
  </conditionalFormatting>
  <conditionalFormatting sqref="I21:I24 K21:K24">
    <cfRule type="expression" dxfId="265" priority="93">
      <formula>I21&gt;0</formula>
    </cfRule>
    <cfRule type="expression" dxfId="264" priority="94">
      <formula>I21&lt;0</formula>
    </cfRule>
  </conditionalFormatting>
  <conditionalFormatting sqref="F32:F35 F38:F55">
    <cfRule type="expression" dxfId="263" priority="91">
      <formula>F32&gt;0</formula>
    </cfRule>
    <cfRule type="expression" dxfId="262" priority="92">
      <formula>F32&lt;0</formula>
    </cfRule>
  </conditionalFormatting>
  <conditionalFormatting sqref="Q8">
    <cfRule type="expression" dxfId="261" priority="87">
      <formula>Q8&gt;0</formula>
    </cfRule>
    <cfRule type="expression" dxfId="260" priority="88">
      <formula>Q8&lt;0</formula>
    </cfRule>
  </conditionalFormatting>
  <conditionalFormatting sqref="Q7">
    <cfRule type="expression" dxfId="259" priority="89">
      <formula>Q7&gt;0</formula>
    </cfRule>
    <cfRule type="expression" dxfId="258" priority="90">
      <formula>Q7&lt;0</formula>
    </cfRule>
  </conditionalFormatting>
  <conditionalFormatting sqref="F82">
    <cfRule type="expression" dxfId="257" priority="75">
      <formula>F82&gt;0</formula>
    </cfRule>
    <cfRule type="expression" dxfId="256" priority="76">
      <formula>F82&lt;0</formula>
    </cfRule>
  </conditionalFormatting>
  <conditionalFormatting sqref="H82">
    <cfRule type="expression" dxfId="255" priority="73">
      <formula>H82&gt;0</formula>
    </cfRule>
    <cfRule type="expression" dxfId="254" priority="74">
      <formula>H82&lt;0</formula>
    </cfRule>
  </conditionalFormatting>
  <conditionalFormatting sqref="I82">
    <cfRule type="expression" dxfId="253" priority="61">
      <formula>I82&gt;0</formula>
    </cfRule>
    <cfRule type="expression" dxfId="252" priority="62">
      <formula>I82&lt;0</formula>
    </cfRule>
  </conditionalFormatting>
  <conditionalFormatting sqref="F25:F26">
    <cfRule type="expression" dxfId="251" priority="57">
      <formula>F25&gt;0</formula>
    </cfRule>
    <cfRule type="expression" dxfId="250" priority="58">
      <formula>F25&lt;0</formula>
    </cfRule>
  </conditionalFormatting>
  <conditionalFormatting sqref="H25:H26">
    <cfRule type="expression" dxfId="249" priority="55">
      <formula>H25&gt;0</formula>
    </cfRule>
    <cfRule type="expression" dxfId="248" priority="56">
      <formula>H25&lt;0</formula>
    </cfRule>
  </conditionalFormatting>
  <conditionalFormatting sqref="F88:F92">
    <cfRule type="expression" dxfId="247" priority="53">
      <formula>F88&gt;0</formula>
    </cfRule>
    <cfRule type="expression" dxfId="246" priority="54">
      <formula>F88&lt;0</formula>
    </cfRule>
  </conditionalFormatting>
  <conditionalFormatting sqref="H88:H90">
    <cfRule type="expression" dxfId="245" priority="51">
      <formula>H88&gt;0</formula>
    </cfRule>
    <cfRule type="expression" dxfId="244" priority="52">
      <formula>H88&lt;0</formula>
    </cfRule>
  </conditionalFormatting>
  <conditionalFormatting sqref="H91:H92">
    <cfRule type="expression" dxfId="243" priority="49">
      <formula>H91&gt;0</formula>
    </cfRule>
    <cfRule type="expression" dxfId="242" priority="50">
      <formula>H91&lt;0</formula>
    </cfRule>
  </conditionalFormatting>
  <conditionalFormatting sqref="H93:H118">
    <cfRule type="expression" dxfId="241" priority="47">
      <formula>H93&gt;0</formula>
    </cfRule>
    <cfRule type="expression" dxfId="240" priority="48">
      <formula>H93&lt;0</formula>
    </cfRule>
  </conditionalFormatting>
  <conditionalFormatting sqref="F83:F86">
    <cfRule type="expression" dxfId="239" priority="45">
      <formula>F83&gt;0</formula>
    </cfRule>
    <cfRule type="expression" dxfId="238" priority="46">
      <formula>F83&lt;0</formula>
    </cfRule>
  </conditionalFormatting>
  <conditionalFormatting sqref="H83:H86">
    <cfRule type="expression" dxfId="237" priority="43">
      <formula>H83&gt;0</formula>
    </cfRule>
    <cfRule type="expression" dxfId="236" priority="44">
      <formula>H83&lt;0</formula>
    </cfRule>
  </conditionalFormatting>
  <conditionalFormatting sqref="F93">
    <cfRule type="expression" dxfId="235" priority="41">
      <formula>F93&gt;0</formula>
    </cfRule>
    <cfRule type="expression" dxfId="234" priority="42">
      <formula>F93&lt;0</formula>
    </cfRule>
  </conditionalFormatting>
  <conditionalFormatting sqref="I87:I89">
    <cfRule type="expression" dxfId="233" priority="39">
      <formula>I87&gt;0</formula>
    </cfRule>
    <cfRule type="expression" dxfId="232" priority="40">
      <formula>I87&lt;0</formula>
    </cfRule>
  </conditionalFormatting>
  <conditionalFormatting sqref="I90">
    <cfRule type="expression" dxfId="231" priority="37">
      <formula>I90&gt;0</formula>
    </cfRule>
    <cfRule type="expression" dxfId="230" priority="38">
      <formula>I90&lt;0</formula>
    </cfRule>
  </conditionalFormatting>
  <conditionalFormatting sqref="I91">
    <cfRule type="expression" dxfId="229" priority="35">
      <formula>I91&gt;0</formula>
    </cfRule>
    <cfRule type="expression" dxfId="228" priority="36">
      <formula>I91&lt;0</formula>
    </cfRule>
  </conditionalFormatting>
  <conditionalFormatting sqref="I92:I95 I97 I100 I102:I118">
    <cfRule type="expression" dxfId="227" priority="33">
      <formula>I92&gt;0</formula>
    </cfRule>
    <cfRule type="expression" dxfId="226" priority="34">
      <formula>I92&lt;0</formula>
    </cfRule>
  </conditionalFormatting>
  <conditionalFormatting sqref="I83:I86">
    <cfRule type="expression" dxfId="225" priority="31">
      <formula>I83&gt;0</formula>
    </cfRule>
    <cfRule type="expression" dxfId="224" priority="32">
      <formula>I83&lt;0</formula>
    </cfRule>
  </conditionalFormatting>
  <conditionalFormatting sqref="F94:F118">
    <cfRule type="expression" dxfId="223" priority="29">
      <formula>F94&gt;0</formula>
    </cfRule>
    <cfRule type="expression" dxfId="222" priority="30">
      <formula>F94&lt;0</formula>
    </cfRule>
  </conditionalFormatting>
  <conditionalFormatting sqref="F87">
    <cfRule type="expression" dxfId="221" priority="27">
      <formula>F87&gt;0</formula>
    </cfRule>
    <cfRule type="expression" dxfId="220" priority="28">
      <formula>F87&lt;0</formula>
    </cfRule>
  </conditionalFormatting>
  <conditionalFormatting sqref="H87">
    <cfRule type="expression" dxfId="219" priority="25">
      <formula>H87&gt;0</formula>
    </cfRule>
    <cfRule type="expression" dxfId="218" priority="26">
      <formula>H87&lt;0</formula>
    </cfRule>
  </conditionalFormatting>
  <conditionalFormatting sqref="F21:F24">
    <cfRule type="expression" dxfId="217" priority="23">
      <formula>F21&gt;0</formula>
    </cfRule>
    <cfRule type="expression" dxfId="216" priority="24">
      <formula>F21&lt;0</formula>
    </cfRule>
  </conditionalFormatting>
  <conditionalFormatting sqref="H21:H24">
    <cfRule type="expression" dxfId="215" priority="21">
      <formula>H21&gt;0</formula>
    </cfRule>
    <cfRule type="expression" dxfId="214" priority="22">
      <formula>H21&lt;0</formula>
    </cfRule>
  </conditionalFormatting>
  <conditionalFormatting sqref="K25:K27 K30:K37">
    <cfRule type="expression" dxfId="213" priority="19">
      <formula>K25&gt;0</formula>
    </cfRule>
    <cfRule type="expression" dxfId="212" priority="20">
      <formula>K25&lt;0</formula>
    </cfRule>
  </conditionalFormatting>
  <conditionalFormatting sqref="H37">
    <cfRule type="expression" dxfId="211" priority="17">
      <formula>H37&gt;0</formula>
    </cfRule>
    <cfRule type="expression" dxfId="210" priority="18">
      <formula>H37&lt;0</formula>
    </cfRule>
  </conditionalFormatting>
  <conditionalFormatting sqref="F37">
    <cfRule type="expression" dxfId="209" priority="15">
      <formula>F37&gt;0</formula>
    </cfRule>
    <cfRule type="expression" dxfId="208" priority="16">
      <formula>F37&lt;0</formula>
    </cfRule>
  </conditionalFormatting>
  <conditionalFormatting sqref="H36">
    <cfRule type="expression" dxfId="207" priority="11">
      <formula>H36&gt;0</formula>
    </cfRule>
    <cfRule type="expression" dxfId="206" priority="12">
      <formula>H36&lt;0</formula>
    </cfRule>
  </conditionalFormatting>
  <conditionalFormatting sqref="F36">
    <cfRule type="expression" dxfId="205" priority="9">
      <formula>F36&gt;0</formula>
    </cfRule>
    <cfRule type="expression" dxfId="204" priority="10">
      <formula>F36&lt;0</formula>
    </cfRule>
  </conditionalFormatting>
  <conditionalFormatting sqref="L38 L51:L55">
    <cfRule type="expression" dxfId="203" priority="5">
      <formula>L38&gt;0</formula>
    </cfRule>
    <cfRule type="expression" dxfId="202" priority="6">
      <formula>L38&lt;0</formula>
    </cfRule>
  </conditionalFormatting>
  <conditionalFormatting sqref="L21:L24">
    <cfRule type="expression" dxfId="201" priority="3">
      <formula>L21&gt;0</formula>
    </cfRule>
    <cfRule type="expression" dxfId="200" priority="4">
      <formula>L21&lt;0</formula>
    </cfRule>
  </conditionalFormatting>
  <conditionalFormatting sqref="L25:L27 L30:L37">
    <cfRule type="expression" dxfId="199" priority="1">
      <formula>L25&gt;0</formula>
    </cfRule>
    <cfRule type="expression" dxfId="19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7" priority="15">
      <formula>F25&gt;0</formula>
    </cfRule>
    <cfRule type="expression" dxfId="196" priority="16">
      <formula>F25&lt;0</formula>
    </cfRule>
  </conditionalFormatting>
  <conditionalFormatting sqref="F32:F70">
    <cfRule type="expression" dxfId="195" priority="11">
      <formula>F32&gt;0</formula>
    </cfRule>
    <cfRule type="expression" dxfId="194" priority="12">
      <formula>F32&lt;0</formula>
    </cfRule>
  </conditionalFormatting>
  <conditionalFormatting sqref="F32:F70">
    <cfRule type="expression" dxfId="193" priority="13">
      <formula>F32&gt;0</formula>
    </cfRule>
    <cfRule type="expression" dxfId="192" priority="14">
      <formula>F32&lt;0</formula>
    </cfRule>
  </conditionalFormatting>
  <conditionalFormatting sqref="H25 H30:H70">
    <cfRule type="expression" dxfId="191" priority="9">
      <formula>H25&gt;0</formula>
    </cfRule>
    <cfRule type="expression" dxfId="190" priority="10">
      <formula>H25&lt;0</formula>
    </cfRule>
  </conditionalFormatting>
  <conditionalFormatting sqref="F26:F29">
    <cfRule type="expression" dxfId="189" priority="7">
      <formula>F26&gt;0</formula>
    </cfRule>
    <cfRule type="expression" dxfId="188" priority="8">
      <formula>F26&lt;0</formula>
    </cfRule>
  </conditionalFormatting>
  <conditionalFormatting sqref="H26:H29">
    <cfRule type="expression" dxfId="187" priority="5">
      <formula>H26&gt;0</formula>
    </cfRule>
    <cfRule type="expression" dxfId="186" priority="6">
      <formula>H26&lt;0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1" priority="25">
      <formula>F34&gt;0</formula>
    </cfRule>
    <cfRule type="expression" dxfId="180" priority="26">
      <formula>F34&lt;0</formula>
    </cfRule>
  </conditionalFormatting>
  <conditionalFormatting sqref="H124:H131">
    <cfRule type="expression" dxfId="179" priority="23">
      <formula>H124&gt;0</formula>
    </cfRule>
    <cfRule type="expression" dxfId="178" priority="24">
      <formula>H124&lt;0</formula>
    </cfRule>
  </conditionalFormatting>
  <conditionalFormatting sqref="H132">
    <cfRule type="expression" dxfId="177" priority="21">
      <formula>H132&gt;0</formula>
    </cfRule>
    <cfRule type="expression" dxfId="176" priority="22">
      <formula>H132&lt;0</formula>
    </cfRule>
  </conditionalFormatting>
  <conditionalFormatting sqref="Q8">
    <cfRule type="expression" dxfId="175" priority="11">
      <formula>Q8&gt;0</formula>
    </cfRule>
    <cfRule type="expression" dxfId="174" priority="12">
      <formula>Q8&lt;0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36:F39">
    <cfRule type="expression" dxfId="171" priority="9">
      <formula>F36&gt;0</formula>
    </cfRule>
    <cfRule type="expression" dxfId="170" priority="10">
      <formula>F36&lt;0</formula>
    </cfRule>
  </conditionalFormatting>
  <conditionalFormatting sqref="H36:H39">
    <cfRule type="expression" dxfId="169" priority="7">
      <formula>H36&gt;0</formula>
    </cfRule>
    <cfRule type="expression" dxfId="168" priority="8">
      <formula>H36&lt;0</formula>
    </cfRule>
  </conditionalFormatting>
  <conditionalFormatting sqref="K65:K99">
    <cfRule type="expression" dxfId="167" priority="5">
      <formula>K65&gt;0</formula>
    </cfRule>
    <cfRule type="expression" dxfId="166" priority="6">
      <formula>K65&lt;0</formula>
    </cfRule>
  </conditionalFormatting>
  <conditionalFormatting sqref="K72">
    <cfRule type="expression" dxfId="165" priority="3">
      <formula>K72&gt;0</formula>
    </cfRule>
    <cfRule type="expression" dxfId="164" priority="4">
      <formula>K72&lt;0</formula>
    </cfRule>
  </conditionalFormatting>
  <conditionalFormatting sqref="M69">
    <cfRule type="expression" dxfId="163" priority="1">
      <formula>M69&gt;0</formula>
    </cfRule>
    <cfRule type="expression" dxfId="16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61" priority="96">
      <formula>F24&gt;0</formula>
    </cfRule>
    <cfRule type="expression" dxfId="16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9" priority="79">
      <formula>F30&gt;0</formula>
    </cfRule>
    <cfRule type="expression" dxfId="158" priority="80">
      <formula>F30&lt;0</formula>
    </cfRule>
  </conditionalFormatting>
  <conditionalFormatting sqref="H43 H30:H33">
    <cfRule type="expression" dxfId="157" priority="77">
      <formula>H30&gt;0</formula>
    </cfRule>
    <cfRule type="expression" dxfId="15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5" priority="59">
      <formula>F115&gt;0</formula>
    </cfRule>
    <cfRule type="expression" dxfId="154" priority="60">
      <formula>F115&lt;0</formula>
    </cfRule>
  </conditionalFormatting>
  <conditionalFormatting sqref="F112:F114">
    <cfRule type="expression" dxfId="153" priority="57">
      <formula>F112&gt;0</formula>
    </cfRule>
    <cfRule type="expression" dxfId="152" priority="58">
      <formula>F112&lt;0</formula>
    </cfRule>
  </conditionalFormatting>
  <conditionalFormatting sqref="H112:I112">
    <cfRule type="expression" dxfId="151" priority="55">
      <formula>H112&gt;0</formula>
    </cfRule>
    <cfRule type="expression" dxfId="150" priority="56">
      <formula>H112&lt;0</formula>
    </cfRule>
  </conditionalFormatting>
  <conditionalFormatting sqref="H113:I113">
    <cfRule type="expression" dxfId="149" priority="53">
      <formula>H113&gt;0</formula>
    </cfRule>
    <cfRule type="expression" dxfId="148" priority="54">
      <formula>H113&lt;0</formula>
    </cfRule>
  </conditionalFormatting>
  <conditionalFormatting sqref="H114:I114">
    <cfRule type="expression" dxfId="147" priority="51">
      <formula>H114&gt;0</formula>
    </cfRule>
    <cfRule type="expression" dxfId="146" priority="52">
      <formula>H114&lt;0</formula>
    </cfRule>
  </conditionalFormatting>
  <conditionalFormatting sqref="F105:F111">
    <cfRule type="expression" dxfId="145" priority="49">
      <formula>F105&gt;0</formula>
    </cfRule>
    <cfRule type="expression" dxfId="144" priority="50">
      <formula>F105&lt;0</formula>
    </cfRule>
  </conditionalFormatting>
  <conditionalFormatting sqref="H105:I111">
    <cfRule type="expression" dxfId="143" priority="47">
      <formula>H105&gt;0</formula>
    </cfRule>
    <cfRule type="expression" dxfId="142" priority="48">
      <formula>H105&lt;0</formula>
    </cfRule>
  </conditionalFormatting>
  <conditionalFormatting sqref="I117 F117:F119">
    <cfRule type="expression" dxfId="141" priority="45">
      <formula>F117&gt;0</formula>
    </cfRule>
    <cfRule type="expression" dxfId="140" priority="46">
      <formula>F117&lt;0</formula>
    </cfRule>
  </conditionalFormatting>
  <conditionalFormatting sqref="F189:F196 H189:H196">
    <cfRule type="expression" dxfId="139" priority="43">
      <formula>F189&gt;0</formula>
    </cfRule>
    <cfRule type="expression" dxfId="138" priority="44">
      <formula>F189&lt;0</formula>
    </cfRule>
  </conditionalFormatting>
  <conditionalFormatting sqref="H202 F202">
    <cfRule type="expression" dxfId="137" priority="41">
      <formula>F202&gt;0</formula>
    </cfRule>
    <cfRule type="expression" dxfId="136" priority="42">
      <formula>F202&lt;0</formula>
    </cfRule>
  </conditionalFormatting>
  <conditionalFormatting sqref="I204">
    <cfRule type="expression" dxfId="135" priority="39">
      <formula>I204&gt;0</formula>
    </cfRule>
    <cfRule type="expression" dxfId="134" priority="40">
      <formula>I204&lt;0</formula>
    </cfRule>
  </conditionalFormatting>
  <conditionalFormatting sqref="H204 F204">
    <cfRule type="expression" dxfId="133" priority="37">
      <formula>F204&gt;0</formula>
    </cfRule>
    <cfRule type="expression" dxfId="132" priority="38">
      <formula>F204&lt;0</formula>
    </cfRule>
  </conditionalFormatting>
  <conditionalFormatting sqref="M54">
    <cfRule type="expression" dxfId="131" priority="35">
      <formula>M54&gt;0</formula>
    </cfRule>
    <cfRule type="expression" dxfId="130" priority="36">
      <formula>M54&lt;0</formula>
    </cfRule>
  </conditionalFormatting>
  <conditionalFormatting sqref="K39:K49">
    <cfRule type="expression" dxfId="129" priority="33">
      <formula>K39&gt;0</formula>
    </cfRule>
    <cfRule type="expression" dxfId="128" priority="34">
      <formula>K39&lt;0</formula>
    </cfRule>
  </conditionalFormatting>
  <conditionalFormatting sqref="Q10">
    <cfRule type="expression" dxfId="127" priority="31">
      <formula>Q10&gt;0</formula>
    </cfRule>
    <cfRule type="expression" dxfId="126" priority="32">
      <formula>Q10&lt;0</formula>
    </cfRule>
  </conditionalFormatting>
  <conditionalFormatting sqref="Z10">
    <cfRule type="expression" dxfId="125" priority="29">
      <formula>Z10&gt;0</formula>
    </cfRule>
    <cfRule type="expression" dxfId="124" priority="30">
      <formula>Z10&lt;0</formula>
    </cfRule>
  </conditionalFormatting>
  <conditionalFormatting sqref="AA10:AE10">
    <cfRule type="expression" dxfId="123" priority="27">
      <formula>AA10&gt;0</formula>
    </cfRule>
    <cfRule type="expression" dxfId="122" priority="28">
      <formula>AA10&lt;0</formula>
    </cfRule>
  </conditionalFormatting>
  <conditionalFormatting sqref="Z24">
    <cfRule type="expression" dxfId="121" priority="25">
      <formula>Z24&gt;0</formula>
    </cfRule>
    <cfRule type="expression" dxfId="120" priority="26">
      <formula>Z24&lt;0</formula>
    </cfRule>
  </conditionalFormatting>
  <conditionalFormatting sqref="AF10:AG10">
    <cfRule type="expression" dxfId="119" priority="17">
      <formula>AF10&gt;0</formula>
    </cfRule>
    <cfRule type="expression" dxfId="11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7" priority="15">
      <formula>F208&gt;0</formula>
    </cfRule>
    <cfRule type="expression" dxfId="116" priority="16">
      <formula>F208&lt;0</formula>
    </cfRule>
  </conditionalFormatting>
  <conditionalFormatting sqref="F220 F207:F210">
    <cfRule type="expression" dxfId="115" priority="13">
      <formula>F207&gt;0</formula>
    </cfRule>
    <cfRule type="expression" dxfId="114" priority="14">
      <formula>F207&lt;0</formula>
    </cfRule>
  </conditionalFormatting>
  <conditionalFormatting sqref="H207:I207 H220 H208:H210">
    <cfRule type="expression" dxfId="113" priority="11">
      <formula>H207&gt;0</formula>
    </cfRule>
    <cfRule type="expression" dxfId="112" priority="12">
      <formula>H207&lt;0</formula>
    </cfRule>
  </conditionalFormatting>
  <conditionalFormatting sqref="K210:K225">
    <cfRule type="expression" dxfId="111" priority="9">
      <formula>K210&gt;0</formula>
    </cfRule>
    <cfRule type="expression" dxfId="110" priority="10">
      <formula>K210&lt;0</formula>
    </cfRule>
  </conditionalFormatting>
  <conditionalFormatting sqref="K31">
    <cfRule type="expression" dxfId="109" priority="7">
      <formula>K31&gt;0</formula>
    </cfRule>
    <cfRule type="expression" dxfId="108" priority="8">
      <formula>K31&lt;0</formula>
    </cfRule>
  </conditionalFormatting>
  <conditionalFormatting sqref="K32:K38">
    <cfRule type="expression" dxfId="107" priority="5">
      <formula>K32&gt;0</formula>
    </cfRule>
    <cfRule type="expression" dxfId="106" priority="6">
      <formula>K32&lt;0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40.2699</v>
      </c>
      <c r="R4" s="405">
        <v>-2.9600000000000001E-2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12080.97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-1304.2499999999991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-1354.1999999999989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-0.10079515182911708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4.8671588456887155E-2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1335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13.334403973509934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44.296890000000005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43.894191000000006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43.491492000000001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43.088793000000003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42.686094000000004</v>
      </c>
    </row>
    <row r="23" spans="1:16" x14ac:dyDescent="0.25">
      <c r="H23" s="70"/>
      <c r="O23" s="81">
        <v>1.05</v>
      </c>
      <c r="P23" s="81">
        <f t="shared" si="3"/>
        <v>42.283394999999999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41.880696</v>
      </c>
    </row>
    <row r="25" spans="1:16" x14ac:dyDescent="0.25">
      <c r="H25" s="70"/>
      <c r="O25" s="81">
        <v>1.03</v>
      </c>
      <c r="P25" s="81">
        <f t="shared" si="3"/>
        <v>41.477997000000002</v>
      </c>
    </row>
    <row r="26" spans="1:16" x14ac:dyDescent="0.25">
      <c r="H26" s="70"/>
      <c r="O26" s="81">
        <v>1.02</v>
      </c>
      <c r="P26" s="81">
        <f t="shared" si="3"/>
        <v>41.075298000000004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40.672598999999998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40.2699</v>
      </c>
    </row>
    <row r="29" spans="1:16" x14ac:dyDescent="0.25">
      <c r="O29" s="81">
        <v>0.99</v>
      </c>
      <c r="P29" s="81">
        <f t="shared" si="3"/>
        <v>39.867201000000001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39.464501999999996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39.061802999999998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38.659103999999999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38.256405000000001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37.853705999999995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37.451007000000004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37.048307999999999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36.645609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36.242910000000002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2">
    <cfRule type="expression" dxfId="95" priority="57">
      <formula>F31&gt;0</formula>
    </cfRule>
    <cfRule type="expression" dxfId="94" priority="58">
      <formula>F31&lt;0</formula>
    </cfRule>
  </conditionalFormatting>
  <conditionalFormatting sqref="Q8">
    <cfRule type="expression" dxfId="93" priority="51">
      <formula>Q8&gt;0</formula>
    </cfRule>
    <cfRule type="expression" dxfId="92" priority="52">
      <formula>Q8&lt;0</formula>
    </cfRule>
  </conditionalFormatting>
  <conditionalFormatting sqref="Q7">
    <cfRule type="expression" dxfId="91" priority="53">
      <formula>Q7&gt;0</formula>
    </cfRule>
    <cfRule type="expression" dxfId="90" priority="54">
      <formula>Q7&lt;0</formula>
    </cfRule>
  </conditionalFormatting>
  <conditionalFormatting sqref="M101">
    <cfRule type="expression" dxfId="89" priority="49">
      <formula>M101&gt;0</formula>
    </cfRule>
    <cfRule type="expression" dxfId="88" priority="50">
      <formula>M101&lt;0</formula>
    </cfRule>
  </conditionalFormatting>
  <conditionalFormatting sqref="J45">
    <cfRule type="expression" dxfId="87" priority="47">
      <formula>J45&gt;0</formula>
    </cfRule>
    <cfRule type="expression" dxfId="86" priority="48">
      <formula>J45&lt;0</formula>
    </cfRule>
  </conditionalFormatting>
  <conditionalFormatting sqref="J46:J58 J59:K65 K69:K71 K66:K67">
    <cfRule type="expression" dxfId="85" priority="45">
      <formula>J46&gt;0</formula>
    </cfRule>
    <cfRule type="expression" dxfId="84" priority="46">
      <formula>J46&lt;0</formula>
    </cfRule>
  </conditionalFormatting>
  <conditionalFormatting sqref="Q10">
    <cfRule type="expression" dxfId="83" priority="43">
      <formula>Q10&gt;0</formula>
    </cfRule>
    <cfRule type="expression" dxfId="82" priority="44">
      <formula>Q10&lt;0</formula>
    </cfRule>
  </conditionalFormatting>
  <conditionalFormatting sqref="Q9">
    <cfRule type="expression" dxfId="81" priority="41">
      <formula>Q9&gt;0</formula>
    </cfRule>
    <cfRule type="expression" dxfId="80" priority="42">
      <formula>Q9&lt;0</formula>
    </cfRule>
  </conditionalFormatting>
  <conditionalFormatting sqref="F68 H68">
    <cfRule type="expression" dxfId="79" priority="39">
      <formula>F68&gt;0</formula>
    </cfRule>
    <cfRule type="expression" dxfId="78" priority="40">
      <formula>F68&lt;0</formula>
    </cfRule>
  </conditionalFormatting>
  <conditionalFormatting sqref="K68">
    <cfRule type="expression" dxfId="77" priority="37">
      <formula>K68&gt;0</formula>
    </cfRule>
    <cfRule type="expression" dxfId="76" priority="38">
      <formula>K68&lt;0</formula>
    </cfRule>
  </conditionalFormatting>
  <conditionalFormatting sqref="F69 H69">
    <cfRule type="expression" dxfId="75" priority="35">
      <formula>F69&gt;0</formula>
    </cfRule>
    <cfRule type="expression" dxfId="74" priority="36">
      <formula>F69&lt;0</formula>
    </cfRule>
  </conditionalFormatting>
  <conditionalFormatting sqref="F70:F72 H70:H72">
    <cfRule type="expression" dxfId="73" priority="31">
      <formula>F70&gt;0</formula>
    </cfRule>
    <cfRule type="expression" dxfId="72" priority="32">
      <formula>F70&lt;0</formula>
    </cfRule>
  </conditionalFormatting>
  <conditionalFormatting sqref="L59:L63">
    <cfRule type="expression" dxfId="71" priority="27">
      <formula>L59&gt;0</formula>
    </cfRule>
    <cfRule type="expression" dxfId="70" priority="28">
      <formula>L59&lt;0</formula>
    </cfRule>
  </conditionalFormatting>
  <conditionalFormatting sqref="F73:F75 H73:H75">
    <cfRule type="expression" dxfId="69" priority="23">
      <formula>F73&gt;0</formula>
    </cfRule>
    <cfRule type="expression" dxfId="68" priority="24">
      <formula>F73&lt;0</formula>
    </cfRule>
  </conditionalFormatting>
  <conditionalFormatting sqref="K72:K73">
    <cfRule type="expression" dxfId="67" priority="21">
      <formula>K72&gt;0</formula>
    </cfRule>
    <cfRule type="expression" dxfId="66" priority="22">
      <formula>K72&lt;0</formula>
    </cfRule>
  </conditionalFormatting>
  <conditionalFormatting sqref="K77">
    <cfRule type="expression" dxfId="65" priority="17">
      <formula>K77&gt;0</formula>
    </cfRule>
    <cfRule type="expression" dxfId="64" priority="18">
      <formula>K77&lt;0</formula>
    </cfRule>
  </conditionalFormatting>
  <conditionalFormatting sqref="K80 F79:F83 H79:H83">
    <cfRule type="expression" dxfId="63" priority="15">
      <formula>F79&gt;0</formula>
    </cfRule>
    <cfRule type="expression" dxfId="62" priority="16">
      <formula>F79&lt;0</formula>
    </cfRule>
  </conditionalFormatting>
  <conditionalFormatting sqref="K84 F84:F87 H84:H87">
    <cfRule type="expression" dxfId="61" priority="11">
      <formula>F84&gt;0</formula>
    </cfRule>
    <cfRule type="expression" dxfId="60" priority="12">
      <formula>F84&lt;0</formula>
    </cfRule>
  </conditionalFormatting>
  <conditionalFormatting sqref="K88 F88:F90 H88:H90">
    <cfRule type="expression" dxfId="59" priority="7">
      <formula>F88&gt;0</formula>
    </cfRule>
    <cfRule type="expression" dxfId="58" priority="8">
      <formula>F88&lt;0</formula>
    </cfRule>
  </conditionalFormatting>
  <conditionalFormatting sqref="J96 H96:H97 F96:F97">
    <cfRule type="expression" dxfId="57" priority="5">
      <formula>F96&gt;0</formula>
    </cfRule>
    <cfRule type="expression" dxfId="56" priority="6">
      <formula>F96&lt;0</formula>
    </cfRule>
  </conditionalFormatting>
  <conditionalFormatting sqref="J94 H94:H95 F94:F95">
    <cfRule type="expression" dxfId="55" priority="3">
      <formula>F94&gt;0</formula>
    </cfRule>
    <cfRule type="expression" dxfId="54" priority="4">
      <formula>F94&lt;0</formula>
    </cfRule>
  </conditionalFormatting>
  <conditionalFormatting sqref="H92:H93 F92:F93">
    <cfRule type="expression" dxfId="53" priority="1">
      <formula>F92&gt;0</formula>
    </cfRule>
    <cfRule type="expression" dxfId="52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89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89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8" t="s">
        <v>78</v>
      </c>
      <c r="P45" s="878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102</vt:i4>
      </vt:variant>
      <vt:variant>
        <vt:lpstr>Named Ranges</vt:lpstr>
      </vt:variant>
      <vt:variant>
        <vt:i4>70</vt:i4>
      </vt:variant>
    </vt:vector>
  </HeadingPairs>
  <TitlesOfParts>
    <vt:vector size="172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PXD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2018-12-05T04:48:51Z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