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6" i="35" l="1"/>
  <c r="N45" i="35"/>
  <c r="N44" i="35"/>
  <c r="N43" i="35"/>
  <c r="N42" i="35"/>
  <c r="N52" i="35"/>
  <c r="N41" i="35"/>
  <c r="N54" i="35"/>
  <c r="N53" i="35"/>
  <c r="N40" i="35"/>
  <c r="N60" i="35"/>
  <c r="N39" i="35"/>
  <c r="N38" i="35"/>
  <c r="N37" i="35"/>
  <c r="N36" i="35"/>
  <c r="N35" i="35"/>
  <c r="N34" i="35"/>
  <c r="N33" i="35"/>
  <c r="N56" i="35"/>
  <c r="N66" i="35"/>
  <c r="N32" i="35"/>
  <c r="N31" i="35"/>
  <c r="N58" i="35"/>
  <c r="N30" i="35"/>
  <c r="N29" i="35"/>
  <c r="N28" i="35"/>
  <c r="N27" i="35"/>
  <c r="N26" i="35"/>
  <c r="N25" i="35"/>
  <c r="N24" i="35"/>
  <c r="N23" i="35"/>
  <c r="N22" i="35"/>
  <c r="N55" i="35"/>
  <c r="N21" i="35"/>
  <c r="N49" i="35"/>
  <c r="N20" i="35"/>
  <c r="N61" i="35"/>
  <c r="N51" i="35"/>
  <c r="N65" i="35"/>
  <c r="N19" i="35"/>
  <c r="N18" i="35"/>
  <c r="N64" i="35"/>
  <c r="N50" i="35"/>
  <c r="N59" i="35"/>
  <c r="N17" i="35"/>
  <c r="N16" i="35"/>
  <c r="N48" i="35"/>
  <c r="N47" i="35"/>
  <c r="N15" i="35"/>
  <c r="N14" i="35"/>
  <c r="N13" i="35"/>
  <c r="N12" i="35"/>
  <c r="N11" i="35"/>
  <c r="N10" i="35"/>
  <c r="N9" i="35"/>
  <c r="N8" i="35"/>
  <c r="N63" i="35"/>
  <c r="N7" i="35"/>
  <c r="N6" i="35"/>
  <c r="N62" i="35"/>
  <c r="N5" i="35"/>
  <c r="N4" i="35"/>
  <c r="N57" i="35"/>
  <c r="N3" i="35"/>
  <c r="N2" i="35"/>
  <c r="F7" i="70" l="1"/>
  <c r="F33" i="70"/>
  <c r="H33" i="70"/>
  <c r="G33" i="70"/>
  <c r="K4" i="70"/>
  <c r="F106" i="25"/>
  <c r="H106" i="25"/>
  <c r="G106" i="25"/>
  <c r="K22" i="25"/>
  <c r="F80" i="40"/>
  <c r="H80" i="40"/>
  <c r="G80" i="40"/>
  <c r="F21" i="40"/>
  <c r="C21" i="40"/>
  <c r="D21" i="40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2" i="64"/>
  <c r="H42" i="64"/>
  <c r="G42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F104" i="25" l="1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02" i="25"/>
  <c r="H102" i="25"/>
  <c r="G102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F85" i="85"/>
  <c r="K19" i="85"/>
  <c r="H19" i="85"/>
  <c r="F19" i="85"/>
  <c r="M19" i="85"/>
  <c r="C85" i="85"/>
  <c r="K85" i="85"/>
  <c r="C19" i="85"/>
  <c r="H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H85" i="83"/>
  <c r="K19" i="83"/>
  <c r="C85" i="83"/>
  <c r="K85" i="84"/>
  <c r="K85" i="83"/>
  <c r="H85" i="84"/>
  <c r="F85" i="83"/>
  <c r="M19" i="84"/>
  <c r="F19" i="83"/>
  <c r="F85" i="84"/>
  <c r="M85" i="83"/>
  <c r="C85" i="84"/>
  <c r="M85" i="84"/>
  <c r="C19" i="83"/>
  <c r="H19" i="83"/>
  <c r="K19" i="84"/>
  <c r="F19" i="84"/>
  <c r="C19" i="84"/>
  <c r="H19" i="84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K19" i="82"/>
  <c r="M85" i="82"/>
  <c r="F85" i="82"/>
  <c r="C18" i="74"/>
  <c r="H19" i="82"/>
  <c r="M18" i="74"/>
  <c r="K85" i="82"/>
  <c r="C85" i="82"/>
  <c r="H18" i="74"/>
  <c r="M19" i="82"/>
  <c r="F19" i="82"/>
  <c r="C19" i="82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C96" i="31"/>
  <c r="C78" i="75"/>
  <c r="H96" i="31"/>
  <c r="K78" i="75"/>
  <c r="M96" i="31"/>
  <c r="K96" i="31"/>
  <c r="M78" i="75"/>
  <c r="H78" i="75"/>
  <c r="F78" i="75"/>
  <c r="F96" i="31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H19" i="64"/>
  <c r="M19" i="64"/>
  <c r="M85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85" i="81"/>
  <c r="M85" i="81"/>
  <c r="H19" i="81"/>
  <c r="C19" i="81"/>
  <c r="K85" i="81"/>
  <c r="C85" i="81"/>
  <c r="F19" i="81"/>
  <c r="M19" i="81"/>
  <c r="K19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19" i="80"/>
  <c r="C85" i="80"/>
  <c r="K19" i="80"/>
  <c r="F85" i="80"/>
  <c r="M19" i="80"/>
  <c r="H85" i="80"/>
  <c r="M85" i="80"/>
  <c r="K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65" i="79"/>
  <c r="C19" i="79"/>
  <c r="H19" i="79"/>
  <c r="F19" i="79"/>
  <c r="K19" i="79"/>
  <c r="M65" i="79"/>
  <c r="F65" i="79"/>
  <c r="C65" i="79"/>
  <c r="M19" i="79"/>
  <c r="H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C85" i="78"/>
  <c r="M85" i="78"/>
  <c r="H19" i="78"/>
  <c r="C19" i="78"/>
  <c r="F85" i="78"/>
  <c r="K19" i="78"/>
  <c r="M19" i="78"/>
  <c r="F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K85" i="77"/>
  <c r="H19" i="77"/>
  <c r="C85" i="77"/>
  <c r="F19" i="77"/>
  <c r="C19" i="77"/>
  <c r="M85" i="77"/>
  <c r="H85" i="77"/>
  <c r="M19" i="77"/>
  <c r="K19" i="77"/>
  <c r="F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K77" i="69"/>
  <c r="F77" i="69"/>
  <c r="M77" i="69"/>
  <c r="H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H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F93" i="68"/>
  <c r="C93" i="68"/>
  <c r="M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48" i="25"/>
  <c r="F648" i="25"/>
  <c r="C648" i="25"/>
  <c r="K648" i="25"/>
  <c r="M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86" i="53"/>
  <c r="C129" i="58"/>
  <c r="F19" i="34"/>
  <c r="M19" i="53"/>
  <c r="K67" i="60"/>
  <c r="F119" i="7"/>
  <c r="K65" i="71"/>
  <c r="M19" i="68"/>
  <c r="F19" i="63"/>
  <c r="C19" i="75"/>
  <c r="H119" i="7"/>
  <c r="C55" i="50"/>
  <c r="F55" i="50"/>
  <c r="K19" i="45"/>
  <c r="K29" i="51"/>
  <c r="K19" i="34"/>
  <c r="H90" i="72"/>
  <c r="C19" i="62"/>
  <c r="H65" i="71"/>
  <c r="M19" i="73"/>
  <c r="M19" i="63"/>
  <c r="F19" i="59"/>
  <c r="H19" i="59"/>
  <c r="C29" i="51"/>
  <c r="H81" i="61"/>
  <c r="M119" i="7"/>
  <c r="M30" i="49"/>
  <c r="C30" i="49"/>
  <c r="K94" i="52"/>
  <c r="C72" i="59"/>
  <c r="H100" i="34"/>
  <c r="M92" i="45"/>
  <c r="C156" i="49"/>
  <c r="F19" i="54"/>
  <c r="H19" i="3"/>
  <c r="M19" i="41"/>
  <c r="M75" i="41"/>
  <c r="M19" i="70"/>
  <c r="C92" i="45"/>
  <c r="C119" i="7"/>
  <c r="K19" i="72"/>
  <c r="H19" i="68"/>
  <c r="M19" i="72"/>
  <c r="K213" i="57"/>
  <c r="M65" i="71"/>
  <c r="F92" i="45"/>
  <c r="M213" i="57"/>
  <c r="F19" i="3"/>
  <c r="K19" i="68"/>
  <c r="H19" i="66"/>
  <c r="H19" i="69"/>
  <c r="F129" i="58"/>
  <c r="H19" i="55"/>
  <c r="H63" i="66"/>
  <c r="M19" i="55"/>
  <c r="K19" i="73"/>
  <c r="M19" i="52"/>
  <c r="M65" i="63"/>
  <c r="F86" i="53"/>
  <c r="H55" i="50"/>
  <c r="C63" i="66"/>
  <c r="K19" i="75"/>
  <c r="K19" i="62"/>
  <c r="K19" i="50"/>
  <c r="F67" i="60"/>
  <c r="C19" i="63"/>
  <c r="C19" i="64"/>
  <c r="F90" i="72"/>
  <c r="K23" i="17"/>
  <c r="H156" i="49"/>
  <c r="C19" i="69"/>
  <c r="K19" i="41"/>
  <c r="H19" i="71"/>
  <c r="K19" i="66"/>
  <c r="F19" i="58"/>
  <c r="M19" i="45"/>
  <c r="H29" i="51"/>
  <c r="K90" i="72"/>
  <c r="K19" i="60"/>
  <c r="F19" i="50"/>
  <c r="H129" i="58"/>
  <c r="F19" i="53"/>
  <c r="M100" i="34"/>
  <c r="H65" i="63"/>
  <c r="K19" i="61"/>
  <c r="M19" i="50"/>
  <c r="M19" i="71"/>
  <c r="C19" i="71"/>
  <c r="M63" i="66"/>
  <c r="F65" i="71"/>
  <c r="C86" i="53"/>
  <c r="C65" i="63"/>
  <c r="H19" i="61"/>
  <c r="F19" i="68"/>
  <c r="H24" i="40"/>
  <c r="M19" i="34"/>
  <c r="F19" i="55"/>
  <c r="M29" i="51"/>
  <c r="M90" i="72"/>
  <c r="C94" i="52"/>
  <c r="F19" i="61"/>
  <c r="C67" i="60"/>
  <c r="K129" i="58"/>
  <c r="C65" i="71"/>
  <c r="C19" i="59"/>
  <c r="M23" i="57"/>
  <c r="M55" i="50"/>
  <c r="H19" i="60"/>
  <c r="M23" i="17"/>
  <c r="C19" i="68"/>
  <c r="H51" i="54"/>
  <c r="H23" i="17"/>
  <c r="C19" i="50"/>
  <c r="H19" i="72"/>
  <c r="M19" i="60"/>
  <c r="C90" i="72"/>
  <c r="K19" i="59"/>
  <c r="F19" i="52"/>
  <c r="K451" i="17"/>
  <c r="K55" i="50"/>
  <c r="C19" i="41"/>
  <c r="K19" i="69"/>
  <c r="K156" i="49"/>
  <c r="K86" i="53"/>
  <c r="K19" i="71"/>
  <c r="C19" i="3"/>
  <c r="F65" i="63"/>
  <c r="M81" i="61"/>
  <c r="H19" i="45"/>
  <c r="F85" i="64"/>
  <c r="F81" i="61"/>
  <c r="F23" i="57"/>
  <c r="M19" i="3"/>
  <c r="H77" i="70"/>
  <c r="C19" i="34"/>
  <c r="H94" i="52"/>
  <c r="F51" i="54"/>
  <c r="H19" i="41"/>
  <c r="K18" i="74"/>
  <c r="C23" i="57"/>
  <c r="H213" i="57"/>
  <c r="H19" i="54"/>
  <c r="F77" i="70"/>
  <c r="F19" i="69"/>
  <c r="M19" i="62"/>
  <c r="H67" i="60"/>
  <c r="H19" i="62"/>
  <c r="M19" i="61"/>
  <c r="F75" i="41"/>
  <c r="F23" i="17"/>
  <c r="M67" i="60"/>
  <c r="K75" i="41"/>
  <c r="M19" i="59"/>
  <c r="M19" i="66"/>
  <c r="F18" i="74"/>
  <c r="F19" i="71"/>
  <c r="K100" i="34"/>
  <c r="C19" i="73"/>
  <c r="K72" i="59"/>
  <c r="K77" i="70"/>
  <c r="M51" i="54"/>
  <c r="M156" i="49"/>
  <c r="M72" i="59"/>
  <c r="K19" i="52"/>
  <c r="H75" i="41"/>
  <c r="F63" i="66"/>
  <c r="M19" i="54"/>
  <c r="F19" i="41"/>
  <c r="F156" i="49"/>
  <c r="F30" i="49"/>
  <c r="H72" i="59"/>
  <c r="C213" i="57"/>
  <c r="K19" i="58"/>
  <c r="K19" i="54"/>
  <c r="K30" i="49"/>
  <c r="H19" i="53"/>
  <c r="C19" i="55"/>
  <c r="F19" i="66"/>
  <c r="C19" i="66"/>
  <c r="K19" i="63"/>
  <c r="F19" i="75"/>
  <c r="H92" i="45"/>
  <c r="C19" i="61"/>
  <c r="C19" i="45"/>
  <c r="F100" i="34"/>
  <c r="F19" i="62"/>
  <c r="F451" i="17"/>
  <c r="M94" i="52"/>
  <c r="H19" i="58"/>
  <c r="C19" i="54"/>
  <c r="C19" i="60"/>
  <c r="K19" i="3"/>
  <c r="K24" i="40"/>
  <c r="C451" i="17"/>
  <c r="C51" i="54"/>
  <c r="M19" i="75"/>
  <c r="K63" i="66"/>
  <c r="C19" i="53"/>
  <c r="F94" i="52"/>
  <c r="H19" i="52"/>
  <c r="H19" i="63"/>
  <c r="K92" i="45"/>
  <c r="K81" i="61"/>
  <c r="K23" i="57"/>
  <c r="C77" i="70"/>
  <c r="C23" i="17"/>
  <c r="F29" i="51"/>
  <c r="C81" i="61"/>
  <c r="C19" i="72"/>
  <c r="M451" i="17"/>
  <c r="C19" i="58"/>
  <c r="H19" i="50"/>
  <c r="C100" i="34"/>
  <c r="H451" i="17"/>
  <c r="M129" i="58"/>
  <c r="K65" i="63"/>
  <c r="F19" i="64"/>
  <c r="F213" i="57"/>
  <c r="C19" i="52"/>
  <c r="K19" i="53"/>
  <c r="H30" i="49"/>
  <c r="M19" i="58"/>
  <c r="K51" i="54"/>
  <c r="H19" i="75"/>
  <c r="C85" i="64"/>
  <c r="H19" i="73"/>
  <c r="M77" i="70"/>
  <c r="K119" i="7"/>
  <c r="F19" i="60"/>
  <c r="M86" i="53"/>
  <c r="M19" i="69"/>
  <c r="M24" i="40"/>
  <c r="F19" i="73"/>
  <c r="F72" i="59"/>
  <c r="F19" i="72"/>
  <c r="C75" i="41"/>
  <c r="H19" i="34"/>
  <c r="K19" i="55"/>
  <c r="M25" i="31"/>
  <c r="F19" i="45"/>
  <c r="K25" i="31"/>
  <c r="H25" i="31"/>
  <c r="F25" i="31"/>
  <c r="C25" i="31"/>
  <c r="F50" i="25"/>
  <c r="C50" i="25"/>
  <c r="C19" i="70"/>
  <c r="F19" i="70"/>
  <c r="K19" i="70"/>
  <c r="H19" i="70"/>
  <c r="H50" i="25"/>
  <c r="F24" i="40"/>
  <c r="C24" i="40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<sst xmlns="http://schemas.openxmlformats.org/spreadsheetml/2006/main" count="6345" uniqueCount="838">
  <si>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</si>
  <si>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</si>
  <si>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</si>
  <si>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</si>
  <si>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</si>
  <si>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</si>
  <si>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</si>
  <si>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</si>
  <si>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</si>
  <si>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</si>
  <si>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</si>
  <si>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</si>
  <si>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</si>
  <si>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</si>
  <si>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</si>
  <si>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</si>
  <si>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</si>
  <si>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</si>
  <si>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</si>
  <si>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</si>
  <si>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</si>
  <si>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</si>
  <si>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</si>
  <si>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</si>
  <si>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</si>
  <si>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</si>
  <si>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</si>
  <si>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</si>
  <si>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</si>
  <si>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</si>
  <si>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</si>
  <si>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</si>
  <si>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</si>
  <si>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</si>
  <si>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</si>
  <si>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</si>
  <si>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</si>
  <si>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</si>
  <si>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</si>
  <si>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</si>
  <si>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</si>
  <si>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</si>
  <si>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</si>
  <si>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</si>
  <si>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</si>
  <si>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</si>
  <si>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</si>
  <si>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</si>
  <si>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</si>
  <si>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</si>
  <si>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</si>
  <si>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</si>
  <si>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</si>
  <si>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</si>
  <si>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</si>
  <si>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</si>
  <si>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</si>
  <si>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</si>
  <si>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</si>
  <si>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</si>
  <si>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</si>
  <si>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</si>
  <si>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</si>
  <si>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</si>
  <si>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</si>
  <si>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</si>
  <si>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</si>
  <si>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</si>
  <si>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</si>
  <si>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</si>
  <si>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</si>
  <si>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</si>
  <si>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</si>
  <si>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</si>
  <si>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</si>
  <si>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</si>
  <si>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</si>
  <si>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</si>
  <si>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</si>
  <si>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</si>
  <si>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</si>
  <si>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</si>
  <si>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</si>
  <si>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</si>
  <si>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</si>
  <si>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</si>
  <si>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</si>
  <si>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</si>
  <si>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</si>
  <si>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</si>
  <si>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</si>
  <si>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</si>
  <si>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</si>
  <si>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</si>
  <si>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</si>
  <si>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</si>
  <si>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</si>
  <si>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</si>
  <si>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</si>
  <si>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</si>
  <si>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</si>
  <si>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</si>
  <si>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</si>
  <si>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</si>
  <si>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</si>
  <si>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</si>
  <si>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</si>
  <si>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</si>
  <si>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</si>
  <si>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</si>
  <si>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</si>
  <si>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</si>
  <si>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</si>
  <si>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</si>
  <si>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</si>
  <si>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</si>
  <si>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</si>
  <si>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</si>
  <si>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</si>
  <si>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</si>
  <si>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</si>
  <si>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</si>
  <si>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</si>
  <si>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</si>
  <si>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</si>
  <si>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</si>
  <si>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</si>
  <si>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</si>
  <si>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</si>
  <si>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</si>
  <si>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</si>
  <si>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</si>
  <si>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</si>
  <si>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</si>
  <si>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</si>
  <si>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</si>
  <si>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</si>
  <si>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</si>
  <si>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</si>
  <si>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</si>
  <si>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</si>
  <si>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</si>
  <si>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</si>
  <si>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</si>
  <si>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</si>
  <si>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</si>
  <si>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</si>
  <si>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</si>
  <si>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</si>
  <si>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</si>
  <si>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</si>
  <si>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</si>
  <si>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</si>
  <si>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</si>
  <si>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</si>
  <si>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</si>
  <si>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</si>
  <si>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</si>
  <si>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</si>
  <si>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</si>
  <si>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</si>
  <si>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</si>
  <si>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</si>
  <si>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</si>
  <si>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</si>
  <si>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</si>
  <si>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</si>
  <si>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</si>
  <si>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</si>
  <si>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</si>
  <si>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</si>
  <si>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</si>
  <si>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</si>
  <si>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</si>
  <si>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</si>
  <si>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</si>
  <si>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</si>
  <si>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</si>
  <si>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</si>
  <si>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</si>
  <si>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</si>
  <si>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</si>
  <si>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</si>
  <si>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</si>
  <si>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</si>
  <si>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</si>
  <si>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</si>
  <si>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</si>
  <si>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</si>
  <si>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</si>
  <si>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</si>
  <si>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</si>
  <si>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</si>
  <si>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</si>
  <si>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</si>
  <si>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</si>
  <si>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</si>
  <si>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</si>
  <si>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</si>
  <si>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</si>
  <si>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</si>
  <si>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</si>
  <si>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</si>
  <si>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</si>
  <si>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</si>
  <si>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</si>
  <si>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</si>
  <si>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</si>
  <si>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</si>
  <si>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</si>
  <si>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</si>
  <si>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</si>
  <si>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</si>
  <si>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</si>
  <si>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</si>
  <si>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</si>
  <si>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</si>
  <si>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</si>
  <si>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</si>
  <si>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</si>
  <si>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</si>
  <si>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</si>
  <si>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</si>
  <si>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</si>
  <si>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</si>
  <si>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</si>
  <si>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</si>
  <si>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</si>
  <si>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</si>
  <si>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</si>
  <si>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</si>
  <si>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</si>
  <si>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</si>
  <si>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</si>
  <si>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</si>
  <si>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</si>
  <si>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</si>
  <si>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</si>
  <si>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</si>
  <si>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</si>
  <si>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</si>
  <si>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</si>
  <si>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</si>
  <si>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</si>
  <si>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</si>
  <si>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</si>
  <si>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</si>
  <si>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</si>
  <si>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</si>
  <si>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</si>
  <si>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</si>
  <si>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</si>
  <si>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</si>
  <si>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</si>
  <si>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</si>
  <si>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</si>
  <si>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</si>
  <si>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</si>
  <si>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</si>
  <si>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</si>
  <si>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</si>
  <si>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</si>
  <si>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</si>
  <si>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</si>
  <si>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</si>
  <si>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</si>
  <si>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</si>
  <si>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</si>
  <si>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</si>
  <si>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</si>
  <si>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</si>
  <si>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</si>
  <si>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</si>
  <si>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</si>
  <si>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</si>
  <si>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</si>
  <si>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</si>
  <si>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</si>
  <si>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</si>
  <si>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</si>
  <si>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</si>
  <si>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</si>
  <si>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</si>
  <si>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</si>
  <si>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</si>
  <si>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</si>
  <si>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</si>
  <si>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</si>
  <si>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</si>
  <si>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</si>
  <si>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</si>
  <si>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</si>
  <si>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</si>
  <si>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</si>
  <si>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</si>
  <si>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</si>
  <si>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</si>
  <si>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</si>
  <si>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</si>
  <si>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</si>
  <si>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</si>
  <si>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</si>
  <si>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</si>
  <si>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</si>
  <si>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</si>
  <si>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</si>
  <si>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</si>
  <si>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</si>
  <si>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</si>
  <si>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</si>
  <si>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</si>
  <si>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</si>
  <si>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</si>
  <si>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</si>
  <si>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</si>
  <si>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</si>
  <si>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</si>
  <si>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</si>
  <si>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</si>
  <si>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</si>
  <si>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</si>
  <si>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</si>
  <si>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</si>
  <si>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</si>
  <si>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</si>
  <si>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</si>
  <si>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</si>
  <si>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</si>
  <si>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</si>
  <si>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</si>
  <si>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</si>
  <si>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</si>
  <si>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</si>
  <si>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</si>
  <si>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</si>
  <si>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</si>
  <si>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</si>
  <si>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</si>
  <si>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</si>
  <si>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</si>
  <si>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</si>
  <si>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</si>
  <si>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</si>
  <si>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</si>
  <si>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</si>
  <si>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</si>
  <si>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</si>
  <si>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</si>
  <si>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</si>
  <si>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</si>
  <si>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</si>
  <si>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</si>
  <si>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</si>
  <si>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</si>
  <si>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</si>
  <si>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</si>
  <si>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</si>
  <si>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</si>
  <si>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</si>
  <si>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</si>
  <si>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</si>
  <si>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</si>
  <si>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</si>
  <si>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</si>
  <si>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</si>
  <si>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</si>
  <si>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</si>
  <si>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</si>
  <si>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</si>
  <si>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</si>
  <si>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</si>
  <si>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</si>
  <si>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</si>
  <si>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</si>
  <si>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</si>
  <si>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</si>
  <si>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</si>
  <si>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</si>
  <si>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</si>
  <si>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</si>
  <si>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</si>
  <si>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</si>
  <si>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</si>
  <si>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</si>
  <si>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</si>
  <si>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</si>
  <si>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</si>
  <si>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</si>
  <si>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</si>
  <si>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</si>
  <si>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</si>
  <si>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</si>
  <si>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</si>
  <si>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</si>
  <si>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</si>
  <si>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</si>
  <si>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</si>
  <si>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</si>
  <si>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</si>
  <si>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</si>
  <si>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</si>
  <si>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</si>
  <si>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</si>
  <si>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</si>
  <si>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</si>
  <si>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</si>
  <si>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</si>
  <si>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</si>
  <si>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</si>
  <si>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</si>
  <si>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</si>
  <si>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</si>
  <si>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</si>
  <si>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</si>
  <si>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</si>
  <si>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</si>
  <si>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</si>
  <si>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</si>
  <si>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</si>
  <si>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</si>
  <si>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</si>
  <si>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</si>
  <si>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</si>
  <si>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</si>
  <si>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</si>
  <si>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</si>
  <si>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</si>
  <si>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</si>
  <si>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</si>
  <si>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</si>
  <si>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</si>
  <si>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</si>
  <si>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</si>
  <si>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</si>
  <si>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</si>
  <si>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</si>
  <si>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</si>
  <si>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</si>
  <si>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</si>
  <si>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</si>
  <si>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</si>
  <si>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</si>
  <si>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</si>
  <si>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</si>
  <si>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</si>
  <si>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</si>
  <si>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</si>
  <si>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</si>
  <si>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</si>
  <si>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</si>
  <si>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</si>
  <si>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</si>
  <si>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</si>
  <si>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</si>
  <si>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</si>
  <si>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</si>
  <si>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</si>
  <si>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</si>
  <si>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</si>
  <si>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</si>
  <si>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</si>
  <si>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</si>
  <si>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</si>
  <si>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</si>
  <si>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</si>
  <si>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</si>
  <si>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</si>
  <si>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</si>
  <si>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</si>
  <si>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</si>
  <si>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</si>
  <si>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</si>
  <si>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</si>
  <si>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</si>
  <si>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</si>
  <si>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</si>
  <si>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</si>
  <si>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</si>
  <si>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</si>
  <si>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</si>
  <si>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</si>
  <si>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</si>
  <si>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</si>
  <si>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</si>
  <si>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</si>
  <si>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</si>
  <si>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</si>
  <si>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</si>
  <si>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</si>
  <si>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</si>
  <si>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</si>
  <si>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</si>
  <si>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</si>
  <si>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</si>
  <si>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</si>
  <si>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</si>
  <si>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</si>
  <si>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</si>
  <si>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</si>
  <si>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</si>
  <si>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</si>
  <si>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</si>
  <si>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</si>
  <si>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</si>
  <si>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</si>
  <si>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</si>
  <si>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</si>
  <si>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</si>
  <si>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</si>
  <si>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</si>
  <si>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</si>
  <si>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</si>
  <si>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</si>
  <si>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</si>
  <si>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</si>
  <si>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</si>
  <si>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</si>
  <si>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</si>
  <si>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</si>
  <si>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</si>
  <si>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</si>
  <si>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</si>
  <si>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</si>
  <si>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</si>
  <si>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</si>
  <si>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</si>
  <si>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</si>
  <si>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</si>
  <si>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</si>
  <si>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</si>
  <si>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</si>
  <si>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</si>
  <si>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</si>
  <si>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</si>
  <si>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</si>
  <si>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</si>
  <si>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</si>
  <si>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</si>
  <si>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</si>
  <si>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</si>
  <si>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</si>
  <si>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</si>
  <si>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</si>
  <si>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</si>
  <si>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</si>
  <si>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</si>
  <si>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</si>
  <si>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</si>
  <si>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</si>
  <si>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</si>
  <si>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</si>
  <si>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</si>
  <si>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</si>
  <si>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</si>
  <si>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</si>
  <si>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</si>
  <si>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</si>
  <si>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</si>
  <si>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</si>
  <si>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</si>
  <si>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</si>
  <si>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</si>
  <si>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</si>
  <si>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</si>
  <si>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</si>
  <si>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</si>
  <si>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</si>
  <si>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</si>
  <si>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</si>
  <si>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</si>
  <si>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</si>
  <si>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</si>
  <si>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</si>
  <si>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</si>
  <si>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</si>
  <si>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</si>
  <si>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</si>
  <si>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</si>
  <si>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</si>
  <si>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</si>
  <si>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</si>
  <si>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</si>
  <si>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</si>
  <si>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</si>
  <si>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</si>
  <si>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</si>
  <si>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</si>
  <si>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</si>
  <si>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</si>
  <si>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</si>
  <si>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</si>
  <si>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</si>
  <si>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</si>
  <si>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</si>
  <si>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</si>
  <si>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</si>
  <si>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</si>
  <si>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</si>
  <si>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</si>
  <si>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</si>
  <si>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</si>
  <si>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</si>
  <si>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</si>
  <si>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</si>
  <si>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</si>
  <si>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</si>
  <si>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</si>
  <si>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</si>
  <si>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</si>
  <si>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</si>
  <si>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</si>
  <si>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</si>
  <si>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</si>
  <si>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</si>
  <si>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</si>
  <si>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</si>
  <si>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</si>
  <si>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</si>
  <si>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</si>
  <si>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</si>
  <si>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</si>
  <si>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</si>
  <si>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</si>
  <si>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</si>
  <si>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</si>
  <si>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</si>
  <si>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</si>
  <si>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</si>
  <si>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</si>
  <si>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</si>
  <si>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</si>
  <si>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</si>
  <si>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</si>
  <si>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</si>
  <si>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</si>
  <si>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</si>
  <si>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</si>
  <si>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</si>
  <si>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</si>
  <si>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</si>
  <si>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</si>
  <si>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</si>
  <si>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</si>
  <si>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</si>
  <si>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</si>
  <si>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</si>
  <si>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</si>
  <si>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</si>
  <si>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</si>
  <si>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</si>
  <si>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</si>
  <si>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</si>
  <si>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</si>
  <si>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</si>
  <si>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</si>
  <si>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</si>
  <si>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</si>
  <si>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</si>
  <si>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</si>
  <si>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</si>
  <si>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</si>
  <si>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</si>
  <si>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</si>
  <si>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</si>
  <si>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</si>
  <si>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</si>
  <si>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</si>
  <si>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</si>
  <si>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</si>
  <si>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</si>
  <si>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</si>
  <si>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</si>
  <si>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</si>
  <si>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</si>
  <si>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</si>
  <si>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</si>
  <si>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</si>
  <si>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</si>
  <si>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</si>
  <si>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</si>
  <si>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</si>
  <si>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</si>
  <si>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</si>
  <si>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</si>
  <si>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</si>
  <si>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</si>
  <si>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</si>
  <si>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</si>
  <si>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</si>
  <si>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</si>
  <si>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</si>
  <si>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</si>
  <si>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</si>
  <si>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</si>
  <si>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</si>
  <si>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</si>
  <si>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</si>
  <si>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</si>
  <si>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</si>
  <si>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</si>
  <si>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</si>
  <si>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</si>
  <si>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</si>
  <si>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</si>
  <si>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</si>
  <si>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</si>
  <si>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</si>
  <si>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</si>
  <si>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</si>
  <si>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</si>
  <si>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</si>
  <si>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</si>
  <si>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</si>
  <si>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</si>
  <si>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</si>
  <si>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</si>
  <si>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</si>
  <si>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</si>
  <si>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</si>
  <si>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</si>
  <si>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</si>
  <si>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</si>
  <si>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</si>
  <si>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</si>
  <si>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</si>
  <si>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</si>
  <si>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</si>
  <si>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</si>
  <si>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</si>
  <si>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</si>
  <si>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</si>
  <si>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</si>
  <si>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</si>
  <si>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</si>
  <si>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</si>
  <si>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</si>
  <si>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</si>
  <si>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</si>
  <si>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</si>
  <si>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</si>
  <si>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</si>
  <si>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</si>
  <si>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</si>
  <si>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</si>
  <si>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</si>
  <si>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</si>
  <si>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</si>
  <si>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</si>
  <si>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</si>
  <si>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</si>
  <si>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</si>
  <si>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</si>
  <si>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</si>
  <si>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</si>
  <si>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</si>
  <si>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</si>
  <si>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</si>
  <si>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</si>
  <si>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</si>
  <si>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</si>
  <si>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</si>
  <si>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</si>
  <si>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</si>
  <si>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</si>
  <si>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</si>
  <si>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</si>
  <si>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</si>
  <si>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</si>
  <si>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</si>
  <si>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</si>
  <si>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</si>
  <si>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</si>
  <si>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</si>
  <si>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</si>
  <si>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</si>
  <si>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</si>
  <si>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</si>
  <si>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</si>
  <si>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</si>
  <si>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</si>
  <si>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</si>
  <si>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</si>
  <si>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</si>
  <si>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</si>
  <si>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</si>
  <si>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</si>
  <si>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</si>
  <si>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</si>
  <si>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</si>
  <si>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</si>
  <si>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</si>
  <si>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</si>
  <si>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</si>
  <si>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</si>
  <si>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</si>
  <si>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</si>
  <si>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</si>
  <si>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</si>
  <si>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</si>
  <si>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</si>
  <si>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</si>
  <si>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</si>
  <si>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</si>
  <si>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</si>
  <si>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</si>
  <si>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</si>
  <si>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</si>
  <si>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</si>
  <si>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</si>
  <si>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</si>
  <si>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</si>
  <si>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</si>
  <si>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</si>
  <si>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</si>
  <si>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</si>
  <si>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</si>
  <si>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</si>
  <si>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</si>
  <si>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</si>
  <si>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</si>
  <si>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</si>
  <si>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</si>
  <si>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</si>
  <si>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</si>
  <si>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</si>
  <si>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</si>
  <si>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</si>
  <si>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</si>
  <si>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</si>
  <si>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</si>
  <si>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</si>
  <si>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</si>
  <si>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</si>
  <si>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</si>
  <si>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</si>
  <si>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</si>
  <si>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&lt;html&gt;&lt;head&gt;&lt;title&gt;Yahoo! - 999 Unable to process request at this time -- error 999&lt;/title&gt;&lt;/head&gt;&lt;body&gt;Sorry, Unable to process request at this time -- error 999.&lt;/body&gt;&lt;/html&gt;</t>
  </si>
  <si>
    <t>75.00-&gt;74.00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</si>
</sst>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5"/>
      <tableStyleElement type="headerRow" dxfId="184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95056"/>
        <c:axId val="308179440"/>
      </c:scatterChart>
      <c:valAx>
        <c:axId val="2985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79440"/>
        <c:crosses val="autoZero"/>
        <c:crossBetween val="midCat"/>
      </c:valAx>
      <c:valAx>
        <c:axId val="30817944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9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8328"/>
        <c:axId val="308179824"/>
      </c:scatterChart>
      <c:valAx>
        <c:axId val="597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79824"/>
        <c:crosses val="autoZero"/>
        <c:crossBetween val="midCat"/>
      </c:valAx>
      <c:valAx>
        <c:axId val="3081798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087912"/>
        <c:axId val="307835192"/>
      </c:scatterChart>
      <c:valAx>
        <c:axId val="30808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835192"/>
        <c:crosses val="autoZero"/>
        <c:crossBetween val="midCat"/>
      </c:valAx>
      <c:valAx>
        <c:axId val="3078351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87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46216"/>
        <c:axId val="308087352"/>
      </c:scatterChart>
      <c:valAx>
        <c:axId val="30784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87352"/>
        <c:crosses val="autoZero"/>
        <c:crossBetween val="midCat"/>
      </c:valAx>
      <c:valAx>
        <c:axId val="3080873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84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73176"/>
        <c:axId val="202826352"/>
      </c:scatterChart>
      <c:valAx>
        <c:axId val="319073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26352"/>
        <c:crosses val="autoZero"/>
        <c:crossBetween val="midCat"/>
      </c:valAx>
      <c:valAx>
        <c:axId val="20282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73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7528"/>
        <c:axId val="319157400"/>
      </c:scatterChart>
      <c:valAx>
        <c:axId val="20282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57400"/>
        <c:crosses val="autoZero"/>
        <c:crossBetween val="midCat"/>
      </c:valAx>
      <c:valAx>
        <c:axId val="31915740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2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158184"/>
        <c:axId val="319158576"/>
      </c:scatterChart>
      <c:valAx>
        <c:axId val="319158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58576"/>
        <c:crosses val="autoZero"/>
        <c:crossBetween val="midCat"/>
      </c:valAx>
      <c:valAx>
        <c:axId val="319158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581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160536"/>
        <c:axId val="319160928"/>
      </c:lineChart>
      <c:dateAx>
        <c:axId val="31916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60928"/>
        <c:crosses val="autoZero"/>
        <c:auto val="1"/>
        <c:lblOffset val="100"/>
        <c:baseTimeUnit val="days"/>
      </c:dateAx>
      <c:valAx>
        <c:axId val="31916092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6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164064"/>
        <c:axId val="319164456"/>
      </c:lineChart>
      <c:dateAx>
        <c:axId val="31916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64456"/>
        <c:crosses val="autoZero"/>
        <c:auto val="1"/>
        <c:lblOffset val="100"/>
        <c:baseTimeUnit val="days"/>
      </c:dateAx>
      <c:valAx>
        <c:axId val="319164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6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8040"/>
        <c:axId val="320598432"/>
      </c:lineChart>
      <c:dateAx>
        <c:axId val="32059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98432"/>
        <c:crosses val="autoZero"/>
        <c:auto val="1"/>
        <c:lblOffset val="100"/>
        <c:baseTimeUnit val="days"/>
      </c:dateAx>
      <c:valAx>
        <c:axId val="3205984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9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601176"/>
        <c:axId val="320601568"/>
      </c:lineChart>
      <c:dateAx>
        <c:axId val="320601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01568"/>
        <c:crosses val="autoZero"/>
        <c:auto val="1"/>
        <c:lblOffset val="100"/>
        <c:baseTimeUnit val="days"/>
      </c:dateAx>
      <c:valAx>
        <c:axId val="32060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0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603528"/>
        <c:axId val="320603920"/>
      </c:lineChart>
      <c:dateAx>
        <c:axId val="320603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03920"/>
        <c:crosses val="autoZero"/>
        <c:auto val="1"/>
        <c:lblOffset val="100"/>
        <c:baseTimeUnit val="days"/>
      </c:dateAx>
      <c:valAx>
        <c:axId val="320603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0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34720"/>
        <c:axId val="320735112"/>
      </c:lineChart>
      <c:dateAx>
        <c:axId val="32073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35112"/>
        <c:crosses val="autoZero"/>
        <c:auto val="1"/>
        <c:lblOffset val="100"/>
        <c:baseTimeUnit val="days"/>
      </c:dateAx>
      <c:valAx>
        <c:axId val="3207351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3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37072"/>
        <c:axId val="320737464"/>
      </c:lineChart>
      <c:dateAx>
        <c:axId val="320737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37464"/>
        <c:crosses val="autoZero"/>
        <c:auto val="1"/>
        <c:lblOffset val="100"/>
        <c:baseTimeUnit val="days"/>
      </c:dateAx>
      <c:valAx>
        <c:axId val="3207374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3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39424"/>
        <c:axId val="320739816"/>
      </c:lineChart>
      <c:dateAx>
        <c:axId val="32073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39816"/>
        <c:crosses val="autoZero"/>
        <c:auto val="1"/>
        <c:lblOffset val="100"/>
        <c:baseTimeUnit val="days"/>
      </c:dateAx>
      <c:valAx>
        <c:axId val="3207398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3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590384"/>
        <c:axId val="321590776"/>
      </c:lineChart>
      <c:catAx>
        <c:axId val="32159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90776"/>
        <c:crosses val="autoZero"/>
        <c:auto val="1"/>
        <c:lblAlgn val="ctr"/>
        <c:lblOffset val="100"/>
        <c:noMultiLvlLbl val="0"/>
      </c:catAx>
      <c:valAx>
        <c:axId val="321590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9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593128"/>
        <c:axId val="321593520"/>
      </c:lineChart>
      <c:dateAx>
        <c:axId val="32159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93520"/>
        <c:crosses val="autoZero"/>
        <c:auto val="1"/>
        <c:lblOffset val="100"/>
        <c:baseTimeUnit val="days"/>
      </c:dateAx>
      <c:valAx>
        <c:axId val="3215935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9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18424"/>
        <c:axId val="342318816"/>
      </c:lineChart>
      <c:dateAx>
        <c:axId val="34231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18816"/>
        <c:crosses val="autoZero"/>
        <c:auto val="1"/>
        <c:lblOffset val="100"/>
        <c:baseTimeUnit val="days"/>
      </c:dateAx>
      <c:valAx>
        <c:axId val="3423188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1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21560"/>
        <c:axId val="342321952"/>
      </c:lineChart>
      <c:dateAx>
        <c:axId val="34232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21952"/>
        <c:crosses val="autoZero"/>
        <c:auto val="1"/>
        <c:lblOffset val="100"/>
        <c:baseTimeUnit val="days"/>
      </c:dateAx>
      <c:valAx>
        <c:axId val="3423219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2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73504"/>
        <c:axId val="341773896"/>
      </c:lineChart>
      <c:catAx>
        <c:axId val="341773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73896"/>
        <c:crosses val="autoZero"/>
        <c:auto val="1"/>
        <c:lblAlgn val="ctr"/>
        <c:lblOffset val="100"/>
        <c:noMultiLvlLbl val="0"/>
      </c:catAx>
      <c:valAx>
        <c:axId val="341773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7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76640"/>
        <c:axId val="341777032"/>
      </c:lineChart>
      <c:dateAx>
        <c:axId val="34177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77032"/>
        <c:crosses val="autoZero"/>
        <c:auto val="1"/>
        <c:lblOffset val="100"/>
        <c:baseTimeUnit val="days"/>
      </c:dateAx>
      <c:valAx>
        <c:axId val="341777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7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78992"/>
        <c:axId val="341779384"/>
      </c:lineChart>
      <c:catAx>
        <c:axId val="341778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79384"/>
        <c:crosses val="autoZero"/>
        <c:auto val="1"/>
        <c:lblAlgn val="ctr"/>
        <c:lblOffset val="100"/>
        <c:noMultiLvlLbl val="0"/>
      </c:catAx>
      <c:valAx>
        <c:axId val="341779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7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11720"/>
        <c:axId val="354112112"/>
      </c:lineChart>
      <c:dateAx>
        <c:axId val="354111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12112"/>
        <c:crosses val="autoZero"/>
        <c:auto val="1"/>
        <c:lblOffset val="100"/>
        <c:baseTimeUnit val="days"/>
      </c:dateAx>
      <c:valAx>
        <c:axId val="3541121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1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14072"/>
        <c:axId val="354114464"/>
      </c:lineChart>
      <c:catAx>
        <c:axId val="354114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14464"/>
        <c:crosses val="autoZero"/>
        <c:auto val="1"/>
        <c:lblAlgn val="ctr"/>
        <c:lblOffset val="100"/>
        <c:noMultiLvlLbl val="0"/>
      </c:catAx>
      <c:valAx>
        <c:axId val="354114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1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16424"/>
        <c:axId val="354116816"/>
      </c:lineChart>
      <c:dateAx>
        <c:axId val="354116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16816"/>
        <c:crosses val="autoZero"/>
        <c:auto val="1"/>
        <c:lblOffset val="100"/>
        <c:baseTimeUnit val="days"/>
      </c:dateAx>
      <c:valAx>
        <c:axId val="3541168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1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18776"/>
        <c:axId val="374681832"/>
      </c:lineChart>
      <c:dateAx>
        <c:axId val="354118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81832"/>
        <c:crosses val="autoZero"/>
        <c:auto val="1"/>
        <c:lblOffset val="100"/>
        <c:baseTimeUnit val="days"/>
      </c:dateAx>
      <c:valAx>
        <c:axId val="3746818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11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83792"/>
        <c:axId val="374684184"/>
      </c:lineChart>
      <c:dateAx>
        <c:axId val="374683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84184"/>
        <c:crosses val="autoZero"/>
        <c:auto val="1"/>
        <c:lblOffset val="100"/>
        <c:baseTimeUnit val="days"/>
      </c:dateAx>
      <c:valAx>
        <c:axId val="3746841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8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686144"/>
        <c:axId val="374686536"/>
      </c:lineChart>
      <c:dateAx>
        <c:axId val="374686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86536"/>
        <c:crosses val="autoZero"/>
        <c:auto val="1"/>
        <c:lblOffset val="100"/>
        <c:baseTimeUnit val="days"/>
      </c:dateAx>
      <c:valAx>
        <c:axId val="3746865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68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64928"/>
        <c:axId val="402665320"/>
      </c:lineChart>
      <c:dateAx>
        <c:axId val="4026649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65320"/>
        <c:crosses val="autoZero"/>
        <c:auto val="0"/>
        <c:lblOffset val="100"/>
        <c:baseTimeUnit val="days"/>
      </c:dateAx>
      <c:valAx>
        <c:axId val="4026653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6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69240"/>
        <c:axId val="402669632"/>
      </c:lineChart>
      <c:dateAx>
        <c:axId val="402669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69632"/>
        <c:crosses val="autoZero"/>
        <c:auto val="1"/>
        <c:lblOffset val="100"/>
        <c:baseTimeUnit val="days"/>
      </c:dateAx>
      <c:valAx>
        <c:axId val="4026696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6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71592"/>
        <c:axId val="402671984"/>
      </c:lineChart>
      <c:catAx>
        <c:axId val="402671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71984"/>
        <c:crosses val="autoZero"/>
        <c:auto val="1"/>
        <c:lblAlgn val="ctr"/>
        <c:lblOffset val="100"/>
        <c:noMultiLvlLbl val="0"/>
      </c:catAx>
      <c:valAx>
        <c:axId val="402671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7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90560"/>
        <c:axId val="416390952"/>
      </c:lineChart>
      <c:catAx>
        <c:axId val="416390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90952"/>
        <c:crosses val="autoZero"/>
        <c:auto val="1"/>
        <c:lblAlgn val="ctr"/>
        <c:lblOffset val="100"/>
        <c:noMultiLvlLbl val="0"/>
      </c:catAx>
      <c:valAx>
        <c:axId val="4163909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92912"/>
        <c:axId val="416393304"/>
      </c:lineChart>
      <c:catAx>
        <c:axId val="416392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93304"/>
        <c:crosses val="autoZero"/>
        <c:auto val="1"/>
        <c:lblAlgn val="ctr"/>
        <c:lblOffset val="100"/>
        <c:noMultiLvlLbl val="0"/>
      </c:catAx>
      <c:valAx>
        <c:axId val="416393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9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103608"/>
        <c:axId val="416104000"/>
      </c:lineChart>
      <c:dateAx>
        <c:axId val="41610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104000"/>
        <c:crosses val="autoZero"/>
        <c:auto val="1"/>
        <c:lblOffset val="100"/>
        <c:baseTimeUnit val="days"/>
      </c:dateAx>
      <c:valAx>
        <c:axId val="4161040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10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107528"/>
        <c:axId val="416107920"/>
      </c:lineChart>
      <c:dateAx>
        <c:axId val="416107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107920"/>
        <c:crosses val="autoZero"/>
        <c:auto val="1"/>
        <c:lblOffset val="100"/>
        <c:baseTimeUnit val="days"/>
      </c:dateAx>
      <c:valAx>
        <c:axId val="4161079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10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238720"/>
        <c:axId val="417239112"/>
      </c:lineChart>
      <c:catAx>
        <c:axId val="417238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39112"/>
        <c:crosses val="autoZero"/>
        <c:auto val="1"/>
        <c:lblAlgn val="ctr"/>
        <c:lblOffset val="100"/>
        <c:noMultiLvlLbl val="0"/>
      </c:catAx>
      <c:valAx>
        <c:axId val="417239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3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241072"/>
        <c:axId val="417241464"/>
      </c:lineChart>
      <c:catAx>
        <c:axId val="417241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41464"/>
        <c:crosses val="autoZero"/>
        <c:auto val="1"/>
        <c:lblAlgn val="ctr"/>
        <c:lblOffset val="100"/>
        <c:noMultiLvlLbl val="0"/>
      </c:catAx>
      <c:valAx>
        <c:axId val="417241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4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09840"/>
        <c:axId val="419910232"/>
      </c:lineChart>
      <c:dateAx>
        <c:axId val="419909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0232"/>
        <c:crosses val="autoZero"/>
        <c:auto val="1"/>
        <c:lblOffset val="100"/>
        <c:baseTimeUnit val="days"/>
      </c:dateAx>
      <c:valAx>
        <c:axId val="4199102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0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9" dataDxfId="1628">
  <autoFilter ref="O15:W26"/>
  <tableColumns count="9">
    <tableColumn id="1" name="Date" dataDxfId="1627"/>
    <tableColumn id="2" name="Quarter" dataDxfId="1626"/>
    <tableColumn id="3" name="Time" dataDxfId="1625"/>
    <tableColumn id="4" name="EPS estimate" dataDxfId="1624"/>
    <tableColumn id="5" name="EPS Actual" dataDxfId="1623"/>
    <tableColumn id="6" name="Sales Estiamte (B)" dataDxfId="1622"/>
    <tableColumn id="7" name="Sales Actual (B)" dataDxfId="1621"/>
    <tableColumn id="8" name="Guidance" dataDxfId="1620"/>
    <tableColumn id="9" name="Reaction" dataDxfId="161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2" dataDxfId="1021">
  <autoFilter ref="O16:W27"/>
  <tableColumns count="9">
    <tableColumn id="1" name="Date" dataDxfId="1020"/>
    <tableColumn id="2" name="Quarter" dataDxfId="1019"/>
    <tableColumn id="3" name="Time" dataDxfId="1018"/>
    <tableColumn id="4" name="EPS estimate" dataDxfId="1017"/>
    <tableColumn id="5" name="EPS Actual" dataDxfId="1016"/>
    <tableColumn id="6" name="Sales Estiamte (B)" dataDxfId="1015"/>
    <tableColumn id="7" name="Sales Actual (B)" dataDxfId="1014"/>
    <tableColumn id="8" name="Guidance" dataDxfId="1013"/>
    <tableColumn id="9" name="Reaction" dataDxfId="1012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9" dataDxfId="788">
  <autoFilter ref="T80:AB91"/>
  <tableColumns count="9">
    <tableColumn id="1" name="Date" dataDxfId="787"/>
    <tableColumn id="2" name="Quarter" dataDxfId="786"/>
    <tableColumn id="3" name="Time" dataDxfId="785"/>
    <tableColumn id="4" name="EPS estimate" dataDxfId="784"/>
    <tableColumn id="5" name="EPS Actual" dataDxfId="783"/>
    <tableColumn id="6" name="Sales Estiamte (B)" dataDxfId="782"/>
    <tableColumn id="7" name="Sales Actual (B)" dataDxfId="781"/>
    <tableColumn id="8" name="Guidance" dataDxfId="780"/>
    <tableColumn id="9" name="Reaction" dataDxfId="77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10" dataDxfId="409">
  <autoFilter ref="O15:W26"/>
  <tableColumns count="9">
    <tableColumn id="1" name="Date" dataDxfId="408"/>
    <tableColumn id="2" name="Quarter" dataDxfId="407"/>
    <tableColumn id="3" name="Time" dataDxfId="406"/>
    <tableColumn id="4" name="EPS estimate" dataDxfId="405"/>
    <tableColumn id="5" name="EPS Actual" dataDxfId="404"/>
    <tableColumn id="6" name="Sales Estiamte (B)" dataDxfId="403"/>
    <tableColumn id="7" name="Sales Actual (B)" dataDxfId="402"/>
    <tableColumn id="8" name="Guidance" dataDxfId="401"/>
    <tableColumn id="9" name="Reaction" dataDxfId="40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G9" sqref="G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0" ht="21.95" customHeight="1" x14ac:dyDescent="0.25">
      <c r="A2" s="50"/>
      <c r="B2" s="50"/>
      <c r="C2" s="51"/>
      <c r="E2" s="22" t="s">
        <v>62</v>
      </c>
      <c r="F2" s="244" t="s">
        <v>836</v>
      </c>
      <c r="G2" s="244" t="s">
        <v>836</v>
      </c>
      <c r="H2" s="332">
        <v>0</v>
      </c>
      <c r="I2" s="48" t="e">
        <v>#VALUE!</v>
      </c>
      <c r="J2" s="369" t="e">
        <v>#VALUE!</v>
      </c>
      <c r="K2" s="356"/>
      <c r="L2" s="369" t="e">
        <v>#VALUE!</v>
      </c>
      <c r="M2">
        <v>0</v>
      </c>
      <c r="N2" s="366" t="str">
        <f t="shared" ref="N2:N33" si="0">HYPERLINK("http://finance.yahoo.com/q?s=" &amp; E2, "Link")</f>
        <v>Link</v>
      </c>
      <c r="O2" s="134">
        <v>0</v>
      </c>
      <c r="P2" s="134">
        <v>0</v>
      </c>
      <c r="S2" s="48"/>
      <c r="T2" s="48"/>
    </row>
    <row r="3" spans="1:20" ht="21.95" customHeight="1" x14ac:dyDescent="0.25">
      <c r="A3" s="50"/>
      <c r="B3" s="50"/>
      <c r="C3" s="51"/>
      <c r="E3" s="22" t="s">
        <v>205</v>
      </c>
      <c r="F3" s="244" t="s">
        <v>836</v>
      </c>
      <c r="G3" s="244" t="s">
        <v>836</v>
      </c>
      <c r="H3" s="332">
        <v>0</v>
      </c>
      <c r="I3" s="48" t="e">
        <v>#VALUE!</v>
      </c>
      <c r="J3" s="369" t="e">
        <v>#VALUE!</v>
      </c>
      <c r="K3" s="356"/>
      <c r="L3" s="369" t="e">
        <v>#VALUE!</v>
      </c>
      <c r="M3">
        <v>0</v>
      </c>
      <c r="N3" s="366" t="str">
        <f t="shared" si="0"/>
        <v>Link</v>
      </c>
      <c r="O3" s="134">
        <v>0</v>
      </c>
      <c r="P3" s="134">
        <v>0</v>
      </c>
      <c r="R3" s="48"/>
      <c r="S3" s="48"/>
      <c r="T3" s="48"/>
    </row>
    <row r="4" spans="1:20" ht="21.95" customHeight="1" x14ac:dyDescent="0.25">
      <c r="A4" s="50"/>
      <c r="B4" s="50"/>
      <c r="C4" s="51"/>
      <c r="E4" s="22" t="s">
        <v>204</v>
      </c>
      <c r="F4" s="244" t="s">
        <v>836</v>
      </c>
      <c r="G4" s="244" t="s">
        <v>836</v>
      </c>
      <c r="H4" s="332">
        <v>0</v>
      </c>
      <c r="I4" s="432" t="e">
        <v>#VALUE!</v>
      </c>
      <c r="J4" s="369" t="e">
        <v>#VALUE!</v>
      </c>
      <c r="K4" s="356"/>
      <c r="L4" s="369" t="e">
        <v>#VALUE!</v>
      </c>
      <c r="M4">
        <v>0</v>
      </c>
      <c r="N4" s="366" t="str">
        <f t="shared" si="0"/>
        <v>Link</v>
      </c>
      <c r="O4" s="134">
        <v>1.5900000000000001E-2</v>
      </c>
      <c r="P4" s="134">
        <v>0</v>
      </c>
      <c r="S4" s="48"/>
      <c r="T4" s="48"/>
    </row>
    <row r="5" spans="1:20" ht="21.95" customHeight="1" x14ac:dyDescent="0.25">
      <c r="A5" s="50"/>
      <c r="B5" s="50"/>
      <c r="C5" s="50"/>
      <c r="E5" s="22" t="s">
        <v>227</v>
      </c>
      <c r="F5" s="244" t="s">
        <v>836</v>
      </c>
      <c r="G5" s="244" t="s">
        <v>836</v>
      </c>
      <c r="H5" s="332">
        <v>0</v>
      </c>
      <c r="I5" s="48" t="e">
        <v>#VALUE!</v>
      </c>
      <c r="J5" s="369" t="e">
        <v>#VALUE!</v>
      </c>
      <c r="K5" s="356"/>
      <c r="L5" s="369" t="e">
        <v>#VALUE!</v>
      </c>
      <c r="M5">
        <v>0</v>
      </c>
      <c r="N5" s="366" t="str">
        <f t="shared" si="0"/>
        <v>Link</v>
      </c>
      <c r="O5" s="134">
        <v>1.6199999999999999E-2</v>
      </c>
      <c r="P5" s="134">
        <v>0</v>
      </c>
      <c r="S5" s="48"/>
    </row>
    <row r="6" spans="1:20" ht="21.95" customHeight="1" x14ac:dyDescent="0.25">
      <c r="A6" s="50"/>
      <c r="B6" s="50"/>
      <c r="C6" s="51"/>
      <c r="E6" s="22" t="s">
        <v>23</v>
      </c>
      <c r="F6" s="244" t="s">
        <v>836</v>
      </c>
      <c r="G6" s="244" t="s">
        <v>836</v>
      </c>
      <c r="H6" s="49">
        <v>0</v>
      </c>
      <c r="I6" s="48" t="e">
        <v>#VALUE!</v>
      </c>
      <c r="J6" s="369" t="e">
        <v>#VALUE!</v>
      </c>
      <c r="K6" s="356"/>
      <c r="L6" s="48" t="e">
        <v>#VALUE!</v>
      </c>
      <c r="M6">
        <v>0</v>
      </c>
      <c r="N6" s="366" t="str">
        <f t="shared" si="0"/>
        <v>Link</v>
      </c>
      <c r="O6" s="134">
        <v>0</v>
      </c>
      <c r="P6" s="134">
        <v>0</v>
      </c>
      <c r="R6" s="48"/>
      <c r="S6" s="48"/>
    </row>
    <row r="7" spans="1:20" ht="21.95" customHeight="1" x14ac:dyDescent="0.25">
      <c r="A7" s="50"/>
      <c r="B7" s="50"/>
      <c r="C7" s="51"/>
      <c r="E7" s="22" t="s">
        <v>272</v>
      </c>
      <c r="F7" s="244" t="s">
        <v>836</v>
      </c>
      <c r="G7" s="244" t="s">
        <v>836</v>
      </c>
      <c r="H7" s="49">
        <v>0</v>
      </c>
      <c r="I7" s="48" t="e">
        <v>#VALUE!</v>
      </c>
      <c r="J7" s="369" t="e">
        <v>#VALUE!</v>
      </c>
      <c r="K7" s="356"/>
      <c r="L7" s="48" t="e">
        <v>#VALUE!</v>
      </c>
      <c r="M7">
        <v>0</v>
      </c>
      <c r="N7" s="366" t="str">
        <f t="shared" si="0"/>
        <v>Link</v>
      </c>
      <c r="O7" s="134">
        <v>1.11E-2</v>
      </c>
      <c r="P7" s="134">
        <v>0</v>
      </c>
      <c r="Q7" s="148"/>
      <c r="R7" s="48"/>
      <c r="S7" s="48"/>
      <c r="T7" s="48"/>
    </row>
    <row r="8" spans="1:20" ht="21.95" customHeight="1" x14ac:dyDescent="0.25">
      <c r="A8" s="50"/>
      <c r="B8" s="50"/>
      <c r="C8" s="51"/>
      <c r="E8" s="22" t="s">
        <v>36</v>
      </c>
      <c r="F8" s="244" t="s">
        <v>836</v>
      </c>
      <c r="G8" s="244" t="s">
        <v>836</v>
      </c>
      <c r="H8" s="332">
        <v>0</v>
      </c>
      <c r="I8" s="48" t="e">
        <v>#VALUE!</v>
      </c>
      <c r="J8" s="369" t="e">
        <v>#VALUE!</v>
      </c>
      <c r="K8" s="356"/>
      <c r="L8" s="369" t="e">
        <v>#VALUE!</v>
      </c>
      <c r="M8">
        <v>0</v>
      </c>
      <c r="N8" s="366" t="str">
        <f t="shared" si="0"/>
        <v>Link</v>
      </c>
      <c r="O8" s="134">
        <v>7.4000000000000003E-3</v>
      </c>
      <c r="P8" s="134">
        <v>0</v>
      </c>
      <c r="Q8" s="48"/>
      <c r="R8" s="48"/>
      <c r="S8" s="48"/>
      <c r="T8" s="48"/>
    </row>
    <row r="9" spans="1:20" ht="21.95" customHeight="1" x14ac:dyDescent="0.25">
      <c r="A9" s="155"/>
      <c r="B9" s="50"/>
      <c r="C9" s="51"/>
      <c r="E9" s="22" t="s">
        <v>325</v>
      </c>
      <c r="F9" s="244" t="s">
        <v>836</v>
      </c>
      <c r="G9" s="244" t="s">
        <v>836</v>
      </c>
      <c r="H9" s="49">
        <v>0</v>
      </c>
      <c r="I9" s="48" t="e">
        <v>#VALUE!</v>
      </c>
      <c r="J9" s="369" t="e">
        <v>#VALUE!</v>
      </c>
      <c r="K9" s="356"/>
      <c r="L9" s="48" t="e">
        <v>#VALUE!</v>
      </c>
      <c r="M9">
        <v>0</v>
      </c>
      <c r="N9" s="366" t="str">
        <f t="shared" si="0"/>
        <v>Link</v>
      </c>
      <c r="O9" s="134">
        <v>3.4200000000000001E-2</v>
      </c>
      <c r="P9" s="134">
        <v>0</v>
      </c>
      <c r="Q9" s="148"/>
      <c r="R9" s="48"/>
      <c r="S9" s="48"/>
      <c r="T9" s="48"/>
    </row>
    <row r="10" spans="1:20" ht="21.95" customHeight="1" x14ac:dyDescent="0.25">
      <c r="A10" s="50"/>
      <c r="B10" s="50"/>
      <c r="C10" s="51"/>
      <c r="E10" s="22" t="s">
        <v>307</v>
      </c>
      <c r="F10" s="244" t="s">
        <v>836</v>
      </c>
      <c r="G10" s="244" t="s">
        <v>836</v>
      </c>
      <c r="H10" s="49">
        <v>0</v>
      </c>
      <c r="I10" s="48" t="e">
        <v>#VALUE!</v>
      </c>
      <c r="J10" s="369" t="e">
        <v>#VALUE!</v>
      </c>
      <c r="K10" s="356"/>
      <c r="L10" s="369" t="e">
        <v>#VALUE!</v>
      </c>
      <c r="M10">
        <v>0</v>
      </c>
      <c r="N10" s="366" t="str">
        <f t="shared" si="0"/>
        <v>Link</v>
      </c>
      <c r="O10" s="134">
        <v>2.87E-2</v>
      </c>
      <c r="P10" s="134">
        <v>0</v>
      </c>
      <c r="Q10" s="148"/>
      <c r="R10" s="48"/>
      <c r="S10" s="48"/>
      <c r="T10" s="48"/>
    </row>
    <row r="11" spans="1:20" ht="21.95" customHeight="1" x14ac:dyDescent="0.25">
      <c r="A11" s="50"/>
      <c r="B11" s="51"/>
      <c r="C11" s="51"/>
      <c r="E11" s="22" t="s">
        <v>756</v>
      </c>
      <c r="F11" s="244" t="s">
        <v>836</v>
      </c>
      <c r="G11" s="244" t="s">
        <v>836</v>
      </c>
      <c r="H11" s="49">
        <v>0</v>
      </c>
      <c r="I11" s="48" t="e">
        <v>#VALUE!</v>
      </c>
      <c r="J11" s="369" t="e">
        <v>#VALUE!</v>
      </c>
      <c r="K11" s="356"/>
      <c r="L11" s="48" t="e">
        <v>#VALUE!</v>
      </c>
      <c r="M11">
        <v>0</v>
      </c>
      <c r="N11" s="366" t="str">
        <f t="shared" si="0"/>
        <v>Link</v>
      </c>
      <c r="O11" s="134">
        <v>4.0599999999999997E-2</v>
      </c>
      <c r="P11" s="134">
        <v>0</v>
      </c>
      <c r="R11" s="48"/>
      <c r="S11" s="48"/>
      <c r="T11" s="48"/>
    </row>
    <row r="12" spans="1:20" ht="21.95" customHeight="1" x14ac:dyDescent="0.25">
      <c r="A12" s="50"/>
      <c r="B12" s="50"/>
      <c r="C12" s="51"/>
      <c r="E12" s="22" t="s">
        <v>251</v>
      </c>
      <c r="F12" s="244" t="s">
        <v>836</v>
      </c>
      <c r="G12" s="244" t="s">
        <v>836</v>
      </c>
      <c r="H12" s="332">
        <v>0</v>
      </c>
      <c r="I12" s="48" t="e">
        <v>#VALUE!</v>
      </c>
      <c r="J12" s="369" t="e">
        <v>#VALUE!</v>
      </c>
      <c r="K12" s="356"/>
      <c r="L12" s="369" t="e">
        <v>#VALUE!</v>
      </c>
      <c r="M12">
        <v>0</v>
      </c>
      <c r="N12" s="366" t="str">
        <f t="shared" si="0"/>
        <v>Link</v>
      </c>
      <c r="O12" s="134">
        <v>0</v>
      </c>
      <c r="P12" s="134">
        <v>0</v>
      </c>
      <c r="R12" s="48"/>
    </row>
    <row r="13" spans="1:20" ht="21.95" customHeight="1" x14ac:dyDescent="0.25">
      <c r="A13" s="50"/>
      <c r="B13" s="50"/>
      <c r="C13" s="51"/>
      <c r="E13" s="22" t="s">
        <v>730</v>
      </c>
      <c r="F13" s="244" t="s">
        <v>836</v>
      </c>
      <c r="G13" s="244" t="s">
        <v>836</v>
      </c>
      <c r="H13" s="332">
        <v>0</v>
      </c>
      <c r="I13" s="48" t="e">
        <v>#VALUE!</v>
      </c>
      <c r="J13" s="369" t="e">
        <v>#VALUE!</v>
      </c>
      <c r="K13" s="356"/>
      <c r="L13" s="369" t="e">
        <v>#VALUE!</v>
      </c>
      <c r="M13">
        <v>0</v>
      </c>
      <c r="N13" s="366" t="str">
        <f t="shared" si="0"/>
        <v>Link</v>
      </c>
      <c r="O13" s="134">
        <v>8.8000000000000005E-3</v>
      </c>
      <c r="P13" s="134">
        <v>0</v>
      </c>
      <c r="Q13" s="148"/>
      <c r="R13" s="48"/>
      <c r="S13" s="48"/>
      <c r="T13" s="48"/>
    </row>
    <row r="14" spans="1:20" ht="21.95" customHeight="1" x14ac:dyDescent="0.25">
      <c r="A14" s="50"/>
      <c r="B14" s="50"/>
      <c r="C14" s="51"/>
      <c r="E14" s="22" t="s">
        <v>281</v>
      </c>
      <c r="F14" s="244" t="s">
        <v>836</v>
      </c>
      <c r="G14" s="244" t="s">
        <v>836</v>
      </c>
      <c r="H14" s="49">
        <v>0</v>
      </c>
      <c r="I14" s="48" t="e">
        <v>#VALUE!</v>
      </c>
      <c r="J14" s="369" t="e">
        <v>#VALUE!</v>
      </c>
      <c r="K14" s="356"/>
      <c r="L14" s="48" t="e">
        <v>#VALUE!</v>
      </c>
      <c r="M14">
        <v>0</v>
      </c>
      <c r="N14" s="366" t="str">
        <f t="shared" si="0"/>
        <v>Link</v>
      </c>
      <c r="O14" s="134">
        <v>2.5499999999999998E-2</v>
      </c>
      <c r="P14" s="134">
        <v>0</v>
      </c>
      <c r="Q14" s="148"/>
      <c r="T14" s="48"/>
    </row>
    <row r="15" spans="1:20" ht="21.95" customHeight="1" x14ac:dyDescent="0.25">
      <c r="A15" s="50"/>
      <c r="B15" s="50"/>
      <c r="C15" s="51"/>
      <c r="E15" s="22" t="s">
        <v>806</v>
      </c>
      <c r="F15" s="244" t="s">
        <v>836</v>
      </c>
      <c r="G15" s="244" t="s">
        <v>836</v>
      </c>
      <c r="H15" s="332">
        <v>0</v>
      </c>
      <c r="I15" s="48" t="e">
        <v>#VALUE!</v>
      </c>
      <c r="J15" s="369" t="e">
        <v>#VALUE!</v>
      </c>
      <c r="K15" s="356"/>
      <c r="L15" s="369" t="e">
        <v>#VALUE!</v>
      </c>
      <c r="M15">
        <v>0</v>
      </c>
      <c r="N15" s="366" t="str">
        <f t="shared" si="0"/>
        <v>Link</v>
      </c>
      <c r="O15" s="134">
        <v>2.8E-3</v>
      </c>
      <c r="P15" s="134">
        <v>0</v>
      </c>
    </row>
    <row r="16" spans="1:20" ht="21.95" customHeight="1" x14ac:dyDescent="0.25">
      <c r="A16" s="50"/>
      <c r="B16" s="50"/>
      <c r="C16" s="51"/>
      <c r="E16" s="22" t="s">
        <v>198</v>
      </c>
      <c r="F16" s="244" t="s">
        <v>836</v>
      </c>
      <c r="G16" s="244" t="s">
        <v>836</v>
      </c>
      <c r="H16" s="49">
        <v>0</v>
      </c>
      <c r="I16" s="48" t="e">
        <v>#VALUE!</v>
      </c>
      <c r="J16" s="369" t="e">
        <v>#VALUE!</v>
      </c>
      <c r="K16" s="356"/>
      <c r="L16" s="369" t="e">
        <v>#VALUE!</v>
      </c>
      <c r="M16">
        <v>0</v>
      </c>
      <c r="N16" s="366" t="str">
        <f t="shared" si="0"/>
        <v>Link</v>
      </c>
      <c r="O16" s="134">
        <v>5.1499999999999997E-2</v>
      </c>
      <c r="P16" s="134">
        <v>0</v>
      </c>
      <c r="Q16" s="148"/>
      <c r="R16" s="48"/>
    </row>
    <row r="17" spans="1:21" ht="21.95" customHeight="1" x14ac:dyDescent="0.25">
      <c r="A17" s="50"/>
      <c r="B17" s="50"/>
      <c r="C17" s="51"/>
      <c r="E17" s="22" t="s">
        <v>275</v>
      </c>
      <c r="F17" s="244" t="s">
        <v>836</v>
      </c>
      <c r="G17" s="244" t="s">
        <v>836</v>
      </c>
      <c r="H17" s="332">
        <v>0</v>
      </c>
      <c r="I17" s="48" t="e">
        <v>#VALUE!</v>
      </c>
      <c r="J17" s="369" t="e">
        <v>#VALUE!</v>
      </c>
      <c r="K17" s="356"/>
      <c r="L17" s="369" t="e">
        <v>#VALUE!</v>
      </c>
      <c r="M17">
        <v>0</v>
      </c>
      <c r="N17" s="366" t="str">
        <f t="shared" si="0"/>
        <v>Link</v>
      </c>
      <c r="O17" s="134">
        <v>2.5700000000000001E-2</v>
      </c>
      <c r="P17" s="134">
        <v>0</v>
      </c>
      <c r="R17" s="48"/>
      <c r="S17" s="48"/>
    </row>
    <row r="18" spans="1:21" ht="21.95" customHeight="1" x14ac:dyDescent="0.25">
      <c r="A18" s="51"/>
      <c r="B18" s="51"/>
      <c r="C18" s="51"/>
      <c r="E18" s="22" t="s">
        <v>17</v>
      </c>
      <c r="F18" s="244" t="s">
        <v>836</v>
      </c>
      <c r="G18" s="244" t="s">
        <v>836</v>
      </c>
      <c r="H18" s="332">
        <v>0</v>
      </c>
      <c r="I18" s="48" t="e">
        <v>#VALUE!</v>
      </c>
      <c r="J18" s="369" t="e">
        <v>#VALUE!</v>
      </c>
      <c r="K18" s="356"/>
      <c r="L18" s="369" t="e">
        <v>#VALUE!</v>
      </c>
      <c r="M18">
        <v>0</v>
      </c>
      <c r="N18" s="366" t="str">
        <f t="shared" si="0"/>
        <v>Link</v>
      </c>
      <c r="O18" s="134">
        <v>0</v>
      </c>
      <c r="P18" s="134">
        <v>0</v>
      </c>
    </row>
    <row r="19" spans="1:21" ht="21.95" customHeight="1" x14ac:dyDescent="0.25">
      <c r="A19" s="51"/>
      <c r="B19" s="51"/>
      <c r="C19" s="51"/>
      <c r="E19" s="22" t="s">
        <v>317</v>
      </c>
      <c r="F19" s="244" t="s">
        <v>836</v>
      </c>
      <c r="G19" s="244" t="s">
        <v>836</v>
      </c>
      <c r="H19" s="332">
        <v>0</v>
      </c>
      <c r="I19" s="48" t="e">
        <v>#VALUE!</v>
      </c>
      <c r="J19" s="369" t="e">
        <v>#VALUE!</v>
      </c>
      <c r="K19" s="356"/>
      <c r="L19" s="369" t="e">
        <v>#VALUE!</v>
      </c>
      <c r="M19">
        <v>0</v>
      </c>
      <c r="N19" s="366" t="str">
        <f t="shared" si="0"/>
        <v>Link</v>
      </c>
      <c r="O19" s="134">
        <v>0</v>
      </c>
      <c r="P19" s="134">
        <v>0</v>
      </c>
      <c r="S19" s="48"/>
    </row>
    <row r="20" spans="1:21" ht="21.95" customHeight="1" x14ac:dyDescent="0.25">
      <c r="A20" s="51"/>
      <c r="B20" s="51"/>
      <c r="C20" s="51"/>
      <c r="E20" s="22" t="s">
        <v>196</v>
      </c>
      <c r="F20" s="244" t="s">
        <v>836</v>
      </c>
      <c r="G20" s="244" t="s">
        <v>836</v>
      </c>
      <c r="H20" s="332">
        <v>0</v>
      </c>
      <c r="I20" s="48" t="e">
        <v>#VALUE!</v>
      </c>
      <c r="J20" s="369" t="e">
        <v>#VALUE!</v>
      </c>
      <c r="K20" s="356"/>
      <c r="L20" s="369" t="e">
        <v>#VALUE!</v>
      </c>
      <c r="M20">
        <v>0</v>
      </c>
      <c r="N20" s="366" t="str">
        <f t="shared" si="0"/>
        <v>Link</v>
      </c>
      <c r="O20" s="134">
        <v>1.29E-2</v>
      </c>
      <c r="P20" s="134">
        <v>0</v>
      </c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226</v>
      </c>
      <c r="F21" s="244" t="s">
        <v>836</v>
      </c>
      <c r="G21" s="244" t="s">
        <v>836</v>
      </c>
      <c r="H21" s="332">
        <v>0</v>
      </c>
      <c r="I21" s="48" t="e">
        <v>#VALUE!</v>
      </c>
      <c r="J21" s="369" t="e">
        <v>#VALUE!</v>
      </c>
      <c r="K21" s="356"/>
      <c r="L21" s="369" t="e">
        <v>#VALUE!</v>
      </c>
      <c r="M21">
        <v>0</v>
      </c>
      <c r="N21" s="366" t="str">
        <f t="shared" si="0"/>
        <v>Link</v>
      </c>
      <c r="O21" s="134">
        <v>0</v>
      </c>
      <c r="P21" s="134">
        <v>0</v>
      </c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34</v>
      </c>
      <c r="F22" s="244" t="s">
        <v>836</v>
      </c>
      <c r="G22" s="244" t="s">
        <v>836</v>
      </c>
      <c r="H22" s="49">
        <v>0</v>
      </c>
      <c r="I22" s="48" t="e">
        <v>#VALUE!</v>
      </c>
      <c r="J22" s="369" t="e">
        <v>#VALUE!</v>
      </c>
      <c r="K22" s="356"/>
      <c r="L22" s="48" t="e">
        <v>#VALUE!</v>
      </c>
      <c r="M22">
        <v>0</v>
      </c>
      <c r="N22" s="366" t="str">
        <f t="shared" si="0"/>
        <v>Link</v>
      </c>
      <c r="O22" s="134">
        <v>0</v>
      </c>
      <c r="P22" s="134">
        <v>0</v>
      </c>
      <c r="Q22" s="148"/>
      <c r="R22" s="48"/>
      <c r="S22" s="48"/>
    </row>
    <row r="23" spans="1:21" ht="21.95" customHeight="1" x14ac:dyDescent="0.25">
      <c r="A23" s="51"/>
      <c r="B23" s="51"/>
      <c r="C23" s="51"/>
      <c r="E23" s="22" t="s">
        <v>172</v>
      </c>
      <c r="F23" s="244" t="s">
        <v>836</v>
      </c>
      <c r="G23" s="244" t="s">
        <v>836</v>
      </c>
      <c r="H23" s="332">
        <v>0</v>
      </c>
      <c r="I23" s="48" t="e">
        <v>#VALUE!</v>
      </c>
      <c r="J23" s="369" t="e">
        <v>#VALUE!</v>
      </c>
      <c r="K23" s="356"/>
      <c r="L23" s="369" t="e">
        <v>#VALUE!</v>
      </c>
      <c r="M23">
        <v>0</v>
      </c>
      <c r="N23" s="366" t="str">
        <f t="shared" si="0"/>
        <v>Link</v>
      </c>
      <c r="O23" s="134">
        <v>3.6400000000000002E-2</v>
      </c>
      <c r="P23" s="134">
        <v>0</v>
      </c>
      <c r="R23" s="48"/>
      <c r="S23" s="48"/>
    </row>
    <row r="24" spans="1:21" ht="21.95" customHeight="1" x14ac:dyDescent="0.25">
      <c r="A24" s="50"/>
      <c r="B24" s="50"/>
      <c r="C24" s="51"/>
      <c r="E24" s="22" t="s">
        <v>27</v>
      </c>
      <c r="F24" s="244" t="s">
        <v>836</v>
      </c>
      <c r="G24" s="244" t="s">
        <v>836</v>
      </c>
      <c r="H24" s="332">
        <v>0</v>
      </c>
      <c r="I24" s="48" t="e">
        <v>#VALUE!</v>
      </c>
      <c r="J24" s="369" t="e">
        <v>#VALUE!</v>
      </c>
      <c r="K24" s="356"/>
      <c r="L24" s="369" t="e">
        <v>#VALUE!</v>
      </c>
      <c r="M24">
        <v>0</v>
      </c>
      <c r="N24" s="366" t="str">
        <f t="shared" si="0"/>
        <v>Link</v>
      </c>
      <c r="O24" s="134">
        <v>3.0200000000000001E-2</v>
      </c>
      <c r="P24" s="134">
        <v>0</v>
      </c>
      <c r="S24" s="48"/>
    </row>
    <row r="25" spans="1:21" ht="21.95" customHeight="1" x14ac:dyDescent="0.25">
      <c r="A25" s="50"/>
      <c r="B25" s="50"/>
      <c r="C25" s="51"/>
      <c r="E25" s="22" t="s">
        <v>22</v>
      </c>
      <c r="F25" s="244" t="s">
        <v>836</v>
      </c>
      <c r="G25" s="244" t="s">
        <v>836</v>
      </c>
      <c r="H25" s="332">
        <v>0</v>
      </c>
      <c r="I25" s="48" t="e">
        <v>#VALUE!</v>
      </c>
      <c r="J25" s="369" t="e">
        <v>#VALUE!</v>
      </c>
      <c r="K25" s="356"/>
      <c r="L25" s="369" t="e">
        <v>#VALUE!</v>
      </c>
      <c r="M25">
        <v>0</v>
      </c>
      <c r="N25" s="366" t="str">
        <f t="shared" si="0"/>
        <v>Link</v>
      </c>
      <c r="O25" s="134">
        <v>2.07E-2</v>
      </c>
      <c r="P25" s="134">
        <v>0</v>
      </c>
      <c r="Q25" s="148"/>
      <c r="R25" s="48"/>
      <c r="S25" s="48"/>
    </row>
    <row r="26" spans="1:21" ht="21.95" customHeight="1" x14ac:dyDescent="0.25">
      <c r="A26" s="50"/>
      <c r="B26" s="50"/>
      <c r="C26" s="51"/>
      <c r="E26" s="22" t="s">
        <v>42</v>
      </c>
      <c r="F26" s="244" t="s">
        <v>836</v>
      </c>
      <c r="G26" s="244" t="s">
        <v>836</v>
      </c>
      <c r="H26" s="332">
        <v>0</v>
      </c>
      <c r="I26" s="48" t="e">
        <v>#VALUE!</v>
      </c>
      <c r="J26" s="369" t="e">
        <v>#VALUE!</v>
      </c>
      <c r="K26" s="356"/>
      <c r="L26" s="369" t="e">
        <v>#VALUE!</v>
      </c>
      <c r="M26">
        <v>0</v>
      </c>
      <c r="N26" s="366" t="str">
        <f t="shared" si="0"/>
        <v>Link</v>
      </c>
      <c r="O26" s="134">
        <v>2.18E-2</v>
      </c>
      <c r="P26" s="134">
        <v>0</v>
      </c>
      <c r="Q26" s="148"/>
      <c r="R26" s="48"/>
      <c r="S26" s="48"/>
      <c r="U26" s="48"/>
    </row>
    <row r="27" spans="1:21" ht="21.95" customHeight="1" x14ac:dyDescent="0.25">
      <c r="A27" s="51"/>
      <c r="B27" s="51"/>
      <c r="C27" s="51"/>
      <c r="E27" s="22" t="s">
        <v>273</v>
      </c>
      <c r="F27" s="244" t="s">
        <v>836</v>
      </c>
      <c r="G27" s="244" t="s">
        <v>836</v>
      </c>
      <c r="H27" s="332">
        <v>0</v>
      </c>
      <c r="I27" s="48" t="e">
        <v>#VALUE!</v>
      </c>
      <c r="J27" s="369" t="e">
        <v>#VALUE!</v>
      </c>
      <c r="K27" s="356"/>
      <c r="L27" s="369" t="e">
        <v>#VALUE!</v>
      </c>
      <c r="M27">
        <v>0</v>
      </c>
      <c r="N27" s="366" t="str">
        <f t="shared" si="0"/>
        <v>Link</v>
      </c>
      <c r="O27" s="134">
        <v>0</v>
      </c>
      <c r="P27" s="134">
        <v>0</v>
      </c>
      <c r="Q27" s="148"/>
      <c r="R27" s="48"/>
      <c r="S27" s="48"/>
      <c r="T27" s="48"/>
    </row>
    <row r="28" spans="1:21" ht="21.95" customHeight="1" x14ac:dyDescent="0.25">
      <c r="A28" s="50"/>
      <c r="B28" s="51"/>
      <c r="C28" s="51"/>
      <c r="E28" s="22" t="s">
        <v>175</v>
      </c>
      <c r="F28" s="244" t="s">
        <v>836</v>
      </c>
      <c r="G28" s="244" t="s">
        <v>836</v>
      </c>
      <c r="H28" s="49">
        <v>0</v>
      </c>
      <c r="I28" s="48" t="e">
        <v>#VALUE!</v>
      </c>
      <c r="J28" s="369" t="e">
        <v>#VALUE!</v>
      </c>
      <c r="K28" s="356"/>
      <c r="L28" s="48" t="e">
        <v>#VALUE!</v>
      </c>
      <c r="M28">
        <v>0</v>
      </c>
      <c r="N28" s="366" t="str">
        <f t="shared" si="0"/>
        <v>Link</v>
      </c>
      <c r="O28" s="134">
        <v>0</v>
      </c>
      <c r="P28" s="134">
        <v>0</v>
      </c>
      <c r="R28" s="48"/>
      <c r="S28" s="48"/>
    </row>
    <row r="29" spans="1:21" ht="21.95" customHeight="1" x14ac:dyDescent="0.25">
      <c r="A29" s="50"/>
      <c r="B29" s="50"/>
      <c r="C29" s="51"/>
      <c r="E29" s="22" t="s">
        <v>170</v>
      </c>
      <c r="F29" s="244" t="s">
        <v>836</v>
      </c>
      <c r="G29" s="244" t="s">
        <v>836</v>
      </c>
      <c r="H29" s="332">
        <v>0</v>
      </c>
      <c r="I29" s="48" t="e">
        <v>#VALUE!</v>
      </c>
      <c r="J29" s="369" t="e">
        <v>#VALUE!</v>
      </c>
      <c r="K29" s="356"/>
      <c r="L29" s="369" t="e">
        <v>#VALUE!</v>
      </c>
      <c r="M29">
        <v>0</v>
      </c>
      <c r="N29" s="366" t="str">
        <f t="shared" si="0"/>
        <v>Link</v>
      </c>
      <c r="O29" s="134">
        <v>1.14E-2</v>
      </c>
      <c r="P29" s="134">
        <v>0</v>
      </c>
      <c r="R29" s="48"/>
    </row>
    <row r="30" spans="1:21" ht="21.95" customHeight="1" x14ac:dyDescent="0.25">
      <c r="A30" s="50"/>
      <c r="B30" s="50"/>
      <c r="C30" s="51"/>
      <c r="E30" s="22" t="s">
        <v>8</v>
      </c>
      <c r="F30" s="244" t="s">
        <v>836</v>
      </c>
      <c r="G30" s="244" t="s">
        <v>836</v>
      </c>
      <c r="H30" s="49">
        <v>0</v>
      </c>
      <c r="I30" s="48" t="e">
        <v>#VALUE!</v>
      </c>
      <c r="J30" s="369" t="e">
        <v>#VALUE!</v>
      </c>
      <c r="K30" s="356"/>
      <c r="L30" s="369" t="e">
        <v>#VALUE!</v>
      </c>
      <c r="M30">
        <v>0</v>
      </c>
      <c r="N30" s="366" t="str">
        <f t="shared" si="0"/>
        <v>Link</v>
      </c>
      <c r="O30" s="134">
        <v>1.67E-2</v>
      </c>
      <c r="P30" s="134">
        <v>0</v>
      </c>
      <c r="Q30" s="48"/>
      <c r="S30" s="48"/>
    </row>
    <row r="31" spans="1:21" ht="21.95" customHeight="1" x14ac:dyDescent="0.25">
      <c r="A31" s="50"/>
      <c r="B31" s="51"/>
      <c r="C31" s="51"/>
      <c r="E31" s="22" t="s">
        <v>10</v>
      </c>
      <c r="F31" s="244" t="s">
        <v>836</v>
      </c>
      <c r="G31" s="244" t="s">
        <v>836</v>
      </c>
      <c r="H31" s="332">
        <v>0</v>
      </c>
      <c r="I31" s="48" t="e">
        <v>#VALUE!</v>
      </c>
      <c r="J31" s="369" t="e">
        <v>#VALUE!</v>
      </c>
      <c r="K31" s="356"/>
      <c r="L31" s="369" t="e">
        <v>#VALUE!</v>
      </c>
      <c r="M31">
        <v>0</v>
      </c>
      <c r="N31" s="366" t="str">
        <f t="shared" si="0"/>
        <v>Link</v>
      </c>
      <c r="O31" s="134">
        <v>1.2500000000000001E-2</v>
      </c>
      <c r="P31" s="134">
        <v>0</v>
      </c>
      <c r="S31" s="48"/>
    </row>
    <row r="32" spans="1:21" ht="21.95" customHeight="1" x14ac:dyDescent="0.25">
      <c r="A32" s="155"/>
      <c r="B32" s="50"/>
      <c r="C32" s="51"/>
      <c r="E32" s="22" t="s">
        <v>225</v>
      </c>
      <c r="F32" s="244" t="s">
        <v>836</v>
      </c>
      <c r="G32" s="244" t="s">
        <v>836</v>
      </c>
      <c r="H32" s="332">
        <v>0</v>
      </c>
      <c r="I32" s="48" t="e">
        <v>#VALUE!</v>
      </c>
      <c r="J32" s="369" t="e">
        <v>#VALUE!</v>
      </c>
      <c r="K32" s="356"/>
      <c r="L32" s="369" t="e">
        <v>#VALUE!</v>
      </c>
      <c r="M32">
        <v>0</v>
      </c>
      <c r="N32" s="366" t="str">
        <f t="shared" si="0"/>
        <v>Link</v>
      </c>
      <c r="O32" s="134">
        <v>4.0899999999999999E-2</v>
      </c>
      <c r="P32" s="134">
        <v>0</v>
      </c>
      <c r="Q32" s="48"/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24</v>
      </c>
      <c r="F33" s="244" t="s">
        <v>836</v>
      </c>
      <c r="G33" s="244" t="s">
        <v>836</v>
      </c>
      <c r="H33" s="332">
        <v>0</v>
      </c>
      <c r="I33" s="48" t="e">
        <v>#VALUE!</v>
      </c>
      <c r="J33" s="369" t="e">
        <v>#VALUE!</v>
      </c>
      <c r="K33" s="356"/>
      <c r="L33" s="369" t="e">
        <v>#VALUE!</v>
      </c>
      <c r="M33">
        <v>0</v>
      </c>
      <c r="N33" s="366" t="str">
        <f t="shared" si="0"/>
        <v>Link</v>
      </c>
      <c r="O33" s="134">
        <v>0</v>
      </c>
      <c r="P33" s="134">
        <v>0</v>
      </c>
      <c r="R33" s="48"/>
      <c r="S33" s="48"/>
    </row>
    <row r="34" spans="1:21" ht="21.95" customHeight="1" x14ac:dyDescent="0.25">
      <c r="A34" s="50"/>
      <c r="B34" s="51"/>
      <c r="C34" s="51"/>
      <c r="E34" s="22" t="s">
        <v>45</v>
      </c>
      <c r="F34" s="244" t="s">
        <v>836</v>
      </c>
      <c r="G34" s="244" t="s">
        <v>836</v>
      </c>
      <c r="H34" s="49">
        <v>0</v>
      </c>
      <c r="I34" s="48" t="e">
        <v>#VALUE!</v>
      </c>
      <c r="J34" s="369" t="e">
        <v>#VALUE!</v>
      </c>
      <c r="K34" s="356"/>
      <c r="L34" s="369" t="e">
        <v>#VALUE!</v>
      </c>
      <c r="M34">
        <v>0</v>
      </c>
      <c r="N34" s="366" t="str">
        <f t="shared" ref="N34:N66" si="1">HYPERLINK("http://finance.yahoo.com/q?s=" &amp; E34, "Link")</f>
        <v>Link</v>
      </c>
      <c r="O34" s="134">
        <v>1.67E-2</v>
      </c>
      <c r="P34" s="134">
        <v>0</v>
      </c>
      <c r="Q34" s="148"/>
      <c r="R34" s="48"/>
      <c r="S34" s="48"/>
    </row>
    <row r="35" spans="1:21" ht="21.95" customHeight="1" x14ac:dyDescent="0.25">
      <c r="A35" s="50"/>
      <c r="B35" s="50"/>
      <c r="C35" s="51"/>
      <c r="E35" s="22" t="s">
        <v>47</v>
      </c>
      <c r="F35" s="244" t="s">
        <v>836</v>
      </c>
      <c r="G35" s="244" t="s">
        <v>836</v>
      </c>
      <c r="H35" s="332">
        <v>0</v>
      </c>
      <c r="I35" s="48" t="e">
        <v>#VALUE!</v>
      </c>
      <c r="J35" s="369" t="e">
        <v>#VALUE!</v>
      </c>
      <c r="K35" s="356"/>
      <c r="L35" s="369" t="e">
        <v>#VALUE!</v>
      </c>
      <c r="M35">
        <v>0</v>
      </c>
      <c r="N35" s="366" t="str">
        <f t="shared" si="1"/>
        <v>Link</v>
      </c>
      <c r="O35" s="134">
        <v>2.18E-2</v>
      </c>
      <c r="P35" s="134">
        <v>0</v>
      </c>
      <c r="Q35" s="148"/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33</v>
      </c>
      <c r="F36" s="244" t="s">
        <v>836</v>
      </c>
      <c r="G36" s="244" t="s">
        <v>836</v>
      </c>
      <c r="H36" s="49">
        <v>0</v>
      </c>
      <c r="I36" s="48" t="e">
        <v>#VALUE!</v>
      </c>
      <c r="J36" s="369" t="e">
        <v>#VALUE!</v>
      </c>
      <c r="K36" s="356"/>
      <c r="L36" s="369" t="e">
        <v>#VALUE!</v>
      </c>
      <c r="M36">
        <v>0</v>
      </c>
      <c r="N36" s="366" t="str">
        <f t="shared" si="1"/>
        <v>Link</v>
      </c>
      <c r="O36" s="134">
        <v>1.8599999999999998E-2</v>
      </c>
      <c r="P36" s="134">
        <v>0</v>
      </c>
      <c r="Q36" s="440"/>
      <c r="R36" s="48"/>
      <c r="S36" s="48"/>
      <c r="T36" s="48"/>
    </row>
    <row r="37" spans="1:21" ht="21.95" customHeight="1" x14ac:dyDescent="0.25">
      <c r="A37" s="50"/>
      <c r="B37" s="51"/>
      <c r="C37" s="51"/>
      <c r="E37" s="22" t="s">
        <v>13</v>
      </c>
      <c r="F37" s="244" t="s">
        <v>836</v>
      </c>
      <c r="G37" s="244" t="s">
        <v>836</v>
      </c>
      <c r="H37" s="49">
        <v>0</v>
      </c>
      <c r="I37" s="48" t="e">
        <v>#VALUE!</v>
      </c>
      <c r="J37" s="369" t="e">
        <v>#VALUE!</v>
      </c>
      <c r="K37" s="356"/>
      <c r="L37" s="369" t="e">
        <v>#VALUE!</v>
      </c>
      <c r="M37">
        <v>0</v>
      </c>
      <c r="N37" s="366" t="str">
        <f t="shared" si="1"/>
        <v>Link</v>
      </c>
      <c r="O37" s="134">
        <v>0</v>
      </c>
      <c r="P37" s="134">
        <v>0</v>
      </c>
      <c r="S37" s="48"/>
    </row>
    <row r="38" spans="1:21" ht="21.95" customHeight="1" x14ac:dyDescent="0.25">
      <c r="A38" s="50"/>
      <c r="B38" s="51"/>
      <c r="C38" s="51"/>
      <c r="E38" s="22" t="s">
        <v>52</v>
      </c>
      <c r="F38" s="244" t="s">
        <v>836</v>
      </c>
      <c r="G38" s="244" t="s">
        <v>836</v>
      </c>
      <c r="H38" s="49">
        <v>0</v>
      </c>
      <c r="I38" s="48" t="e">
        <v>#VALUE!</v>
      </c>
      <c r="J38" s="369" t="e">
        <v>#VALUE!</v>
      </c>
      <c r="K38" s="356"/>
      <c r="L38" s="48" t="e">
        <v>#VALUE!</v>
      </c>
      <c r="M38">
        <v>0</v>
      </c>
      <c r="N38" s="366" t="str">
        <f t="shared" si="1"/>
        <v>Link</v>
      </c>
      <c r="O38" s="134">
        <v>2.1999999999999999E-2</v>
      </c>
      <c r="P38" s="134">
        <v>0</v>
      </c>
    </row>
    <row r="39" spans="1:21" ht="21.95" customHeight="1" x14ac:dyDescent="0.25">
      <c r="A39" s="50"/>
      <c r="B39" s="51"/>
      <c r="C39" s="51"/>
      <c r="E39" s="22" t="s">
        <v>32</v>
      </c>
      <c r="F39" s="244" t="s">
        <v>836</v>
      </c>
      <c r="G39" s="244" t="s">
        <v>836</v>
      </c>
      <c r="H39" s="332">
        <v>0</v>
      </c>
      <c r="I39" s="48" t="e">
        <v>#VALUE!</v>
      </c>
      <c r="J39" s="369" t="e">
        <v>#VALUE!</v>
      </c>
      <c r="K39" s="356"/>
      <c r="L39" s="369" t="e">
        <v>#VALUE!</v>
      </c>
      <c r="M39">
        <v>0</v>
      </c>
      <c r="N39" s="366" t="str">
        <f t="shared" si="1"/>
        <v>Link</v>
      </c>
      <c r="O39" s="134">
        <v>1.7600000000000001E-2</v>
      </c>
      <c r="P39" s="134">
        <v>0</v>
      </c>
      <c r="Q39" s="148"/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63</v>
      </c>
      <c r="F40" s="244" t="s">
        <v>836</v>
      </c>
      <c r="G40" s="244" t="s">
        <v>836</v>
      </c>
      <c r="H40" s="332">
        <v>0</v>
      </c>
      <c r="I40" s="48" t="e">
        <v>#VALUE!</v>
      </c>
      <c r="J40" s="369" t="e">
        <v>#VALUE!</v>
      </c>
      <c r="K40" s="356"/>
      <c r="L40" s="369" t="e">
        <v>#VALUE!</v>
      </c>
      <c r="M40">
        <v>0</v>
      </c>
      <c r="N40" s="366" t="str">
        <f t="shared" si="1"/>
        <v>Link</v>
      </c>
      <c r="O40" s="134">
        <v>1.38E-2</v>
      </c>
      <c r="P40" s="134">
        <v>0</v>
      </c>
      <c r="Q40" s="440"/>
      <c r="R40" s="48"/>
      <c r="S40" s="48"/>
    </row>
    <row r="41" spans="1:21" ht="21.95" customHeight="1" x14ac:dyDescent="0.25">
      <c r="A41" s="51"/>
      <c r="B41" s="51"/>
      <c r="C41" s="51"/>
      <c r="E41" s="22" t="s">
        <v>53</v>
      </c>
      <c r="F41" s="244" t="s">
        <v>836</v>
      </c>
      <c r="G41" s="244" t="s">
        <v>836</v>
      </c>
      <c r="H41" s="49">
        <v>0</v>
      </c>
      <c r="I41" s="48" t="e">
        <v>#VALUE!</v>
      </c>
      <c r="J41" s="369" t="e">
        <v>#VALUE!</v>
      </c>
      <c r="K41" s="356"/>
      <c r="L41" s="369" t="e">
        <v>#VALUE!</v>
      </c>
      <c r="M41">
        <v>0</v>
      </c>
      <c r="N41" s="366" t="str">
        <f t="shared" si="1"/>
        <v>Link</v>
      </c>
      <c r="O41" s="134">
        <v>7.4000000000000003E-3</v>
      </c>
      <c r="P41" s="134">
        <v>0</v>
      </c>
      <c r="S41" s="48"/>
    </row>
    <row r="42" spans="1:21" ht="21.95" customHeight="1" x14ac:dyDescent="0.25">
      <c r="A42" s="51"/>
      <c r="B42" s="50"/>
      <c r="C42" s="51"/>
      <c r="E42" s="22" t="s">
        <v>56</v>
      </c>
      <c r="F42" s="244" t="s">
        <v>836</v>
      </c>
      <c r="G42" s="244" t="s">
        <v>836</v>
      </c>
      <c r="H42" s="49">
        <v>0</v>
      </c>
      <c r="I42" s="48" t="e">
        <v>#VALUE!</v>
      </c>
      <c r="J42" s="369" t="e">
        <v>#VALUE!</v>
      </c>
      <c r="K42" s="356"/>
      <c r="L42" s="369" t="e">
        <v>#VALUE!</v>
      </c>
      <c r="M42">
        <v>0</v>
      </c>
      <c r="N42" s="366" t="str">
        <f t="shared" si="1"/>
        <v>Link</v>
      </c>
      <c r="O42" s="134">
        <v>4.2999999999999997E-2</v>
      </c>
      <c r="P42" s="134">
        <v>0</v>
      </c>
      <c r="Q42" s="440"/>
      <c r="R42" s="48"/>
      <c r="S42" s="48"/>
    </row>
    <row r="43" spans="1:21" ht="21.95" customHeight="1" x14ac:dyDescent="0.25">
      <c r="A43" s="50"/>
      <c r="B43" s="50"/>
      <c r="C43" s="51"/>
      <c r="E43" s="22" t="s">
        <v>0</v>
      </c>
      <c r="F43" s="244" t="s">
        <v>836</v>
      </c>
      <c r="G43" s="244" t="s">
        <v>836</v>
      </c>
      <c r="H43" s="332">
        <v>0</v>
      </c>
      <c r="I43" s="48" t="e">
        <v>#VALUE!</v>
      </c>
      <c r="J43" s="369" t="e">
        <v>#VALUE!</v>
      </c>
      <c r="K43" s="356"/>
      <c r="L43" s="369" t="e">
        <v>#VALUE!</v>
      </c>
      <c r="M43">
        <v>0</v>
      </c>
      <c r="N43" s="366" t="str">
        <f t="shared" si="1"/>
        <v>Link</v>
      </c>
      <c r="O43" s="134">
        <v>3.8999999999999998E-3</v>
      </c>
      <c r="P43" s="134">
        <v>0</v>
      </c>
      <c r="Q43" s="48"/>
      <c r="R43" s="48"/>
      <c r="S43" s="48"/>
      <c r="T43" s="354"/>
      <c r="U43" s="354"/>
    </row>
    <row r="44" spans="1:21" ht="21.95" customHeight="1" x14ac:dyDescent="0.25">
      <c r="A44" s="50"/>
      <c r="B44" s="50"/>
      <c r="C44" s="50"/>
      <c r="E44" s="22" t="s">
        <v>39</v>
      </c>
      <c r="F44" s="244" t="s">
        <v>836</v>
      </c>
      <c r="G44" s="244" t="s">
        <v>836</v>
      </c>
      <c r="H44" s="332">
        <v>0</v>
      </c>
      <c r="I44" s="48" t="e">
        <v>#VALUE!</v>
      </c>
      <c r="J44" s="369" t="e">
        <v>#VALUE!</v>
      </c>
      <c r="K44" s="356"/>
      <c r="L44" s="369" t="e">
        <v>#VALUE!</v>
      </c>
      <c r="M44">
        <v>0</v>
      </c>
      <c r="N44" s="366" t="str">
        <f t="shared" si="1"/>
        <v>Link</v>
      </c>
      <c r="O44" s="134">
        <v>2.3E-2</v>
      </c>
      <c r="P44" s="134">
        <v>0</v>
      </c>
      <c r="S44" s="48"/>
    </row>
    <row r="45" spans="1:21" ht="21.95" customHeight="1" x14ac:dyDescent="0.25">
      <c r="A45" s="51"/>
      <c r="B45" s="155"/>
      <c r="C45" s="333"/>
      <c r="E45" s="22" t="s">
        <v>54</v>
      </c>
      <c r="F45" s="244" t="s">
        <v>836</v>
      </c>
      <c r="G45" s="244" t="s">
        <v>836</v>
      </c>
      <c r="H45" s="332">
        <v>0</v>
      </c>
      <c r="I45" s="48" t="e">
        <v>#VALUE!</v>
      </c>
      <c r="J45" s="369" t="e">
        <v>#VALUE!</v>
      </c>
      <c r="K45" s="356"/>
      <c r="L45" s="369" t="e">
        <v>#VALUE!</v>
      </c>
      <c r="M45">
        <v>0</v>
      </c>
      <c r="N45" s="366" t="str">
        <f t="shared" si="1"/>
        <v>Link</v>
      </c>
      <c r="O45" s="134">
        <v>2.35E-2</v>
      </c>
      <c r="P45" s="134">
        <v>0</v>
      </c>
      <c r="R45" s="48"/>
    </row>
    <row r="46" spans="1:21" ht="21.95" customHeight="1" x14ac:dyDescent="0.25">
      <c r="A46" s="50"/>
      <c r="B46" s="50"/>
      <c r="C46" s="51"/>
      <c r="E46" s="22" t="s">
        <v>51</v>
      </c>
      <c r="F46" s="244" t="s">
        <v>836</v>
      </c>
      <c r="G46" s="244" t="s">
        <v>836</v>
      </c>
      <c r="H46" s="332">
        <v>0</v>
      </c>
      <c r="I46" s="48" t="e">
        <v>#VALUE!</v>
      </c>
      <c r="J46" s="369" t="e">
        <v>#VALUE!</v>
      </c>
      <c r="K46" s="356"/>
      <c r="L46" s="369" t="e">
        <v>#VALUE!</v>
      </c>
      <c r="M46">
        <v>0</v>
      </c>
      <c r="N46" s="366" t="str">
        <f t="shared" si="1"/>
        <v>Link</v>
      </c>
      <c r="O46" s="134">
        <v>1.52E-2</v>
      </c>
      <c r="P46" s="134">
        <v>0</v>
      </c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50</v>
      </c>
      <c r="F47" s="244" t="s">
        <v>836</v>
      </c>
      <c r="G47" s="244">
        <v>16.091103333333329</v>
      </c>
      <c r="H47" s="332">
        <v>6000</v>
      </c>
      <c r="I47" s="48">
        <v>96546.619999999981</v>
      </c>
      <c r="J47" s="369" t="e">
        <v>#VALUE!</v>
      </c>
      <c r="K47" s="356"/>
      <c r="L47" s="369" t="e">
        <v>#VALUE!</v>
      </c>
      <c r="M47">
        <v>6000</v>
      </c>
      <c r="N47" s="366" t="str">
        <f t="shared" si="1"/>
        <v>Link</v>
      </c>
      <c r="O47" s="134">
        <v>1.34E-2</v>
      </c>
      <c r="P47" s="134">
        <v>0</v>
      </c>
      <c r="R47" s="48"/>
    </row>
    <row r="48" spans="1:21" ht="21.95" customHeight="1" x14ac:dyDescent="0.25">
      <c r="A48" s="51"/>
      <c r="B48" s="51"/>
      <c r="C48" s="51"/>
      <c r="E48" s="22" t="s">
        <v>197</v>
      </c>
      <c r="F48" s="244" t="s">
        <v>836</v>
      </c>
      <c r="G48" s="244">
        <v>29.412385</v>
      </c>
      <c r="H48" s="49">
        <v>2000</v>
      </c>
      <c r="I48" s="48">
        <v>58824.770000000004</v>
      </c>
      <c r="J48" s="369" t="e">
        <v>#VALUE!</v>
      </c>
      <c r="K48" s="356"/>
      <c r="L48" s="48" t="e">
        <v>#VALUE!</v>
      </c>
      <c r="M48">
        <v>2000</v>
      </c>
      <c r="N48" s="366" t="str">
        <f t="shared" si="1"/>
        <v>Link</v>
      </c>
      <c r="O48" s="134">
        <v>1.6299999999999999E-2</v>
      </c>
      <c r="P48" s="134">
        <v>0</v>
      </c>
      <c r="R48" s="48"/>
      <c r="S48" s="48"/>
    </row>
    <row r="49" spans="1:22" ht="21.95" customHeight="1" x14ac:dyDescent="0.25">
      <c r="A49" s="50"/>
      <c r="B49" s="51"/>
      <c r="C49" s="51"/>
      <c r="E49" s="22" t="s">
        <v>228</v>
      </c>
      <c r="F49" s="244" t="s">
        <v>836</v>
      </c>
      <c r="G49" s="244">
        <v>23.896962500000001</v>
      </c>
      <c r="H49" s="332">
        <v>800</v>
      </c>
      <c r="I49" s="48">
        <v>19117.57</v>
      </c>
      <c r="J49" s="369" t="e">
        <v>#VALUE!</v>
      </c>
      <c r="K49" s="356"/>
      <c r="L49" s="369" t="e">
        <v>#VALUE!</v>
      </c>
      <c r="M49">
        <v>800</v>
      </c>
      <c r="N49" s="366" t="str">
        <f t="shared" si="1"/>
        <v>Link</v>
      </c>
      <c r="O49" s="134" t="e">
        <v>#VALUE!</v>
      </c>
      <c r="P49" s="134">
        <v>0</v>
      </c>
      <c r="Q49" s="148"/>
      <c r="R49" s="48"/>
      <c r="S49" s="48"/>
    </row>
    <row r="50" spans="1:22" ht="21.95" customHeight="1" x14ac:dyDescent="0.25">
      <c r="A50" s="51"/>
      <c r="B50" s="51"/>
      <c r="C50" s="51"/>
      <c r="E50" s="22" t="s">
        <v>737</v>
      </c>
      <c r="F50" s="244" t="s">
        <v>836</v>
      </c>
      <c r="G50" s="244">
        <v>102.10473333333333</v>
      </c>
      <c r="H50" s="332">
        <v>150</v>
      </c>
      <c r="I50" s="48">
        <v>15315.71</v>
      </c>
      <c r="J50" s="369" t="e">
        <v>#VALUE!</v>
      </c>
      <c r="K50" s="356"/>
      <c r="L50" s="369" t="e">
        <v>#VALUE!</v>
      </c>
      <c r="M50">
        <v>75</v>
      </c>
      <c r="N50" s="366" t="str">
        <f t="shared" si="1"/>
        <v>Link</v>
      </c>
      <c r="O50" s="134">
        <v>2.8E-3</v>
      </c>
      <c r="P50" s="134">
        <v>0</v>
      </c>
      <c r="S50" s="48"/>
      <c r="T50" s="48"/>
    </row>
    <row r="51" spans="1:22" ht="21.95" customHeight="1" x14ac:dyDescent="0.25">
      <c r="A51" s="50"/>
      <c r="B51" s="50"/>
      <c r="C51" s="51"/>
      <c r="E51" s="22" t="s">
        <v>805</v>
      </c>
      <c r="F51" s="244" t="s">
        <v>836</v>
      </c>
      <c r="G51" s="244">
        <v>74.355800000000002</v>
      </c>
      <c r="H51" s="332">
        <v>200</v>
      </c>
      <c r="I51" s="48">
        <v>14871.16</v>
      </c>
      <c r="J51" s="369" t="e">
        <v>#VALUE!</v>
      </c>
      <c r="K51" s="356"/>
      <c r="L51" s="369" t="e">
        <v>#VALUE!</v>
      </c>
      <c r="M51" s="29">
        <v>43045</v>
      </c>
      <c r="N51" s="366" t="str">
        <f t="shared" si="1"/>
        <v>Link</v>
      </c>
      <c r="O51" s="134">
        <v>0</v>
      </c>
      <c r="P51" s="134">
        <v>0</v>
      </c>
      <c r="Q51" s="440"/>
      <c r="R51" s="48"/>
      <c r="S51" s="48"/>
      <c r="U51" s="48"/>
    </row>
    <row r="52" spans="1:22" ht="21.95" customHeight="1" x14ac:dyDescent="0.25">
      <c r="A52" s="51"/>
      <c r="B52" s="51"/>
      <c r="C52" s="51"/>
      <c r="E52" s="22" t="s">
        <v>171</v>
      </c>
      <c r="F52" s="244" t="s">
        <v>836</v>
      </c>
      <c r="G52" s="244">
        <v>56.998000000000012</v>
      </c>
      <c r="H52" s="332">
        <v>200</v>
      </c>
      <c r="I52" s="48">
        <v>11399.600000000002</v>
      </c>
      <c r="J52" s="369" t="e">
        <v>#VALUE!</v>
      </c>
      <c r="K52" s="356"/>
      <c r="L52" s="369" t="e">
        <v>#VALUE!</v>
      </c>
      <c r="M52">
        <v>100</v>
      </c>
      <c r="N52" s="366" t="str">
        <f t="shared" si="1"/>
        <v>Link</v>
      </c>
      <c r="O52" s="134">
        <v>3.2500000000000001E-2</v>
      </c>
      <c r="P52" s="134">
        <v>0</v>
      </c>
      <c r="Q52" s="48"/>
      <c r="R52" s="48"/>
      <c r="S52" s="48"/>
      <c r="T52" s="48"/>
      <c r="V52" s="48"/>
    </row>
    <row r="53" spans="1:22" ht="21.95" customHeight="1" x14ac:dyDescent="0.25">
      <c r="A53" s="50"/>
      <c r="B53" s="50"/>
      <c r="C53" s="51"/>
      <c r="E53" s="22" t="s">
        <v>9</v>
      </c>
      <c r="F53" s="244" t="s">
        <v>836</v>
      </c>
      <c r="G53" s="244">
        <v>30.376284153005468</v>
      </c>
      <c r="H53" s="332">
        <v>366</v>
      </c>
      <c r="I53" s="48">
        <v>11117.720000000001</v>
      </c>
      <c r="J53" s="369" t="e">
        <v>#VALUE!</v>
      </c>
      <c r="K53" s="356"/>
      <c r="L53" s="369" t="e">
        <v>#VALUE!</v>
      </c>
      <c r="M53" s="29">
        <v>43073</v>
      </c>
      <c r="N53" s="366" t="str">
        <f t="shared" si="1"/>
        <v>Link</v>
      </c>
      <c r="O53" s="134">
        <v>0.04</v>
      </c>
      <c r="P53" s="134">
        <v>0</v>
      </c>
      <c r="R53" s="48"/>
      <c r="S53" s="48"/>
      <c r="T53" s="48"/>
    </row>
    <row r="54" spans="1:22" ht="21.95" customHeight="1" x14ac:dyDescent="0.25">
      <c r="A54" s="60"/>
      <c r="B54" s="61"/>
      <c r="C54" s="60"/>
      <c r="E54" s="22" t="s">
        <v>55</v>
      </c>
      <c r="F54" s="244" t="s">
        <v>836</v>
      </c>
      <c r="G54" s="244">
        <v>79.691900000000004</v>
      </c>
      <c r="H54" s="49">
        <v>100</v>
      </c>
      <c r="I54" s="48">
        <v>7969.1900000000005</v>
      </c>
      <c r="J54" s="369" t="e">
        <v>#VALUE!</v>
      </c>
      <c r="K54" s="356"/>
      <c r="L54" s="369" t="e">
        <v>#VALUE!</v>
      </c>
      <c r="M54" s="29">
        <v>43052</v>
      </c>
      <c r="N54" s="366" t="str">
        <f t="shared" si="1"/>
        <v>Link</v>
      </c>
      <c r="O54" s="134">
        <v>3.0599999999999999E-2</v>
      </c>
      <c r="P54" s="134">
        <v>0</v>
      </c>
      <c r="R54" s="48"/>
      <c r="S54" s="48"/>
    </row>
    <row r="55" spans="1:22" ht="21.95" customHeight="1" x14ac:dyDescent="0.25">
      <c r="A55" s="50"/>
      <c r="B55" s="50"/>
      <c r="C55" s="51"/>
      <c r="E55" s="22" t="s">
        <v>803</v>
      </c>
      <c r="F55" s="244" t="s">
        <v>836</v>
      </c>
      <c r="G55" s="244">
        <v>79.424999999999997</v>
      </c>
      <c r="H55" s="332">
        <v>100</v>
      </c>
      <c r="I55" s="48">
        <v>7942.5</v>
      </c>
      <c r="J55" s="369" t="e">
        <v>#VALUE!</v>
      </c>
      <c r="K55" s="356"/>
      <c r="L55" s="369" t="e">
        <v>#VALUE!</v>
      </c>
      <c r="M55">
        <v>50</v>
      </c>
      <c r="N55" s="366" t="str">
        <f t="shared" si="1"/>
        <v>Link</v>
      </c>
      <c r="O55" s="134">
        <v>4.0599999999999997E-2</v>
      </c>
      <c r="P55" s="134">
        <v>0</v>
      </c>
      <c r="Q55" s="148"/>
      <c r="S55" s="48"/>
      <c r="T55" s="48"/>
    </row>
    <row r="56" spans="1:22" ht="21.95" customHeight="1" x14ac:dyDescent="0.25">
      <c r="A56" s="51"/>
      <c r="B56" s="51"/>
      <c r="C56" s="51"/>
      <c r="E56" s="22" t="s">
        <v>174</v>
      </c>
      <c r="F56" s="244" t="s">
        <v>836</v>
      </c>
      <c r="G56" s="244">
        <v>42.495000000000005</v>
      </c>
      <c r="H56" s="332">
        <v>180</v>
      </c>
      <c r="I56" s="48">
        <v>7649.1</v>
      </c>
      <c r="J56" s="369" t="e">
        <v>#VALUE!</v>
      </c>
      <c r="K56" s="356"/>
      <c r="L56" s="369" t="e">
        <v>#VALUE!</v>
      </c>
      <c r="M56">
        <v>110</v>
      </c>
      <c r="N56" s="366" t="str">
        <f t="shared" si="1"/>
        <v>Link</v>
      </c>
      <c r="O56" s="134">
        <v>1.61E-2</v>
      </c>
      <c r="P56" s="134">
        <v>0</v>
      </c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216</v>
      </c>
      <c r="F57" s="244" t="s">
        <v>836</v>
      </c>
      <c r="G57" s="244">
        <v>63.941600000000001</v>
      </c>
      <c r="H57" s="332">
        <v>100</v>
      </c>
      <c r="I57" s="48">
        <v>6394.16</v>
      </c>
      <c r="J57" s="369" t="e">
        <v>#VALUE!</v>
      </c>
      <c r="K57" s="356"/>
      <c r="L57" s="369" t="e">
        <v>#VALUE!</v>
      </c>
      <c r="M57" s="29">
        <v>43052</v>
      </c>
      <c r="N57" s="366" t="str">
        <f t="shared" si="1"/>
        <v>Link</v>
      </c>
      <c r="O57" s="134">
        <v>2.1899999999999999E-2</v>
      </c>
      <c r="P57" s="134">
        <v>0</v>
      </c>
      <c r="R57" s="48"/>
    </row>
    <row r="58" spans="1:22" ht="21.95" customHeight="1" x14ac:dyDescent="0.25">
      <c r="A58" s="51"/>
      <c r="B58" s="155"/>
      <c r="C58" s="333"/>
      <c r="E58" s="22" t="s">
        <v>173</v>
      </c>
      <c r="F58" s="244" t="s">
        <v>836</v>
      </c>
      <c r="G58" s="244">
        <v>53.266666666666666</v>
      </c>
      <c r="H58" s="332">
        <v>120</v>
      </c>
      <c r="I58" s="48">
        <v>6392</v>
      </c>
      <c r="J58" s="369" t="e">
        <v>#VALUE!</v>
      </c>
      <c r="K58" s="356"/>
      <c r="L58" s="369" t="e">
        <v>#VALUE!</v>
      </c>
      <c r="M58">
        <v>40</v>
      </c>
      <c r="N58" s="366" t="str">
        <f t="shared" si="1"/>
        <v>Link</v>
      </c>
      <c r="O58" s="134">
        <v>2.7300000000000001E-2</v>
      </c>
      <c r="P58" s="134">
        <v>0</v>
      </c>
      <c r="Q58" s="1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758</v>
      </c>
      <c r="F59" s="244" t="s">
        <v>836</v>
      </c>
      <c r="G59" s="244">
        <v>189.32000000000002</v>
      </c>
      <c r="H59" s="49">
        <v>30</v>
      </c>
      <c r="I59" s="48">
        <v>5679.6</v>
      </c>
      <c r="J59" s="369" t="e">
        <v>#VALUE!</v>
      </c>
      <c r="K59" s="356"/>
      <c r="L59" s="369" t="e">
        <v>#VALUE!</v>
      </c>
      <c r="M59" s="29">
        <v>43052</v>
      </c>
      <c r="N59" s="366" t="str">
        <f t="shared" si="1"/>
        <v>Link</v>
      </c>
      <c r="O59" s="134">
        <v>2.8E-3</v>
      </c>
      <c r="P59" s="134">
        <v>0</v>
      </c>
      <c r="Q59" s="48"/>
      <c r="R59" s="48"/>
      <c r="S59" s="48"/>
      <c r="U59" s="48"/>
    </row>
    <row r="60" spans="1:22" ht="21.95" customHeight="1" x14ac:dyDescent="0.25">
      <c r="A60" s="50"/>
      <c r="B60" s="50"/>
      <c r="C60" s="51"/>
      <c r="E60" s="22" t="s">
        <v>342</v>
      </c>
      <c r="F60" s="244" t="s">
        <v>836</v>
      </c>
      <c r="G60" s="244">
        <v>19.663464285714287</v>
      </c>
      <c r="H60" s="332">
        <v>280</v>
      </c>
      <c r="I60" s="48">
        <v>5505.77</v>
      </c>
      <c r="J60" s="369" t="e">
        <v>#VALUE!</v>
      </c>
      <c r="K60" s="356"/>
      <c r="L60" s="369" t="e">
        <v>#VALUE!</v>
      </c>
      <c r="M60">
        <v>100</v>
      </c>
      <c r="N60" s="366" t="str">
        <f t="shared" si="1"/>
        <v>Link</v>
      </c>
      <c r="O60" s="134">
        <v>4.24E-2</v>
      </c>
      <c r="P60" s="134">
        <v>0</v>
      </c>
      <c r="Q60" s="148"/>
      <c r="R60" s="48"/>
      <c r="S60" s="48"/>
    </row>
    <row r="61" spans="1:22" ht="21.95" customHeight="1" x14ac:dyDescent="0.25">
      <c r="A61" s="50"/>
      <c r="B61" s="50"/>
      <c r="C61" s="51"/>
      <c r="E61" s="22" t="s">
        <v>804</v>
      </c>
      <c r="F61" s="244" t="s">
        <v>836</v>
      </c>
      <c r="G61" s="244">
        <v>538</v>
      </c>
      <c r="H61" s="332">
        <v>8</v>
      </c>
      <c r="I61" s="48">
        <v>4304</v>
      </c>
      <c r="J61" s="369" t="e">
        <v>#VALUE!</v>
      </c>
      <c r="K61" s="356"/>
      <c r="L61" s="369" t="e">
        <v>#VALUE!</v>
      </c>
      <c r="M61">
        <v>8</v>
      </c>
      <c r="N61" s="366" t="str">
        <f t="shared" si="1"/>
        <v>Link</v>
      </c>
      <c r="O61" s="134">
        <v>0</v>
      </c>
      <c r="P61" s="134">
        <v>0</v>
      </c>
      <c r="Q61" s="148"/>
      <c r="S61" s="48"/>
      <c r="U61" s="48"/>
    </row>
    <row r="62" spans="1:22" ht="21.95" customHeight="1" x14ac:dyDescent="0.25">
      <c r="A62" s="51"/>
      <c r="B62" s="51"/>
      <c r="C62" s="51"/>
      <c r="E62" s="22" t="s">
        <v>271</v>
      </c>
      <c r="F62" s="244" t="s">
        <v>836</v>
      </c>
      <c r="G62" s="244">
        <v>76.12</v>
      </c>
      <c r="H62" s="49">
        <v>50</v>
      </c>
      <c r="I62" s="48">
        <v>3806</v>
      </c>
      <c r="J62" s="369" t="e">
        <v>#VALUE!</v>
      </c>
      <c r="K62" s="356"/>
      <c r="L62" s="369" t="e">
        <v>#VALUE!</v>
      </c>
      <c r="M62">
        <v>50</v>
      </c>
      <c r="N62" s="366" t="str">
        <f t="shared" si="1"/>
        <v>Link</v>
      </c>
      <c r="O62" s="134">
        <v>1.49E-2</v>
      </c>
      <c r="P62" s="134">
        <v>0</v>
      </c>
      <c r="Q62" s="440"/>
      <c r="R62" s="48"/>
      <c r="S62" s="48"/>
      <c r="T62" s="48"/>
      <c r="V62" s="48"/>
    </row>
    <row r="63" spans="1:22" ht="21.95" customHeight="1" x14ac:dyDescent="0.25">
      <c r="A63" s="50"/>
      <c r="B63" s="50"/>
      <c r="C63" s="51"/>
      <c r="E63" s="22" t="s">
        <v>338</v>
      </c>
      <c r="F63" s="244" t="s">
        <v>836</v>
      </c>
      <c r="G63" s="244">
        <v>16.453099999999999</v>
      </c>
      <c r="H63" s="332">
        <v>200</v>
      </c>
      <c r="I63" s="48">
        <v>3290.62</v>
      </c>
      <c r="J63" s="369" t="e">
        <v>#VALUE!</v>
      </c>
      <c r="K63" s="356"/>
      <c r="L63" s="369" t="e">
        <v>#VALUE!</v>
      </c>
      <c r="M63">
        <v>100</v>
      </c>
      <c r="N63" s="366" t="str">
        <f t="shared" si="1"/>
        <v>Link</v>
      </c>
      <c r="O63" s="134">
        <v>0</v>
      </c>
      <c r="P63" s="134">
        <v>0</v>
      </c>
      <c r="Q63" s="148"/>
      <c r="R63" s="48"/>
      <c r="S63" s="48"/>
    </row>
    <row r="64" spans="1:22" ht="21.95" customHeight="1" x14ac:dyDescent="0.25">
      <c r="A64" s="50"/>
      <c r="B64" s="50"/>
      <c r="C64" s="51"/>
      <c r="E64" s="22" t="s">
        <v>740</v>
      </c>
      <c r="F64" s="244" t="s">
        <v>836</v>
      </c>
      <c r="G64" s="244">
        <v>149.55549999999999</v>
      </c>
      <c r="H64" s="49">
        <v>20</v>
      </c>
      <c r="I64" s="48">
        <v>2991.1099999999997</v>
      </c>
      <c r="J64" s="369" t="e">
        <v>#VALUE!</v>
      </c>
      <c r="K64" s="356"/>
      <c r="L64" s="369" t="e">
        <v>#VALUE!</v>
      </c>
      <c r="M64" s="29">
        <v>43045</v>
      </c>
      <c r="N64" s="366" t="str">
        <f t="shared" si="1"/>
        <v>Link</v>
      </c>
      <c r="O64" s="134" t="e">
        <v>#VALUE!</v>
      </c>
      <c r="P64" s="134">
        <v>0</v>
      </c>
      <c r="Q64" s="48"/>
      <c r="R64" s="48"/>
      <c r="S64" s="48"/>
      <c r="T64" s="48"/>
    </row>
    <row r="65" spans="1:21" ht="21.95" customHeight="1" x14ac:dyDescent="0.25">
      <c r="A65" s="50"/>
      <c r="B65" s="50"/>
      <c r="C65" s="51"/>
      <c r="E65" s="22" t="s">
        <v>754</v>
      </c>
      <c r="F65" s="244" t="s">
        <v>836</v>
      </c>
      <c r="G65" s="244">
        <v>72.150000000000006</v>
      </c>
      <c r="H65" s="332">
        <v>40</v>
      </c>
      <c r="I65" s="48">
        <v>2886</v>
      </c>
      <c r="J65" s="369" t="e">
        <v>#VALUE!</v>
      </c>
      <c r="K65" s="356"/>
      <c r="L65" s="369" t="e">
        <v>#VALUE!</v>
      </c>
      <c r="M65">
        <v>40</v>
      </c>
      <c r="N65" s="366" t="str">
        <f t="shared" si="1"/>
        <v>Link</v>
      </c>
      <c r="O65" s="134">
        <v>1.78E-2</v>
      </c>
      <c r="P65" s="134">
        <v>0</v>
      </c>
    </row>
    <row r="66" spans="1:21" ht="21.95" customHeight="1" x14ac:dyDescent="0.25">
      <c r="A66" s="50"/>
      <c r="B66" s="50"/>
      <c r="C66" s="51"/>
      <c r="E66" s="22" t="s">
        <v>355</v>
      </c>
      <c r="F66" s="244" t="s">
        <v>836</v>
      </c>
      <c r="G66" s="244">
        <v>56.88</v>
      </c>
      <c r="H66" s="332">
        <v>50</v>
      </c>
      <c r="I66" s="48">
        <v>2844</v>
      </c>
      <c r="J66" s="369" t="e">
        <v>#VALUE!</v>
      </c>
      <c r="K66" s="356"/>
      <c r="L66" s="369" t="e">
        <v>#VALUE!</v>
      </c>
      <c r="M66" s="29">
        <v>43045</v>
      </c>
      <c r="N66" s="366" t="str">
        <f t="shared" si="1"/>
        <v>Link</v>
      </c>
      <c r="O66" s="134">
        <v>4.3499999999999997E-2</v>
      </c>
      <c r="P66" s="134">
        <v>0</v>
      </c>
      <c r="Q66" s="148"/>
      <c r="R66" s="48"/>
      <c r="S66" s="48"/>
      <c r="T66" s="48"/>
    </row>
    <row r="67" spans="1:21" ht="21.95" customHeight="1" x14ac:dyDescent="0.25">
      <c r="A67" s="50"/>
      <c r="B67" s="50"/>
      <c r="C67" s="51"/>
      <c r="E67" s="22"/>
      <c r="H67" s="332"/>
      <c r="J67" s="369"/>
      <c r="K67" s="356"/>
      <c r="L67" s="369"/>
      <c r="N67" s="366"/>
      <c r="O67" s="134"/>
      <c r="P67" s="134"/>
      <c r="Q67" s="440"/>
      <c r="R67" s="48"/>
      <c r="S67" s="48"/>
      <c r="T67" s="48"/>
    </row>
    <row r="68" spans="1:21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  <c r="R68" s="48"/>
      <c r="S68" s="48"/>
      <c r="U68" s="48"/>
    </row>
    <row r="69" spans="1:21" ht="21.95" customHeight="1" x14ac:dyDescent="0.25">
      <c r="A69" s="50"/>
      <c r="B69" s="51"/>
      <c r="C69" s="51"/>
    </row>
    <row r="70" spans="1:21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4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2 E6 E24:I25 E12:E19 E50:I58 F26:I49 G12:I19 E21:E23 G21:I23 G6:I6 E3:E4 G3:I4 F3:F23">
    <cfRule type="expression" dxfId="1842" priority="192">
      <formula>$H2=0</formula>
    </cfRule>
  </conditionalFormatting>
  <conditionalFormatting sqref="J2:K4 J67:K200 J6:K6 J21:K58 J12:K19">
    <cfRule type="expression" dxfId="1841" priority="193">
      <formula>$J2=0</formula>
    </cfRule>
  </conditionalFormatting>
  <conditionalFormatting sqref="L67:L1048576 L1:L58">
    <cfRule type="expression" dxfId="1840" priority="191">
      <formula>$L2=0</formula>
    </cfRule>
  </conditionalFormatting>
  <conditionalFormatting sqref="M1">
    <cfRule type="expression" dxfId="1839" priority="187">
      <formula>$L2=0</formula>
    </cfRule>
  </conditionalFormatting>
  <conditionalFormatting sqref="J2:K4 J6:K6 J21:K58 J12:K19">
    <cfRule type="expression" dxfId="1838" priority="235">
      <formula>$J2&gt;0</formula>
    </cfRule>
  </conditionalFormatting>
  <conditionalFormatting sqref="L2:L58">
    <cfRule type="expression" dxfId="1837" priority="189">
      <formula>$L2&lt;0</formula>
    </cfRule>
    <cfRule type="expression" dxfId="1836" priority="190">
      <formula>$L2&gt;0</formula>
    </cfRule>
  </conditionalFormatting>
  <conditionalFormatting sqref="J2:K4 J67:K458 J6:K6 J21:K58 J12:K19">
    <cfRule type="expression" dxfId="1835" priority="234">
      <formula>$J2&lt;0</formula>
    </cfRule>
  </conditionalFormatting>
  <conditionalFormatting sqref="P67:P1048576 P1">
    <cfRule type="expression" dxfId="183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33" priority="163">
      <formula>$H59=0</formula>
    </cfRule>
  </conditionalFormatting>
  <conditionalFormatting sqref="J59:K59">
    <cfRule type="expression" dxfId="1832" priority="164">
      <formula>$J59=0</formula>
    </cfRule>
  </conditionalFormatting>
  <conditionalFormatting sqref="L59">
    <cfRule type="expression" dxfId="1831" priority="162">
      <formula>$L60=0</formula>
    </cfRule>
  </conditionalFormatting>
  <conditionalFormatting sqref="J59:K59">
    <cfRule type="expression" dxfId="1830" priority="166">
      <formula>$J59&gt;0</formula>
    </cfRule>
  </conditionalFormatting>
  <conditionalFormatting sqref="L59">
    <cfRule type="expression" dxfId="1829" priority="160">
      <formula>$L59&lt;0</formula>
    </cfRule>
    <cfRule type="expression" dxfId="1828" priority="161">
      <formula>$L59&gt;0</formula>
    </cfRule>
  </conditionalFormatting>
  <conditionalFormatting sqref="J59:K59">
    <cfRule type="expression" dxfId="1827" priority="165">
      <formula>$J59&lt;0</formula>
    </cfRule>
  </conditionalFormatting>
  <conditionalFormatting sqref="E5 G5:I5">
    <cfRule type="expression" dxfId="1826" priority="141">
      <formula>$H5=0</formula>
    </cfRule>
  </conditionalFormatting>
  <conditionalFormatting sqref="J5:K5">
    <cfRule type="expression" dxfId="1825" priority="142">
      <formula>$J5=0</formula>
    </cfRule>
  </conditionalFormatting>
  <conditionalFormatting sqref="J5:K5">
    <cfRule type="expression" dxfId="1824" priority="144">
      <formula>$J5&gt;0</formula>
    </cfRule>
  </conditionalFormatting>
  <conditionalFormatting sqref="J5:K5">
    <cfRule type="expression" dxfId="1823" priority="143">
      <formula>$J5&lt;0</formula>
    </cfRule>
  </conditionalFormatting>
  <conditionalFormatting sqref="E7 G7:I7">
    <cfRule type="expression" dxfId="1822" priority="130">
      <formula>$H7=0</formula>
    </cfRule>
  </conditionalFormatting>
  <conditionalFormatting sqref="J7:K7">
    <cfRule type="expression" dxfId="1821" priority="131">
      <formula>$J7=0</formula>
    </cfRule>
  </conditionalFormatting>
  <conditionalFormatting sqref="J7:K7">
    <cfRule type="expression" dxfId="1820" priority="133">
      <formula>$J7&gt;0</formula>
    </cfRule>
  </conditionalFormatting>
  <conditionalFormatting sqref="J7:K7">
    <cfRule type="expression" dxfId="1819" priority="132">
      <formula>$J7&lt;0</formula>
    </cfRule>
  </conditionalFormatting>
  <conditionalFormatting sqref="E60:I60">
    <cfRule type="expression" dxfId="1818" priority="119">
      <formula>$H60=0</formula>
    </cfRule>
  </conditionalFormatting>
  <conditionalFormatting sqref="J60:K60">
    <cfRule type="expression" dxfId="1817" priority="120">
      <formula>$J60=0</formula>
    </cfRule>
  </conditionalFormatting>
  <conditionalFormatting sqref="L60">
    <cfRule type="expression" dxfId="1816" priority="118">
      <formula>$L61=0</formula>
    </cfRule>
  </conditionalFormatting>
  <conditionalFormatting sqref="J60:K60">
    <cfRule type="expression" dxfId="1815" priority="122">
      <formula>$J60&gt;0</formula>
    </cfRule>
  </conditionalFormatting>
  <conditionalFormatting sqref="L60">
    <cfRule type="expression" dxfId="1814" priority="116">
      <formula>$L60&lt;0</formula>
    </cfRule>
    <cfRule type="expression" dxfId="1813" priority="117">
      <formula>$L60&gt;0</formula>
    </cfRule>
  </conditionalFormatting>
  <conditionalFormatting sqref="J60:K60">
    <cfRule type="expression" dxfId="1812" priority="121">
      <formula>$J60&lt;0</formula>
    </cfRule>
  </conditionalFormatting>
  <conditionalFormatting sqref="E62:I62">
    <cfRule type="expression" dxfId="1811" priority="108">
      <formula>$H62=0</formula>
    </cfRule>
  </conditionalFormatting>
  <conditionalFormatting sqref="J62:K62">
    <cfRule type="expression" dxfId="1810" priority="109">
      <formula>$J62=0</formula>
    </cfRule>
  </conditionalFormatting>
  <conditionalFormatting sqref="L62">
    <cfRule type="expression" dxfId="1809" priority="107">
      <formula>$L63=0</formula>
    </cfRule>
  </conditionalFormatting>
  <conditionalFormatting sqref="J62:K62">
    <cfRule type="expression" dxfId="1808" priority="111">
      <formula>$J62&gt;0</formula>
    </cfRule>
  </conditionalFormatting>
  <conditionalFormatting sqref="L62">
    <cfRule type="expression" dxfId="1807" priority="105">
      <formula>$L62&lt;0</formula>
    </cfRule>
    <cfRule type="expression" dxfId="1806" priority="106">
      <formula>$L62&gt;0</formula>
    </cfRule>
  </conditionalFormatting>
  <conditionalFormatting sqref="J62:K62">
    <cfRule type="expression" dxfId="1805" priority="110">
      <formula>$J62&lt;0</formula>
    </cfRule>
  </conditionalFormatting>
  <conditionalFormatting sqref="E61:I61">
    <cfRule type="expression" dxfId="1804" priority="97">
      <formula>$H61=0</formula>
    </cfRule>
  </conditionalFormatting>
  <conditionalFormatting sqref="J61:K61">
    <cfRule type="expression" dxfId="1803" priority="98">
      <formula>$J61=0</formula>
    </cfRule>
  </conditionalFormatting>
  <conditionalFormatting sqref="L61">
    <cfRule type="expression" dxfId="1802" priority="96">
      <formula>$L62=0</formula>
    </cfRule>
  </conditionalFormatting>
  <conditionalFormatting sqref="J61:K61">
    <cfRule type="expression" dxfId="1801" priority="100">
      <formula>$J61&gt;0</formula>
    </cfRule>
  </conditionalFormatting>
  <conditionalFormatting sqref="L61">
    <cfRule type="expression" dxfId="1800" priority="94">
      <formula>$L61&lt;0</formula>
    </cfRule>
    <cfRule type="expression" dxfId="1799" priority="95">
      <formula>$L61&gt;0</formula>
    </cfRule>
  </conditionalFormatting>
  <conditionalFormatting sqref="J61:K61">
    <cfRule type="expression" dxfId="1798" priority="99">
      <formula>$J61&lt;0</formula>
    </cfRule>
  </conditionalFormatting>
  <conditionalFormatting sqref="E8 G8:I8">
    <cfRule type="expression" dxfId="1797" priority="82">
      <formula>$H8=0</formula>
    </cfRule>
  </conditionalFormatting>
  <conditionalFormatting sqref="J8:K8">
    <cfRule type="expression" dxfId="1796" priority="83">
      <formula>$J8=0</formula>
    </cfRule>
  </conditionalFormatting>
  <conditionalFormatting sqref="J8:K8">
    <cfRule type="expression" dxfId="1795" priority="85">
      <formula>$J8&gt;0</formula>
    </cfRule>
  </conditionalFormatting>
  <conditionalFormatting sqref="J8:K8">
    <cfRule type="expression" dxfId="1794" priority="84">
      <formula>$J8&lt;0</formula>
    </cfRule>
  </conditionalFormatting>
  <conditionalFormatting sqref="E63:I63">
    <cfRule type="expression" dxfId="1793" priority="72">
      <formula>$H63=0</formula>
    </cfRule>
  </conditionalFormatting>
  <conditionalFormatting sqref="J63:K63">
    <cfRule type="expression" dxfId="1792" priority="73">
      <formula>$J63=0</formula>
    </cfRule>
  </conditionalFormatting>
  <conditionalFormatting sqref="L63">
    <cfRule type="expression" dxfId="1791" priority="71">
      <formula>$L64=0</formula>
    </cfRule>
  </conditionalFormatting>
  <conditionalFormatting sqref="J63:K63">
    <cfRule type="expression" dxfId="1790" priority="75">
      <formula>$J63&gt;0</formula>
    </cfRule>
  </conditionalFormatting>
  <conditionalFormatting sqref="L63">
    <cfRule type="expression" dxfId="1789" priority="69">
      <formula>$L63&lt;0</formula>
    </cfRule>
    <cfRule type="expression" dxfId="1788" priority="70">
      <formula>$L63&gt;0</formula>
    </cfRule>
  </conditionalFormatting>
  <conditionalFormatting sqref="J63:K63">
    <cfRule type="expression" dxfId="1787" priority="74">
      <formula>$J63&lt;0</formula>
    </cfRule>
  </conditionalFormatting>
  <conditionalFormatting sqref="E20 G20:I20">
    <cfRule type="expression" dxfId="1786" priority="62">
      <formula>$H20=0</formula>
    </cfRule>
  </conditionalFormatting>
  <conditionalFormatting sqref="J20:K20">
    <cfRule type="expression" dxfId="1785" priority="63">
      <formula>$J20=0</formula>
    </cfRule>
  </conditionalFormatting>
  <conditionalFormatting sqref="J20:K20">
    <cfRule type="expression" dxfId="1784" priority="65">
      <formula>$J20&gt;0</formula>
    </cfRule>
  </conditionalFormatting>
  <conditionalFormatting sqref="J20:K20">
    <cfRule type="expression" dxfId="1783" priority="64">
      <formula>$J20&lt;0</formula>
    </cfRule>
  </conditionalFormatting>
  <conditionalFormatting sqref="E64:I64">
    <cfRule type="expression" dxfId="1782" priority="53">
      <formula>$H64=0</formula>
    </cfRule>
  </conditionalFormatting>
  <conditionalFormatting sqref="J64:K64">
    <cfRule type="expression" dxfId="1781" priority="54">
      <formula>$J64=0</formula>
    </cfRule>
  </conditionalFormatting>
  <conditionalFormatting sqref="L64">
    <cfRule type="expression" dxfId="1780" priority="52">
      <formula>$L65=0</formula>
    </cfRule>
  </conditionalFormatting>
  <conditionalFormatting sqref="J64:K64">
    <cfRule type="expression" dxfId="1779" priority="56">
      <formula>$J64&gt;0</formula>
    </cfRule>
  </conditionalFormatting>
  <conditionalFormatting sqref="L64">
    <cfRule type="expression" dxfId="1778" priority="50">
      <formula>$L64&lt;0</formula>
    </cfRule>
    <cfRule type="expression" dxfId="1777" priority="51">
      <formula>$L64&gt;0</formula>
    </cfRule>
  </conditionalFormatting>
  <conditionalFormatting sqref="J64:K64">
    <cfRule type="expression" dxfId="1776" priority="55">
      <formula>$J64&lt;0</formula>
    </cfRule>
  </conditionalFormatting>
  <conditionalFormatting sqref="E65:I65">
    <cfRule type="expression" dxfId="1775" priority="46">
      <formula>$H65=0</formula>
    </cfRule>
  </conditionalFormatting>
  <conditionalFormatting sqref="J65:K65">
    <cfRule type="expression" dxfId="1774" priority="47">
      <formula>$J65=0</formula>
    </cfRule>
  </conditionalFormatting>
  <conditionalFormatting sqref="L65">
    <cfRule type="expression" dxfId="1773" priority="45">
      <formula>$L66=0</formula>
    </cfRule>
  </conditionalFormatting>
  <conditionalFormatting sqref="J65:K65">
    <cfRule type="expression" dxfId="1772" priority="49">
      <formula>$J65&gt;0</formula>
    </cfRule>
  </conditionalFormatting>
  <conditionalFormatting sqref="L65">
    <cfRule type="expression" dxfId="1771" priority="43">
      <formula>$L65&lt;0</formula>
    </cfRule>
    <cfRule type="expression" dxfId="1770" priority="44">
      <formula>$L65&gt;0</formula>
    </cfRule>
  </conditionalFormatting>
  <conditionalFormatting sqref="J65:K65">
    <cfRule type="expression" dxfId="1769" priority="48">
      <formula>$J65&lt;0</formula>
    </cfRule>
  </conditionalFormatting>
  <conditionalFormatting sqref="E11 G11:I11">
    <cfRule type="expression" dxfId="1768" priority="37">
      <formula>$H11=0</formula>
    </cfRule>
  </conditionalFormatting>
  <conditionalFormatting sqref="J11:K11">
    <cfRule type="expression" dxfId="1767" priority="38">
      <formula>$J11=0</formula>
    </cfRule>
  </conditionalFormatting>
  <conditionalFormatting sqref="J11:K11">
    <cfRule type="expression" dxfId="1766" priority="40">
      <formula>$J11&gt;0</formula>
    </cfRule>
  </conditionalFormatting>
  <conditionalFormatting sqref="J11:K11">
    <cfRule type="expression" dxfId="1765" priority="39">
      <formula>$J11&lt;0</formula>
    </cfRule>
  </conditionalFormatting>
  <conditionalFormatting sqref="E9 G9:I9">
    <cfRule type="expression" dxfId="1764" priority="30">
      <formula>$H9=0</formula>
    </cfRule>
  </conditionalFormatting>
  <conditionalFormatting sqref="J9:K9">
    <cfRule type="expression" dxfId="1763" priority="31">
      <formula>$J9=0</formula>
    </cfRule>
  </conditionalFormatting>
  <conditionalFormatting sqref="J9:K9">
    <cfRule type="expression" dxfId="1762" priority="33">
      <formula>$J9&gt;0</formula>
    </cfRule>
  </conditionalFormatting>
  <conditionalFormatting sqref="J9:K9">
    <cfRule type="expression" dxfId="1761" priority="32">
      <formula>$J9&lt;0</formula>
    </cfRule>
  </conditionalFormatting>
  <conditionalFormatting sqref="E66:I66">
    <cfRule type="expression" dxfId="1760" priority="21">
      <formula>$H66=0</formula>
    </cfRule>
  </conditionalFormatting>
  <conditionalFormatting sqref="J66:K66">
    <cfRule type="expression" dxfId="1759" priority="22">
      <formula>$J66=0</formula>
    </cfRule>
  </conditionalFormatting>
  <conditionalFormatting sqref="L66">
    <cfRule type="expression" dxfId="1758" priority="20">
      <formula>$L67=0</formula>
    </cfRule>
  </conditionalFormatting>
  <conditionalFormatting sqref="J66:K66">
    <cfRule type="expression" dxfId="1757" priority="24">
      <formula>$J66&gt;0</formula>
    </cfRule>
  </conditionalFormatting>
  <conditionalFormatting sqref="L66">
    <cfRule type="expression" dxfId="1756" priority="18">
      <formula>$L66&lt;0</formula>
    </cfRule>
    <cfRule type="expression" dxfId="1755" priority="19">
      <formula>$L66&gt;0</formula>
    </cfRule>
  </conditionalFormatting>
  <conditionalFormatting sqref="J66:K66">
    <cfRule type="expression" dxfId="175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G10:I10">
    <cfRule type="expression" dxfId="1753" priority="12">
      <formula>$H10=0</formula>
    </cfRule>
  </conditionalFormatting>
  <conditionalFormatting sqref="J10:K10">
    <cfRule type="expression" dxfId="1752" priority="13">
      <formula>$J10=0</formula>
    </cfRule>
  </conditionalFormatting>
  <conditionalFormatting sqref="J10:K10">
    <cfRule type="expression" dxfId="1751" priority="15">
      <formula>$J10&gt;0</formula>
    </cfRule>
  </conditionalFormatting>
  <conditionalFormatting sqref="J10:K10">
    <cfRule type="expression" dxfId="1750" priority="14">
      <formula>$J10&lt;0</formula>
    </cfRule>
  </conditionalFormatting>
  <conditionalFormatting sqref="E26:E28 E30 E45:E49 E36:E43">
    <cfRule type="expression" dxfId="1749" priority="8">
      <formula>$H26=0</formula>
    </cfRule>
  </conditionalFormatting>
  <conditionalFormatting sqref="E29">
    <cfRule type="expression" dxfId="1748" priority="7">
      <formula>$H29=0</formula>
    </cfRule>
  </conditionalFormatting>
  <conditionalFormatting sqref="E31">
    <cfRule type="expression" dxfId="1747" priority="6">
      <formula>$H31=0</formula>
    </cfRule>
  </conditionalFormatting>
  <conditionalFormatting sqref="E32">
    <cfRule type="expression" dxfId="1746" priority="5">
      <formula>$H32=0</formula>
    </cfRule>
  </conditionalFormatting>
  <conditionalFormatting sqref="E44">
    <cfRule type="expression" dxfId="1745" priority="4">
      <formula>$H44=0</formula>
    </cfRule>
  </conditionalFormatting>
  <conditionalFormatting sqref="E35">
    <cfRule type="expression" dxfId="1744" priority="3">
      <formula>$H35=0</formula>
    </cfRule>
  </conditionalFormatting>
  <conditionalFormatting sqref="E33">
    <cfRule type="expression" dxfId="1743" priority="2">
      <formula>$H33=0</formula>
    </cfRule>
  </conditionalFormatting>
  <conditionalFormatting sqref="E34">
    <cfRule type="expression" dxfId="1742" priority="1">
      <formula>$H34=0</formula>
    </cfRule>
  </conditionalFormatting>
  <hyperlinks>
    <hyperlink ref="E2" location="BIIB!A1" display="BIIB"/>
    <hyperlink ref="E3" location="MYL!A1" display="MYL"/>
    <hyperlink ref="E57" location="SIG!A1" display="SIG"/>
    <hyperlink ref="E4" location="AAPL!A1" display="AAPL"/>
    <hyperlink ref="E5" location="AXP!A1" display="AXP"/>
    <hyperlink ref="E62" location="DG!A1" display="DG"/>
    <hyperlink ref="E6" location="PINC!A1" display="PINC"/>
    <hyperlink ref="E7" location="FOXA!A1" display="FOXA"/>
    <hyperlink ref="E63" location="AOBC!A1" display="AOBC"/>
    <hyperlink ref="E8" location="LUV!A1" display="LUV"/>
    <hyperlink ref="E9" location="CCE!A1" display="CCE"/>
    <hyperlink ref="E10" location="BMY!A1" display="BMY"/>
    <hyperlink ref="E11" location="GPS!A1" display="GPS"/>
    <hyperlink ref="E12" location="AKAM!A1" display="AKAM"/>
    <hyperlink ref="E13" location="ARNC!A1" display="ARNC"/>
    <hyperlink ref="E14" location="CVS!A1" display="CVS"/>
    <hyperlink ref="E15" location="ADBE!A1" display="ADBE"/>
    <hyperlink ref="E47" location="MRO!A1" display="MRO"/>
    <hyperlink ref="E48" location="KR!A1" display="KR"/>
    <hyperlink ref="E16" location="F!A1" display="F"/>
    <hyperlink ref="E17" location="JNJ!A1" display="JNJ"/>
    <hyperlink ref="E59" location="ULTA!A1" display="ULTA"/>
    <hyperlink ref="E50" location="AAP!A1" display="AAP"/>
    <hyperlink ref="E64" location="COST!A1" display="COST"/>
    <hyperlink ref="E18" location="CPN!A1" display="CPN"/>
    <hyperlink ref="E19" location="EW!A1" display="EW"/>
    <hyperlink ref="E65" location="TJX!A1" display="TJX"/>
    <hyperlink ref="E51" location="WBA!A1" display="WBA"/>
    <hyperlink ref="E61" location="AZO!A1" display="AZO"/>
    <hyperlink ref="E20" location="NKE!A1" display="NKE"/>
    <hyperlink ref="E49" location="MOS!A1" display="MOS"/>
    <hyperlink ref="E21" location="VGK!A1" display="VGK"/>
    <hyperlink ref="E55" location="HSIC!A1" display="HSIC"/>
    <hyperlink ref="E22" location="MU!A1" display="MU"/>
    <hyperlink ref="E23" location="IP!A1" display="IP"/>
    <hyperlink ref="E24" location="INTC!A1" display="INTC"/>
    <hyperlink ref="E25" location="HES!A1" display="HES"/>
    <hyperlink ref="E26" location="UNP!A1" display="UNP"/>
    <hyperlink ref="E27" location="NCLH!A1" display="NCLH"/>
    <hyperlink ref="E28" location="SPY!A1" display="SPY"/>
    <hyperlink ref="E29" location="SWKS!A1" display="SWKS"/>
    <hyperlink ref="E30" location="CNI!A1" display="CNI"/>
    <hyperlink ref="E58" location="WFC!A1" display="WFC"/>
    <hyperlink ref="E31" location="AA!A1" display="AA"/>
    <hyperlink ref="E32" location="CF!A1" display="CF"/>
    <hyperlink ref="E66" location="TGT!A1" display="TGT"/>
    <hyperlink ref="E56" location="NWL!A1" display="NWL"/>
    <hyperlink ref="E33" location="KORS!A1" display="KORS"/>
    <hyperlink ref="E34" location="ALL!A1" display="ALL"/>
    <hyperlink ref="E35" location="NSC!A1" display="NSC"/>
    <hyperlink ref="E36" location="AVGO!A1" display="AVGO"/>
    <hyperlink ref="E37" location="UAL!A1" display="UAL"/>
    <hyperlink ref="E38" location="CAH!A1" display="CAH"/>
    <hyperlink ref="E39" location="DAL!A1" display="DAL"/>
    <hyperlink ref="E60" location="TEVA!A1" display="TEVA"/>
    <hyperlink ref="E40" location="DIS!A1" display="DIS"/>
    <hyperlink ref="E53" location="FTR!A1" display="FTR"/>
    <hyperlink ref="E54" location="GILD!A1" display="GILD"/>
    <hyperlink ref="E41" location="WWD!A1" display="WWD"/>
    <hyperlink ref="E52" location="GIS!A1" display="GIS"/>
    <hyperlink ref="E42" location="GM!A1" display="GM"/>
    <hyperlink ref="E43" location="TMO!A1" display="TMO"/>
    <hyperlink ref="E44" location="TKR!A1" display="TKR"/>
    <hyperlink ref="E45" location="UTX!A1" display="UTX"/>
    <hyperlink ref="E4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M284" sqref="M284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54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54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54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54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54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54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1047.0500000000004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 t="e">
        <f>SUM(ACTIVE!L:L)</f>
        <v>#VALUE!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 t="e">
        <f>SUM(N264:N267)</f>
        <v>#VALUE!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14097.479999999981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 t="e">
        <f>N269-N271-N270</f>
        <v>#VALUE!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>
        <v>43035</v>
      </c>
      <c r="T285" s="420">
        <v>10.63</v>
      </c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1047.0500000000004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41" priority="7">
      <formula>#REF!&gt;0</formula>
    </cfRule>
    <cfRule type="expression" dxfId="174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14"/>
  <sheetViews>
    <sheetView topLeftCell="E1" zoomScaleNormal="100" workbookViewId="0">
      <pane ySplit="1" topLeftCell="A493" activePane="bottomLeft" state="frozen"/>
      <selection pane="bottomLeft" activeCell="Q517" sqref="Q51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14097.479999999981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222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183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</sheetData>
  <conditionalFormatting sqref="D3:D514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14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14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14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15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ht="270" x14ac:dyDescent="0.25">
      <c r="G4" s="72"/>
      <c r="H4" s="181"/>
      <c r="I4" s="3"/>
      <c r="J4" s="3"/>
      <c r="K4" s="3"/>
      <c r="L4" s="4"/>
      <c r="O4" s="11" t="s">
        <v>66</v>
      </c>
      <c r="Q4" s="54" t="s">
        <v>836</v>
      </c>
      <c r="R4" s="507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 t="e">
        <f>Q4*Q2</f>
        <v>#VALUE!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 t="e">
        <f>Q3*Q2</f>
        <v>#VALUE!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 t="e">
        <f>O43*$Q$4</f>
        <v>#VALUE!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 t="e">
        <f t="shared" ref="P44:P63" si="5">O44*$Q$4</f>
        <v>#VALUE!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 t="e">
        <f t="shared" si="5"/>
        <v>#VALUE!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 t="e">
        <f t="shared" si="5"/>
        <v>#VALUE!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 t="e">
        <f t="shared" si="5"/>
        <v>#VALUE!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 t="e">
        <f t="shared" si="5"/>
        <v>#VALUE!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 t="e">
        <f t="shared" si="5"/>
        <v>#VALUE!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 t="e">
        <f t="shared" si="5"/>
        <v>#VALUE!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 t="e">
        <f t="shared" si="5"/>
        <v>#VALUE!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 t="e">
        <f t="shared" si="5"/>
        <v>#VALUE!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 t="e">
        <f t="shared" si="5"/>
        <v>#VALUE!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 t="e">
        <f t="shared" si="5"/>
        <v>#VALUE!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 t="e">
        <f t="shared" si="5"/>
        <v>#VALUE!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 t="e">
        <f t="shared" si="5"/>
        <v>#VALUE!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 t="e">
        <f t="shared" si="5"/>
        <v>#VALUE!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 t="e">
        <f t="shared" si="5"/>
        <v>#VALUE!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 t="e">
        <f t="shared" si="5"/>
        <v>#VALUE!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 t="e">
        <f t="shared" si="5"/>
        <v>#VALUE!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 t="e">
        <f t="shared" si="5"/>
        <v>#VALUE!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 t="e">
        <f t="shared" si="5"/>
        <v>#VALUE!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 t="e">
        <f t="shared" si="5"/>
        <v>#VALUE!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9" priority="58">
      <formula>F19&gt;0</formula>
    </cfRule>
    <cfRule type="expression" dxfId="173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7" priority="47">
      <formula>H25&gt;0</formula>
    </cfRule>
    <cfRule type="expression" dxfId="1736" priority="48">
      <formula>H25&lt;0</formula>
    </cfRule>
  </conditionalFormatting>
  <conditionalFormatting sqref="M39">
    <cfRule type="expression" dxfId="1735" priority="45">
      <formula>M39&gt;0</formula>
    </cfRule>
    <cfRule type="expression" dxfId="1734" priority="46">
      <formula>M39&lt;0</formula>
    </cfRule>
  </conditionalFormatting>
  <conditionalFormatting sqref="F61:F67">
    <cfRule type="expression" dxfId="1733" priority="43">
      <formula>F61&gt;0</formula>
    </cfRule>
    <cfRule type="expression" dxfId="1732" priority="44">
      <formula>F61&lt;0</formula>
    </cfRule>
  </conditionalFormatting>
  <conditionalFormatting sqref="H61:H67">
    <cfRule type="expression" dxfId="1731" priority="41">
      <formula>H61&gt;0</formula>
    </cfRule>
    <cfRule type="expression" dxfId="1730" priority="42">
      <formula>H61&lt;0</formula>
    </cfRule>
  </conditionalFormatting>
  <conditionalFormatting sqref="F21:F24">
    <cfRule type="expression" dxfId="1729" priority="39">
      <formula>F21&gt;0</formula>
    </cfRule>
    <cfRule type="expression" dxfId="1728" priority="40">
      <formula>F21&lt;0</formula>
    </cfRule>
  </conditionalFormatting>
  <conditionalFormatting sqref="H21:H24">
    <cfRule type="expression" dxfId="1727" priority="37">
      <formula>H21&gt;0</formula>
    </cfRule>
    <cfRule type="expression" dxfId="1726" priority="38">
      <formula>H21&lt;0</formula>
    </cfRule>
  </conditionalFormatting>
  <conditionalFormatting sqref="I25:I28">
    <cfRule type="expression" dxfId="1725" priority="31">
      <formula>I25&gt;0</formula>
    </cfRule>
    <cfRule type="expression" dxfId="1724" priority="32">
      <formula>I25&lt;0</formula>
    </cfRule>
  </conditionalFormatting>
  <conditionalFormatting sqref="I21:I24">
    <cfRule type="expression" dxfId="1723" priority="29">
      <formula>I21&gt;0</formula>
    </cfRule>
    <cfRule type="expression" dxfId="1722" priority="30">
      <formula>I21&lt;0</formula>
    </cfRule>
  </conditionalFormatting>
  <conditionalFormatting sqref="H29">
    <cfRule type="expression" dxfId="1721" priority="27">
      <formula>H29&gt;0</formula>
    </cfRule>
    <cfRule type="expression" dxfId="1720" priority="28">
      <formula>H29&lt;0</formula>
    </cfRule>
  </conditionalFormatting>
  <conditionalFormatting sqref="H30">
    <cfRule type="expression" dxfId="1719" priority="25">
      <formula>H30&gt;0</formula>
    </cfRule>
    <cfRule type="expression" dxfId="1718" priority="26">
      <formula>H30&lt;0</formula>
    </cfRule>
  </conditionalFormatting>
  <conditionalFormatting sqref="H31">
    <cfRule type="expression" dxfId="1717" priority="23">
      <formula>H31&gt;0</formula>
    </cfRule>
    <cfRule type="expression" dxfId="1716" priority="24">
      <formula>H31&lt;0</formula>
    </cfRule>
  </conditionalFormatting>
  <conditionalFormatting sqref="Q7">
    <cfRule type="expression" dxfId="1715" priority="21">
      <formula>Q7&gt;0</formula>
    </cfRule>
    <cfRule type="expression" dxfId="1714" priority="22">
      <formula>Q7&lt;0</formula>
    </cfRule>
  </conditionalFormatting>
  <conditionalFormatting sqref="Q8">
    <cfRule type="expression" dxfId="1713" priority="19">
      <formula>Q8&gt;0</formula>
    </cfRule>
    <cfRule type="expression" dxfId="1712" priority="20">
      <formula>Q8&lt;0</formula>
    </cfRule>
  </conditionalFormatting>
  <conditionalFormatting sqref="F73:F82">
    <cfRule type="expression" dxfId="1711" priority="17">
      <formula>F73&gt;0</formula>
    </cfRule>
    <cfRule type="expression" dxfId="1710" priority="18">
      <formula>F73&lt;0</formula>
    </cfRule>
  </conditionalFormatting>
  <conditionalFormatting sqref="H73:H76">
    <cfRule type="expression" dxfId="1709" priority="15">
      <formula>H73&gt;0</formula>
    </cfRule>
    <cfRule type="expression" dxfId="1708" priority="16">
      <formula>H73&lt;0</formula>
    </cfRule>
  </conditionalFormatting>
  <conditionalFormatting sqref="F69:F72">
    <cfRule type="expression" dxfId="1707" priority="13">
      <formula>F69&gt;0</formula>
    </cfRule>
    <cfRule type="expression" dxfId="1706" priority="14">
      <formula>F69&lt;0</formula>
    </cfRule>
  </conditionalFormatting>
  <conditionalFormatting sqref="H69:H72">
    <cfRule type="expression" dxfId="1705" priority="11">
      <formula>H69&gt;0</formula>
    </cfRule>
    <cfRule type="expression" dxfId="1704" priority="12">
      <formula>H69&lt;0</formula>
    </cfRule>
  </conditionalFormatting>
  <conditionalFormatting sqref="I73:I76">
    <cfRule type="expression" dxfId="1703" priority="9">
      <formula>I73&gt;0</formula>
    </cfRule>
    <cfRule type="expression" dxfId="1702" priority="10">
      <formula>I73&lt;0</formula>
    </cfRule>
  </conditionalFormatting>
  <conditionalFormatting sqref="I69:I72">
    <cfRule type="expression" dxfId="1701" priority="7">
      <formula>I69&gt;0</formula>
    </cfRule>
    <cfRule type="expression" dxfId="1700" priority="8">
      <formula>I69&lt;0</formula>
    </cfRule>
  </conditionalFormatting>
  <conditionalFormatting sqref="H77">
    <cfRule type="expression" dxfId="1699" priority="5">
      <formula>H77&gt;0</formula>
    </cfRule>
    <cfRule type="expression" dxfId="1698" priority="6">
      <formula>H77&lt;0</formula>
    </cfRule>
  </conditionalFormatting>
  <conditionalFormatting sqref="H78">
    <cfRule type="expression" dxfId="1697" priority="3">
      <formula>H78&gt;0</formula>
    </cfRule>
    <cfRule type="expression" dxfId="1696" priority="4">
      <formula>H78&lt;0</formula>
    </cfRule>
  </conditionalFormatting>
  <conditionalFormatting sqref="H79">
    <cfRule type="expression" dxfId="1695" priority="1">
      <formula>H79&gt;0</formula>
    </cfRule>
    <cfRule type="expression" dxfId="169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ht="27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 t="s">
        <v>836</v>
      </c>
      <c r="R4" s="507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 t="e">
        <f>Q4*Q2</f>
        <v>#VALUE!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 t="e">
        <f>Q3*Q2</f>
        <v>#VALUE!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 t="e">
        <f>O43*$Q$4</f>
        <v>#VALUE!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 t="e">
        <f t="shared" ref="P44:P63" si="3">O44*$Q$4</f>
        <v>#VALUE!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 t="e">
        <f t="shared" si="3"/>
        <v>#VALUE!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 t="e">
        <f t="shared" si="3"/>
        <v>#VALUE!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 t="e">
        <f t="shared" si="3"/>
        <v>#VALUE!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 t="e">
        <f t="shared" si="3"/>
        <v>#VALUE!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 t="e">
        <f t="shared" si="3"/>
        <v>#VALUE!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 t="e">
        <f t="shared" si="3"/>
        <v>#VALUE!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 t="e">
        <f t="shared" si="3"/>
        <v>#VALUE!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 t="e">
        <f t="shared" si="3"/>
        <v>#VALUE!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 t="e">
        <f t="shared" si="3"/>
        <v>#VALUE!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 t="e">
        <f t="shared" si="3"/>
        <v>#VALUE!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 t="e">
        <f t="shared" si="3"/>
        <v>#VALUE!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 t="e">
        <f t="shared" si="3"/>
        <v>#VALUE!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 t="e">
        <f t="shared" si="3"/>
        <v>#VALUE!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 t="e">
        <f t="shared" si="3"/>
        <v>#VALUE!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 t="e">
        <f t="shared" si="3"/>
        <v>#VALUE!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 t="e">
        <f t="shared" si="3"/>
        <v>#VALUE!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 t="e">
        <f t="shared" si="3"/>
        <v>#VALUE!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 t="e">
        <f t="shared" si="3"/>
        <v>#VALUE!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 t="e">
        <f t="shared" si="3"/>
        <v>#VALUE!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3" priority="29">
      <formula>N19&gt;0</formula>
    </cfRule>
    <cfRule type="expression" dxfId="169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1" priority="23">
      <formula>F22&gt;0</formula>
    </cfRule>
    <cfRule type="expression" dxfId="1690" priority="24">
      <formula>F22&lt;0</formula>
    </cfRule>
  </conditionalFormatting>
  <conditionalFormatting sqref="H22:H31">
    <cfRule type="expression" dxfId="1689" priority="21">
      <formula>H22&gt;0</formula>
    </cfRule>
    <cfRule type="expression" dxfId="1688" priority="22">
      <formula>H22&lt;0</formula>
    </cfRule>
  </conditionalFormatting>
  <conditionalFormatting sqref="I21:J31">
    <cfRule type="expression" dxfId="1687" priority="19">
      <formula>I21&gt;0</formula>
    </cfRule>
    <cfRule type="expression" dxfId="1686" priority="20">
      <formula>I21&lt;0</formula>
    </cfRule>
  </conditionalFormatting>
  <conditionalFormatting sqref="Q8">
    <cfRule type="expression" dxfId="1685" priority="11">
      <formula>Q8&gt;0</formula>
    </cfRule>
    <cfRule type="expression" dxfId="1684" priority="12">
      <formula>Q8&lt;0</formula>
    </cfRule>
  </conditionalFormatting>
  <conditionalFormatting sqref="Q7">
    <cfRule type="expression" dxfId="1683" priority="13">
      <formula>Q7&gt;0</formula>
    </cfRule>
    <cfRule type="expression" dxfId="1682" priority="14">
      <formula>Q7&lt;0</formula>
    </cfRule>
  </conditionalFormatting>
  <conditionalFormatting sqref="F56:F66">
    <cfRule type="expression" dxfId="1681" priority="9">
      <formula>F56&gt;0</formula>
    </cfRule>
    <cfRule type="expression" dxfId="1680" priority="10">
      <formula>F56&lt;0</formula>
    </cfRule>
  </conditionalFormatting>
  <conditionalFormatting sqref="H56:H66">
    <cfRule type="expression" dxfId="1679" priority="7">
      <formula>H56&gt;0</formula>
    </cfRule>
    <cfRule type="expression" dxfId="1678" priority="8">
      <formula>H56&lt;0</formula>
    </cfRule>
  </conditionalFormatting>
  <conditionalFormatting sqref="I56:I66">
    <cfRule type="expression" dxfId="1677" priority="5">
      <formula>I56&gt;0</formula>
    </cfRule>
    <cfRule type="expression" dxfId="1676" priority="6">
      <formula>I56&lt;0</formula>
    </cfRule>
  </conditionalFormatting>
  <conditionalFormatting sqref="F21">
    <cfRule type="expression" dxfId="1675" priority="3">
      <formula>F21&gt;0</formula>
    </cfRule>
    <cfRule type="expression" dxfId="1674" priority="4">
      <formula>F21&lt;0</formula>
    </cfRule>
  </conditionalFormatting>
  <conditionalFormatting sqref="H21">
    <cfRule type="expression" dxfId="1673" priority="1">
      <formula>H21&gt;0</formula>
    </cfRule>
    <cfRule type="expression" dxfId="167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topLeftCell="J1" zoomScaleNormal="100"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8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8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8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ht="270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 t="s">
        <v>836</v>
      </c>
      <c r="R4" s="227">
        <v>0</v>
      </c>
      <c r="T4" s="1"/>
      <c r="AB4" s="230"/>
      <c r="AE4" s="230"/>
    </row>
    <row r="5" spans="1:31" x14ac:dyDescent="0.25">
      <c r="B5" s="489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 t="e">
        <f>K22+M22-F22+Q2*Q4</f>
        <v>#VALUE!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 t="e">
        <f>IF(Q2=0, 0, Q8/Q6)</f>
        <v>#VALUE!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100</v>
      </c>
      <c r="D23" s="352"/>
      <c r="E23" s="352"/>
      <c r="F23" s="353">
        <f>SumByColor($A$23,F2:F21)</f>
        <v>6533</v>
      </c>
      <c r="G23" s="352"/>
      <c r="H23" s="352">
        <f>SumByColor($A$23,H2:H21)</f>
        <v>100</v>
      </c>
      <c r="I23" s="352"/>
      <c r="J23" s="352"/>
      <c r="K23" s="353">
        <f>SumByColor($A$23,K2:K21)</f>
        <v>6568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3" si="9">C32*(E32-D32)</f>
        <v>113.83999999999972</v>
      </c>
      <c r="G32" s="39">
        <f t="shared" ref="G32:G33" si="10">D32*C32</f>
        <v>3184.16</v>
      </c>
      <c r="H32" s="227">
        <f t="shared" ref="H32:H33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 t="e">
        <f>O40*$Q$4</f>
        <v>#VALUE!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 t="e">
        <f t="shared" ref="P41:P60" si="12">O41*$Q$4</f>
        <v>#VALUE!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 t="e">
        <f t="shared" si="12"/>
        <v>#VALUE!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 t="e">
        <f t="shared" si="12"/>
        <v>#VALUE!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 t="e">
        <f t="shared" si="12"/>
        <v>#VALUE!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 t="e">
        <f t="shared" si="12"/>
        <v>#VALUE!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 t="e">
        <f t="shared" si="12"/>
        <v>#VALUE!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 t="e">
        <f t="shared" si="12"/>
        <v>#VALUE!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 t="e">
        <f t="shared" si="12"/>
        <v>#VALUE!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 t="e">
        <f t="shared" si="12"/>
        <v>#VALUE!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 t="e">
        <f t="shared" si="12"/>
        <v>#VALUE!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 t="e">
        <f t="shared" si="12"/>
        <v>#VALUE!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 t="e">
        <f t="shared" si="12"/>
        <v>#VALUE!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 t="e">
        <f t="shared" si="12"/>
        <v>#VALUE!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 t="e">
        <f t="shared" si="12"/>
        <v>#VALUE!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 t="e">
        <f t="shared" si="12"/>
        <v>#VALUE!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 t="e">
        <f t="shared" si="12"/>
        <v>#VALUE!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 t="e">
        <f t="shared" si="12"/>
        <v>#VALUE!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 t="e">
        <f t="shared" si="12"/>
        <v>#VALUE!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 t="e">
        <f t="shared" si="12"/>
        <v>#VALUE!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 t="e">
        <f t="shared" si="12"/>
        <v>#VALUE!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13">C75*(E75-D75)</f>
        <v>15.999999999999943</v>
      </c>
      <c r="G75" s="375">
        <f t="shared" ref="G75:G83" si="14">D75*C75</f>
        <v>1924</v>
      </c>
      <c r="H75" s="376">
        <f t="shared" ref="H75:H83" si="15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13"/>
        <v>50.600000000000023</v>
      </c>
      <c r="G76" s="375">
        <f t="shared" si="14"/>
        <v>1924</v>
      </c>
      <c r="H76" s="376">
        <f t="shared" si="15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13"/>
        <v>-176.20199999999988</v>
      </c>
      <c r="G77" s="375">
        <f t="shared" si="14"/>
        <v>4063.752</v>
      </c>
      <c r="H77" s="376">
        <f t="shared" si="15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13"/>
        <v>-51.239999999999952</v>
      </c>
      <c r="G78" s="375">
        <f t="shared" si="14"/>
        <v>2283.9899999999998</v>
      </c>
      <c r="H78" s="376">
        <f t="shared" si="15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13"/>
        <v>-146.2399999999999</v>
      </c>
      <c r="G79" s="375">
        <f t="shared" si="14"/>
        <v>2283.9899999999998</v>
      </c>
      <c r="H79" s="376">
        <f t="shared" si="15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13"/>
        <v>-159.23999999999978</v>
      </c>
      <c r="G80" s="375">
        <f t="shared" si="14"/>
        <v>4352.74</v>
      </c>
      <c r="H80" s="376">
        <f t="shared" si="15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13"/>
        <v>-37.790000000000035</v>
      </c>
      <c r="G81" s="375">
        <f t="shared" si="14"/>
        <v>2188.04</v>
      </c>
      <c r="H81" s="376">
        <f t="shared" si="15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13"/>
        <v>-137.54000000000025</v>
      </c>
      <c r="G82" s="375">
        <f t="shared" si="14"/>
        <v>2188.04</v>
      </c>
      <c r="H82" s="376">
        <f t="shared" si="15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13"/>
        <v>-167.54249999999934</v>
      </c>
      <c r="G83" s="375">
        <f t="shared" si="14"/>
        <v>6112.0424999999996</v>
      </c>
      <c r="H83" s="376">
        <f t="shared" si="15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6">C84*(E84-D84)</f>
        <v>-58.042499999999819</v>
      </c>
      <c r="G84" s="375">
        <f t="shared" ref="G84:G96" si="17">D84*C84</f>
        <v>6112.0424999999996</v>
      </c>
      <c r="H84" s="376">
        <f t="shared" ref="H84:H96" si="18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6"/>
        <v>195.77249999999998</v>
      </c>
      <c r="G85" s="375">
        <f t="shared" si="17"/>
        <v>4432.4775</v>
      </c>
      <c r="H85" s="376">
        <f t="shared" si="18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6"/>
        <v>38.472500000000025</v>
      </c>
      <c r="G86" s="375">
        <f t="shared" si="17"/>
        <v>4432.4775</v>
      </c>
      <c r="H86" s="376">
        <f t="shared" si="18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6"/>
        <v>466.37249999999932</v>
      </c>
      <c r="G87" s="375">
        <f t="shared" si="17"/>
        <v>4432.4775</v>
      </c>
      <c r="H87" s="376">
        <f t="shared" si="18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6"/>
        <v>536.22249999999985</v>
      </c>
      <c r="G88" s="375">
        <f t="shared" si="17"/>
        <v>4432.4775</v>
      </c>
      <c r="H88" s="376">
        <f t="shared" si="18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6"/>
        <v>640.51000000000045</v>
      </c>
      <c r="G89" s="375">
        <f t="shared" si="17"/>
        <v>3972.49</v>
      </c>
      <c r="H89" s="376">
        <f t="shared" si="18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6"/>
        <v>547.01000000000022</v>
      </c>
      <c r="G90" s="375">
        <f t="shared" si="17"/>
        <v>3972.49</v>
      </c>
      <c r="H90" s="376">
        <f t="shared" si="18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6"/>
        <v>505.01000000000005</v>
      </c>
      <c r="G91" s="375">
        <f t="shared" si="17"/>
        <v>3972.49</v>
      </c>
      <c r="H91" s="376">
        <f t="shared" si="18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6"/>
        <v>400.50999999999988</v>
      </c>
      <c r="G92" s="375">
        <f t="shared" si="17"/>
        <v>3972.49</v>
      </c>
      <c r="H92" s="376">
        <f t="shared" si="18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6"/>
        <v>504.01000000000022</v>
      </c>
      <c r="G93" s="375">
        <f t="shared" si="17"/>
        <v>3972.49</v>
      </c>
      <c r="H93" s="376">
        <f t="shared" si="18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6"/>
        <v>470.51000000000016</v>
      </c>
      <c r="G94" s="375">
        <f t="shared" si="17"/>
        <v>3972.49</v>
      </c>
      <c r="H94" s="376">
        <f t="shared" si="18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6"/>
        <v>500.50999999999988</v>
      </c>
      <c r="G95" s="375">
        <f t="shared" si="17"/>
        <v>3972.49</v>
      </c>
      <c r="H95" s="376">
        <f t="shared" si="18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6"/>
        <v>413.46899999999977</v>
      </c>
      <c r="G96" s="375">
        <f t="shared" si="17"/>
        <v>2218.1310000000003</v>
      </c>
      <c r="H96" s="376">
        <f t="shared" si="18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9">C100*(E100-D100)</f>
        <v>42.500000000000071</v>
      </c>
      <c r="G100" s="375">
        <f t="shared" ref="G100:G116" si="20">D100*C100</f>
        <v>1973.75</v>
      </c>
      <c r="H100" s="376">
        <f t="shared" ref="H100:H116" si="21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9"/>
        <v>30.750000000000099</v>
      </c>
      <c r="G101" s="375">
        <f t="shared" si="20"/>
        <v>1973.75</v>
      </c>
      <c r="H101" s="376">
        <f t="shared" si="21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9"/>
        <v>75.750000000000028</v>
      </c>
      <c r="G102" s="375">
        <f t="shared" si="20"/>
        <v>1973.75</v>
      </c>
      <c r="H102" s="376">
        <f t="shared" si="21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9"/>
        <v>53.749999999999787</v>
      </c>
      <c r="G103" s="375">
        <f t="shared" si="20"/>
        <v>1973.75</v>
      </c>
      <c r="H103" s="376">
        <f t="shared" si="21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9"/>
        <v>88.250000000000028</v>
      </c>
      <c r="G104" s="375">
        <f t="shared" si="20"/>
        <v>1973.75</v>
      </c>
      <c r="H104" s="376">
        <f t="shared" si="21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9"/>
        <v>70.499999999999829</v>
      </c>
      <c r="G105" s="375">
        <f t="shared" si="20"/>
        <v>1973.75</v>
      </c>
      <c r="H105" s="376">
        <f t="shared" si="21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9"/>
        <v>-51.249999999999929</v>
      </c>
      <c r="G106" s="375">
        <f t="shared" si="20"/>
        <v>1973.75</v>
      </c>
      <c r="H106" s="376">
        <f t="shared" si="21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9"/>
        <v>-29.500000000000171</v>
      </c>
      <c r="G107" s="375">
        <f t="shared" si="20"/>
        <v>1973.75</v>
      </c>
      <c r="H107" s="376">
        <f t="shared" si="21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9"/>
        <v>-85.750000000000171</v>
      </c>
      <c r="G108" s="375">
        <f t="shared" si="20"/>
        <v>1973.75</v>
      </c>
      <c r="H108" s="376">
        <f t="shared" si="21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9"/>
        <v>-42.000000000000171</v>
      </c>
      <c r="G109" s="375">
        <f t="shared" si="20"/>
        <v>1973.75</v>
      </c>
      <c r="H109" s="376">
        <f t="shared" si="21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9"/>
        <v>0.49999999999990052</v>
      </c>
      <c r="G110" s="375">
        <f t="shared" si="20"/>
        <v>1973.75</v>
      </c>
      <c r="H110" s="376">
        <f t="shared" si="21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9"/>
        <v>-4.9500000000001876</v>
      </c>
      <c r="G111" s="375">
        <f t="shared" si="20"/>
        <v>4202</v>
      </c>
      <c r="H111" s="376">
        <f t="shared" si="21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9"/>
        <v>-102.99849999999971</v>
      </c>
      <c r="G112" s="375">
        <f t="shared" si="20"/>
        <v>4202.1484999999993</v>
      </c>
      <c r="H112" s="376">
        <f t="shared" si="21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9"/>
        <v>-37.548499999999834</v>
      </c>
      <c r="G113" s="375">
        <f t="shared" si="20"/>
        <v>4202.1484999999993</v>
      </c>
      <c r="H113" s="376">
        <f t="shared" si="21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9"/>
        <v>77.951499999999854</v>
      </c>
      <c r="G114" s="375">
        <f t="shared" si="20"/>
        <v>4202.1484999999993</v>
      </c>
      <c r="H114" s="376">
        <f t="shared" si="21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9"/>
        <v>214.71000000000032</v>
      </c>
      <c r="G115" s="375">
        <f t="shared" si="20"/>
        <v>2228.19</v>
      </c>
      <c r="H115" s="376">
        <f t="shared" si="21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9"/>
        <v>173.90999999999991</v>
      </c>
      <c r="G116" s="375">
        <f t="shared" si="20"/>
        <v>2228.19</v>
      </c>
      <c r="H116" s="376">
        <f t="shared" si="21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25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6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25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6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25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6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25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6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25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6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25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6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7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8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7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8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7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8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7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8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7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8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7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8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7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8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7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8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7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8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7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7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7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7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7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7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7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71" priority="52">
      <formula>N23&gt;0</formula>
    </cfRule>
    <cfRule type="expression" dxfId="1670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9" priority="46">
      <formula>F79&gt;0</formula>
    </cfRule>
    <cfRule type="expression" dxfId="1668" priority="47">
      <formula>F79&lt;0</formula>
    </cfRule>
  </conditionalFormatting>
  <conditionalFormatting sqref="H79:H97 H101:H118">
    <cfRule type="expression" dxfId="1667" priority="44">
      <formula>H79&gt;0</formula>
    </cfRule>
    <cfRule type="expression" dxfId="1666" priority="45">
      <formula>H79&lt;0</formula>
    </cfRule>
  </conditionalFormatting>
  <conditionalFormatting sqref="I75:I97 I100:I118">
    <cfRule type="expression" dxfId="1665" priority="42">
      <formula>I75&gt;0</formula>
    </cfRule>
    <cfRule type="expression" dxfId="1664" priority="43">
      <formula>I75&lt;0</formula>
    </cfRule>
  </conditionalFormatting>
  <conditionalFormatting sqref="Q7">
    <cfRule type="expression" dxfId="1663" priority="40">
      <formula>Q7&gt;0</formula>
    </cfRule>
    <cfRule type="expression" dxfId="1662" priority="41">
      <formula>Q7&lt;0</formula>
    </cfRule>
  </conditionalFormatting>
  <conditionalFormatting sqref="Q8">
    <cfRule type="expression" dxfId="1661" priority="38">
      <formula>Q8&gt;0</formula>
    </cfRule>
    <cfRule type="expression" dxfId="1660" priority="39">
      <formula>Q8&lt;0</formula>
    </cfRule>
  </conditionalFormatting>
  <conditionalFormatting sqref="F75:F78">
    <cfRule type="expression" dxfId="1659" priority="36">
      <formula>F75&gt;0</formula>
    </cfRule>
    <cfRule type="expression" dxfId="1658" priority="37">
      <formula>F75&lt;0</formula>
    </cfRule>
  </conditionalFormatting>
  <conditionalFormatting sqref="H75:H78">
    <cfRule type="expression" dxfId="1657" priority="34">
      <formula>H75&gt;0</formula>
    </cfRule>
    <cfRule type="expression" dxfId="1656" priority="35">
      <formula>H75&lt;0</formula>
    </cfRule>
  </conditionalFormatting>
  <conditionalFormatting sqref="F100:F114">
    <cfRule type="expression" dxfId="1655" priority="28">
      <formula>F100&gt;0</formula>
    </cfRule>
    <cfRule type="expression" dxfId="1654" priority="29">
      <formula>F100&lt;0</formula>
    </cfRule>
  </conditionalFormatting>
  <conditionalFormatting sqref="H100:H114">
    <cfRule type="expression" dxfId="1653" priority="26">
      <formula>H100&gt;0</formula>
    </cfRule>
    <cfRule type="expression" dxfId="1652" priority="27">
      <formula>H100&lt;0</formula>
    </cfRule>
  </conditionalFormatting>
  <conditionalFormatting sqref="F29:F61">
    <cfRule type="expression" dxfId="1651" priority="24">
      <formula>F29&gt;0</formula>
    </cfRule>
    <cfRule type="expression" dxfId="1650" priority="25">
      <formula>F29&lt;0</formula>
    </cfRule>
  </conditionalFormatting>
  <conditionalFormatting sqref="H29:H61">
    <cfRule type="expression" dxfId="1649" priority="22">
      <formula>H29&gt;0</formula>
    </cfRule>
    <cfRule type="expression" dxfId="1648" priority="23">
      <formula>H29&lt;0</formula>
    </cfRule>
  </conditionalFormatting>
  <conditionalFormatting sqref="J38:J68">
    <cfRule type="expression" dxfId="1647" priority="20">
      <formula>J38&gt;0</formula>
    </cfRule>
    <cfRule type="expression" dxfId="1646" priority="21">
      <formula>J38&lt;0</formula>
    </cfRule>
  </conditionalFormatting>
  <conditionalFormatting sqref="J43">
    <cfRule type="expression" dxfId="1645" priority="18">
      <formula>J43&gt;0</formula>
    </cfRule>
    <cfRule type="expression" dxfId="1644" priority="19">
      <formula>J43&lt;0</formula>
    </cfRule>
  </conditionalFormatting>
  <conditionalFormatting sqref="Q9">
    <cfRule type="expression" dxfId="1643" priority="12">
      <formula>Q9&gt;0</formula>
    </cfRule>
    <cfRule type="expression" dxfId="1642" priority="13">
      <formula>Q9&lt;0</formula>
    </cfRule>
  </conditionalFormatting>
  <conditionalFormatting sqref="R4">
    <cfRule type="expression" dxfId="1641" priority="14">
      <formula>R4&gt;0</formula>
    </cfRule>
    <cfRule type="expression" dxfId="1640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9" priority="9">
      <formula>F120&gt;0</formula>
    </cfRule>
    <cfRule type="expression" dxfId="1638" priority="10">
      <formula>F120&lt;0</formula>
    </cfRule>
  </conditionalFormatting>
  <conditionalFormatting sqref="H120:H160">
    <cfRule type="expression" dxfId="1637" priority="7">
      <formula>H120&gt;0</formula>
    </cfRule>
    <cfRule type="expression" dxfId="1636" priority="8">
      <formula>H120&lt;0</formula>
    </cfRule>
  </conditionalFormatting>
  <conditionalFormatting sqref="J129:J160">
    <cfRule type="expression" dxfId="1635" priority="5">
      <formula>J129&gt;0</formula>
    </cfRule>
    <cfRule type="expression" dxfId="1634" priority="6">
      <formula>J129&lt;0</formula>
    </cfRule>
  </conditionalFormatting>
  <conditionalFormatting sqref="J134">
    <cfRule type="expression" dxfId="1633" priority="3">
      <formula>J134&gt;0</formula>
    </cfRule>
    <cfRule type="expression" dxfId="1632" priority="4">
      <formula>J134&lt;0</formula>
    </cfRule>
  </conditionalFormatting>
  <conditionalFormatting sqref="J31:J35">
    <cfRule type="expression" dxfId="1631" priority="1">
      <formula>J31&gt;0</formula>
    </cfRule>
    <cfRule type="expression" dxfId="1630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ht="27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07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 t="e">
        <f>O43*$Q$4</f>
        <v>#VALUE!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 t="e">
        <f t="shared" ref="P44:P63" si="8">O44*$Q$4</f>
        <v>#VALUE!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 t="e">
        <f t="shared" si="8"/>
        <v>#VALUE!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 t="e">
        <f t="shared" si="8"/>
        <v>#VALUE!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 t="e">
        <f t="shared" si="8"/>
        <v>#VALUE!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 t="e">
        <f t="shared" si="8"/>
        <v>#VALUE!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 t="e">
        <f t="shared" si="8"/>
        <v>#VALUE!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 t="e">
        <f t="shared" si="8"/>
        <v>#VALUE!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 t="e">
        <f t="shared" si="8"/>
        <v>#VALUE!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 t="e">
        <f t="shared" si="8"/>
        <v>#VALUE!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 t="e">
        <f t="shared" si="8"/>
        <v>#VALUE!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 t="e">
        <f t="shared" si="8"/>
        <v>#VALUE!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 t="e">
        <f t="shared" si="8"/>
        <v>#VALUE!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 t="e">
        <f t="shared" si="8"/>
        <v>#VALUE!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 t="e">
        <f t="shared" si="8"/>
        <v>#VALUE!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 t="e">
        <f t="shared" si="8"/>
        <v>#VALUE!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 t="e">
        <f t="shared" si="8"/>
        <v>#VALUE!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 t="e">
        <f t="shared" si="8"/>
        <v>#VALUE!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 t="e">
        <f t="shared" si="8"/>
        <v>#VALUE!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 t="e">
        <f t="shared" si="8"/>
        <v>#VALUE!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 t="e">
        <f t="shared" si="8"/>
        <v>#VALUE!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8" priority="35">
      <formula>N19&gt;0</formula>
    </cfRule>
    <cfRule type="expression" dxfId="161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6" priority="21">
      <formula>F25&gt;0</formula>
    </cfRule>
    <cfRule type="expression" dxfId="1615" priority="22">
      <formula>F25&lt;0</formula>
    </cfRule>
  </conditionalFormatting>
  <conditionalFormatting sqref="H25:H47">
    <cfRule type="expression" dxfId="1614" priority="19">
      <formula>H25&gt;0</formula>
    </cfRule>
    <cfRule type="expression" dxfId="1613" priority="20">
      <formula>H25&lt;0</formula>
    </cfRule>
  </conditionalFormatting>
  <conditionalFormatting sqref="I25:I27">
    <cfRule type="expression" dxfId="1612" priority="15">
      <formula>I25&gt;0</formula>
    </cfRule>
    <cfRule type="expression" dxfId="1611" priority="16">
      <formula>I25&lt;0</formula>
    </cfRule>
  </conditionalFormatting>
  <conditionalFormatting sqref="Q7">
    <cfRule type="expression" dxfId="1610" priority="5">
      <formula>Q7&gt;0</formula>
    </cfRule>
    <cfRule type="expression" dxfId="1609" priority="6">
      <formula>Q7&lt;0</formula>
    </cfRule>
  </conditionalFormatting>
  <conditionalFormatting sqref="Q8">
    <cfRule type="expression" dxfId="1608" priority="3">
      <formula>Q8&gt;0</formula>
    </cfRule>
    <cfRule type="expression" dxfId="160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ht="375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 t="s">
        <v>836</v>
      </c>
      <c r="R4" s="490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 t="e">
        <f>Q4*Q2</f>
        <v>#VALUE!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 t="e">
        <f>Q3*Q2</f>
        <v>#VALUE!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 t="e">
        <f>Q10+Q8</f>
        <v>#VALUE!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 t="e">
        <f>K18+M18-F18+Q2*Q4</f>
        <v>#VALUE!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 t="e">
        <f>O41*$Q$4</f>
        <v>#VALUE!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 t="e">
        <f t="shared" ref="P42:P61" si="5">O42*$Q$4</f>
        <v>#VALUE!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 t="e">
        <f t="shared" si="5"/>
        <v>#VALUE!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 t="e">
        <f t="shared" si="5"/>
        <v>#VALUE!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 t="e">
        <f t="shared" si="5"/>
        <v>#VALUE!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 t="e">
        <f t="shared" si="5"/>
        <v>#VALUE!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 t="e">
        <f t="shared" si="5"/>
        <v>#VALUE!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 t="e">
        <f t="shared" si="5"/>
        <v>#VALUE!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 t="e">
        <f t="shared" si="5"/>
        <v>#VALUE!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 t="e">
        <f t="shared" si="5"/>
        <v>#VALUE!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 t="e">
        <f t="shared" si="5"/>
        <v>#VALUE!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 t="e">
        <f t="shared" si="5"/>
        <v>#VALUE!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 t="e">
        <f t="shared" si="5"/>
        <v>#VALUE!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 t="e">
        <f t="shared" si="5"/>
        <v>#VALUE!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 t="e">
        <f t="shared" si="5"/>
        <v>#VALUE!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 t="e">
        <f t="shared" si="5"/>
        <v>#VALUE!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 t="e">
        <f t="shared" si="5"/>
        <v>#VALUE!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 t="e">
        <f t="shared" si="5"/>
        <v>#VALUE!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 t="e">
        <f t="shared" si="5"/>
        <v>#VALUE!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 t="e">
        <f t="shared" si="5"/>
        <v>#VALUE!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 t="e">
        <f t="shared" si="5"/>
        <v>#VALUE!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6" priority="9">
      <formula>F36&gt;0</formula>
    </cfRule>
    <cfRule type="expression" dxfId="1605" priority="10">
      <formula>F36&lt;0</formula>
    </cfRule>
  </conditionalFormatting>
  <conditionalFormatting sqref="F25:F35">
    <cfRule type="expression" dxfId="1604" priority="7">
      <formula>F25&gt;0</formula>
    </cfRule>
    <cfRule type="expression" dxfId="1603" priority="8">
      <formula>F25&lt;0</formula>
    </cfRule>
  </conditionalFormatting>
  <conditionalFormatting sqref="H25:H35">
    <cfRule type="expression" dxfId="1602" priority="5">
      <formula>H25&gt;0</formula>
    </cfRule>
    <cfRule type="expression" dxfId="1601" priority="6">
      <formula>H25&lt;0</formula>
    </cfRule>
  </conditionalFormatting>
  <conditionalFormatting sqref="Q7">
    <cfRule type="expression" dxfId="1600" priority="3">
      <formula>Q7&gt;0</formula>
    </cfRule>
    <cfRule type="expression" dxfId="1599" priority="4">
      <formula>Q7&lt;0</formula>
    </cfRule>
  </conditionalFormatting>
  <conditionalFormatting sqref="Q8">
    <cfRule type="expression" dxfId="1598" priority="1">
      <formula>Q8&gt;0</formula>
    </cfRule>
    <cfRule type="expression" dxfId="159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ht="375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12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 t="e">
        <f>IF(Q2=0, 0, Q8/Q6)</f>
        <v>#VALUE!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 t="e">
        <f>O41*$Q$4</f>
        <v>#VALUE!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A42">
        <v>50</v>
      </c>
      <c r="B42" s="189">
        <v>43033</v>
      </c>
      <c r="C42" s="10">
        <v>50</v>
      </c>
      <c r="D42" s="39">
        <v>76.12</v>
      </c>
      <c r="E42" s="39">
        <v>83.97</v>
      </c>
      <c r="F42" s="39">
        <f>C42*(E42-D42)</f>
        <v>392.49999999999972</v>
      </c>
      <c r="G42" s="39">
        <f>D42*C42</f>
        <v>3806</v>
      </c>
      <c r="H42" s="227">
        <f>(E42-D42)/D42</f>
        <v>0.10312664214398311</v>
      </c>
      <c r="I42" s="39">
        <v>75.5</v>
      </c>
      <c r="J42" s="39">
        <v>1677</v>
      </c>
      <c r="K42" s="39"/>
      <c r="L42" s="39"/>
      <c r="O42" s="81">
        <v>1.0900000000000001</v>
      </c>
      <c r="P42" s="81" t="e">
        <f t="shared" ref="P42:P61" si="18">O42*$Q$4</f>
        <v>#VALUE!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 t="e">
        <f t="shared" si="18"/>
        <v>#VALUE!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 t="e">
        <f t="shared" si="18"/>
        <v>#VALUE!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 t="e">
        <f t="shared" si="18"/>
        <v>#VALUE!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 t="e">
        <f t="shared" si="18"/>
        <v>#VALUE!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 t="e">
        <f t="shared" si="18"/>
        <v>#VALUE!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 t="e">
        <f t="shared" si="18"/>
        <v>#VALUE!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 t="e">
        <f t="shared" si="18"/>
        <v>#VALUE!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 t="e">
        <f t="shared" si="18"/>
        <v>#VALUE!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 t="e">
        <f t="shared" si="18"/>
        <v>#VALUE!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 t="e">
        <f t="shared" si="18"/>
        <v>#VALUE!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 t="e">
        <f t="shared" si="18"/>
        <v>#VALUE!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 t="e">
        <f t="shared" si="18"/>
        <v>#VALUE!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 t="e">
        <f t="shared" si="18"/>
        <v>#VALUE!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 t="e">
        <f t="shared" si="18"/>
        <v>#VALUE!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18"/>
        <v>#VALUE!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 t="e">
        <f t="shared" si="18"/>
        <v>#VALUE!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 t="e">
        <f t="shared" si="18"/>
        <v>#VALUE!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 t="e">
        <f t="shared" si="18"/>
        <v>#VALUE!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 t="e">
        <f t="shared" si="18"/>
        <v>#VALUE!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6" priority="35">
      <formula>F25&gt;0</formula>
    </cfRule>
    <cfRule type="expression" dxfId="1595" priority="36">
      <formula>F25&lt;0</formula>
    </cfRule>
  </conditionalFormatting>
  <conditionalFormatting sqref="Q7">
    <cfRule type="expression" dxfId="1594" priority="33">
      <formula>Q7&gt;0</formula>
    </cfRule>
    <cfRule type="expression" dxfId="1593" priority="34">
      <formula>Q7&lt;0</formula>
    </cfRule>
  </conditionalFormatting>
  <conditionalFormatting sqref="Q8">
    <cfRule type="expression" dxfId="1592" priority="31">
      <formula>Q8&gt;0</formula>
    </cfRule>
    <cfRule type="expression" dxfId="1591" priority="32">
      <formula>Q8&lt;0</formula>
    </cfRule>
  </conditionalFormatting>
  <conditionalFormatting sqref="F41:F46">
    <cfRule type="expression" dxfId="1590" priority="29">
      <formula>F41&gt;0</formula>
    </cfRule>
    <cfRule type="expression" dxfId="1589" priority="30">
      <formula>F41&lt;0</formula>
    </cfRule>
  </conditionalFormatting>
  <conditionalFormatting sqref="H41:H46">
    <cfRule type="expression" dxfId="1588" priority="27">
      <formula>H41&gt;0</formula>
    </cfRule>
    <cfRule type="expression" dxfId="1587" priority="28">
      <formula>H41&lt;0</formula>
    </cfRule>
  </conditionalFormatting>
  <conditionalFormatting sqref="F89:F110">
    <cfRule type="expression" dxfId="1586" priority="25">
      <formula>F89&gt;0</formula>
    </cfRule>
    <cfRule type="expression" dxfId="1585" priority="26">
      <formula>F89&lt;0</formula>
    </cfRule>
  </conditionalFormatting>
  <conditionalFormatting sqref="H89:H110">
    <cfRule type="expression" dxfId="1584" priority="23">
      <formula>H89&gt;0</formula>
    </cfRule>
    <cfRule type="expression" dxfId="1583" priority="24">
      <formula>H89&lt;0</formula>
    </cfRule>
  </conditionalFormatting>
  <conditionalFormatting sqref="Q10">
    <cfRule type="expression" dxfId="1582" priority="21">
      <formula>Q10&gt;0</formula>
    </cfRule>
    <cfRule type="expression" dxfId="1581" priority="22">
      <formula>Q10&lt;0</formula>
    </cfRule>
  </conditionalFormatting>
  <conditionalFormatting sqref="J25:J38">
    <cfRule type="expression" dxfId="1580" priority="19">
      <formula>J25&gt;0</formula>
    </cfRule>
    <cfRule type="expression" dxfId="1579" priority="20">
      <formula>J25&lt;0</formula>
    </cfRule>
  </conditionalFormatting>
  <conditionalFormatting sqref="K25:K38">
    <cfRule type="expression" dxfId="1578" priority="17">
      <formula>K25&gt;0</formula>
    </cfRule>
    <cfRule type="expression" dxfId="1577" priority="18">
      <formula>K25&lt;0</formula>
    </cfRule>
  </conditionalFormatting>
  <conditionalFormatting sqref="L25:L38">
    <cfRule type="expression" dxfId="1576" priority="15">
      <formula>L25&gt;0</formula>
    </cfRule>
    <cfRule type="expression" dxfId="1575" priority="16">
      <formula>L25&lt;0</formula>
    </cfRule>
  </conditionalFormatting>
  <conditionalFormatting sqref="J40">
    <cfRule type="expression" dxfId="1574" priority="13">
      <formula>J40&gt;0</formula>
    </cfRule>
    <cfRule type="expression" dxfId="1573" priority="14">
      <formula>J40&lt;0</formula>
    </cfRule>
  </conditionalFormatting>
  <conditionalFormatting sqref="L39">
    <cfRule type="expression" dxfId="1572" priority="9">
      <formula>L39&gt;0</formula>
    </cfRule>
    <cfRule type="expression" dxfId="1571" priority="10">
      <formula>L39&lt;0</formula>
    </cfRule>
  </conditionalFormatting>
  <conditionalFormatting sqref="F39">
    <cfRule type="expression" dxfId="1570" priority="7">
      <formula>F39&gt;0</formula>
    </cfRule>
    <cfRule type="expression" dxfId="1569" priority="8">
      <formula>F39&lt;0</formula>
    </cfRule>
  </conditionalFormatting>
  <conditionalFormatting sqref="H39">
    <cfRule type="expression" dxfId="1568" priority="5">
      <formula>H39&gt;0</formula>
    </cfRule>
    <cfRule type="expression" dxfId="1567" priority="6">
      <formula>H39&lt;0</formula>
    </cfRule>
  </conditionalFormatting>
  <conditionalFormatting sqref="J41">
    <cfRule type="expression" dxfId="1566" priority="3">
      <formula>J41&gt;0</formula>
    </cfRule>
    <cfRule type="expression" dxfId="1565" priority="4">
      <formula>J41&lt;0</formula>
    </cfRule>
  </conditionalFormatting>
  <conditionalFormatting sqref="J42">
    <cfRule type="expression" dxfId="1564" priority="1">
      <formula>J42&gt;0</formula>
    </cfRule>
    <cfRule type="expression" dxfId="1563" priority="2">
      <formula>J42&lt;0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ht="27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 t="s">
        <v>836</v>
      </c>
      <c r="R4" s="490">
        <v>0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 t="e">
        <f>Q4*Q2</f>
        <v>#VALUE!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 t="e">
        <f>Q3*Q2</f>
        <v>#VALUE!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 t="e">
        <f>Q10+Q8</f>
        <v>#VALUE!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 t="e">
        <f>K18+M18-F18+Q2*Q4</f>
        <v>#VALUE!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 t="e">
        <f>P40*$Q$4</f>
        <v>#VALUE!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 t="e">
        <f t="shared" ref="Q41:Q60" si="2">P41*$Q$4</f>
        <v>#VALUE!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 t="e">
        <f t="shared" si="2"/>
        <v>#VALUE!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 t="e">
        <f t="shared" si="2"/>
        <v>#VALUE!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 t="e">
        <f t="shared" si="2"/>
        <v>#VALUE!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 t="e">
        <f t="shared" si="2"/>
        <v>#VALUE!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 t="e">
        <f t="shared" si="2"/>
        <v>#VALUE!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 t="e">
        <f t="shared" si="2"/>
        <v>#VALUE!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 t="e">
        <f t="shared" si="2"/>
        <v>#VALUE!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 t="e">
        <f t="shared" si="2"/>
        <v>#VALUE!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 t="e">
        <f t="shared" si="2"/>
        <v>#VALUE!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 t="e">
        <f t="shared" si="2"/>
        <v>#VALUE!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 t="e">
        <f t="shared" si="2"/>
        <v>#VALUE!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 t="e">
        <f t="shared" si="2"/>
        <v>#VALUE!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 t="e">
        <f t="shared" si="2"/>
        <v>#VALUE!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 t="e">
        <f t="shared" si="2"/>
        <v>#VALUE!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 t="e">
        <f t="shared" si="2"/>
        <v>#VALUE!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 t="e">
        <f t="shared" si="2"/>
        <v>#VALUE!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 t="e">
        <f t="shared" si="2"/>
        <v>#VALUE!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 t="e">
        <f t="shared" si="2"/>
        <v>#VALUE!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 t="e">
        <f t="shared" si="2"/>
        <v>#VALUE!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2" priority="31">
      <formula>F29&gt;0</formula>
    </cfRule>
    <cfRule type="expression" dxfId="1561" priority="32">
      <formula>F29&lt;0</formula>
    </cfRule>
  </conditionalFormatting>
  <conditionalFormatting sqref="F29 F31:F35">
    <cfRule type="expression" dxfId="1560" priority="33">
      <formula>F29&gt;0</formula>
    </cfRule>
    <cfRule type="expression" dxfId="1559" priority="34">
      <formula>F29&lt;0</formula>
    </cfRule>
  </conditionalFormatting>
  <conditionalFormatting sqref="H29 H31:H35">
    <cfRule type="expression" dxfId="1558" priority="29">
      <formula>H29&gt;0</formula>
    </cfRule>
    <cfRule type="expression" dxfId="1557" priority="30">
      <formula>H29&lt;0</formula>
    </cfRule>
  </conditionalFormatting>
  <conditionalFormatting sqref="F21:F28">
    <cfRule type="expression" dxfId="1556" priority="27">
      <formula>F21&gt;0</formula>
    </cfRule>
    <cfRule type="expression" dxfId="1555" priority="28">
      <formula>F21&lt;0</formula>
    </cfRule>
  </conditionalFormatting>
  <conditionalFormatting sqref="H21:H28">
    <cfRule type="expression" dxfId="1554" priority="25">
      <formula>H21&gt;0</formula>
    </cfRule>
    <cfRule type="expression" dxfId="1553" priority="26">
      <formula>H21&lt;0</formula>
    </cfRule>
  </conditionalFormatting>
  <conditionalFormatting sqref="Q8">
    <cfRule type="expression" dxfId="1552" priority="21">
      <formula>Q8&gt;0</formula>
    </cfRule>
    <cfRule type="expression" dxfId="1551" priority="22">
      <formula>Q8&lt;0</formula>
    </cfRule>
  </conditionalFormatting>
  <conditionalFormatting sqref="Q7">
    <cfRule type="expression" dxfId="1550" priority="23">
      <formula>Q7&gt;0</formula>
    </cfRule>
    <cfRule type="expression" dxfId="1549" priority="24">
      <formula>Q7&lt;0</formula>
    </cfRule>
  </conditionalFormatting>
  <conditionalFormatting sqref="F30">
    <cfRule type="expression" dxfId="1548" priority="19">
      <formula>F30&gt;0</formula>
    </cfRule>
    <cfRule type="expression" dxfId="1547" priority="20">
      <formula>F30&lt;0</formula>
    </cfRule>
  </conditionalFormatting>
  <conditionalFormatting sqref="H30">
    <cfRule type="expression" dxfId="1546" priority="17">
      <formula>H30&gt;0</formula>
    </cfRule>
    <cfRule type="expression" dxfId="1545" priority="18">
      <formula>H30&lt;0</formula>
    </cfRule>
  </conditionalFormatting>
  <conditionalFormatting sqref="F68 F70:F74">
    <cfRule type="expression" dxfId="1544" priority="13">
      <formula>F68&gt;0</formula>
    </cfRule>
    <cfRule type="expression" dxfId="1543" priority="14">
      <formula>F68&lt;0</formula>
    </cfRule>
  </conditionalFormatting>
  <conditionalFormatting sqref="F68 F70:F74">
    <cfRule type="expression" dxfId="1542" priority="15">
      <formula>F68&gt;0</formula>
    </cfRule>
    <cfRule type="expression" dxfId="1541" priority="16">
      <formula>F68&lt;0</formula>
    </cfRule>
  </conditionalFormatting>
  <conditionalFormatting sqref="H68 H70:H74">
    <cfRule type="expression" dxfId="1540" priority="11">
      <formula>H68&gt;0</formula>
    </cfRule>
    <cfRule type="expression" dxfId="1539" priority="12">
      <formula>H68&lt;0</formula>
    </cfRule>
  </conditionalFormatting>
  <conditionalFormatting sqref="F60:F67">
    <cfRule type="expression" dxfId="1538" priority="9">
      <formula>F60&gt;0</formula>
    </cfRule>
    <cfRule type="expression" dxfId="1537" priority="10">
      <formula>F60&lt;0</formula>
    </cfRule>
  </conditionalFormatting>
  <conditionalFormatting sqref="H60:H67">
    <cfRule type="expression" dxfId="1536" priority="7">
      <formula>H60&gt;0</formula>
    </cfRule>
    <cfRule type="expression" dxfId="1535" priority="8">
      <formula>H60&lt;0</formula>
    </cfRule>
  </conditionalFormatting>
  <conditionalFormatting sqref="F69">
    <cfRule type="expression" dxfId="1534" priority="5">
      <formula>F69&gt;0</formula>
    </cfRule>
    <cfRule type="expression" dxfId="1533" priority="6">
      <formula>F69&lt;0</formula>
    </cfRule>
  </conditionalFormatting>
  <conditionalFormatting sqref="H69">
    <cfRule type="expression" dxfId="1532" priority="3">
      <formula>H69&gt;0</formula>
    </cfRule>
    <cfRule type="expression" dxfId="1531" priority="4">
      <formula>H69&lt;0</formula>
    </cfRule>
  </conditionalFormatting>
  <conditionalFormatting sqref="Q10">
    <cfRule type="expression" dxfId="1530" priority="1">
      <formula>Q10&gt;0</formula>
    </cfRule>
    <cfRule type="expression" dxfId="152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 t="e">
        <f>O41*$Q$4</f>
        <v>#VALUE!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 t="e">
        <f t="shared" ref="P42:P61" si="5">O42*$Q$4</f>
        <v>#VALUE!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 t="e">
        <f t="shared" si="5"/>
        <v>#VALUE!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 t="e">
        <f t="shared" si="5"/>
        <v>#VALUE!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 t="e">
        <f t="shared" si="5"/>
        <v>#VALUE!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 t="e">
        <f t="shared" si="5"/>
        <v>#VALUE!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 t="e">
        <f t="shared" si="5"/>
        <v>#VALUE!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 t="e">
        <f t="shared" si="5"/>
        <v>#VALUE!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 t="e">
        <f t="shared" si="5"/>
        <v>#VALUE!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 t="e">
        <f t="shared" si="5"/>
        <v>#VALUE!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 t="e">
        <f t="shared" si="5"/>
        <v>#VALUE!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 t="e">
        <f t="shared" si="5"/>
        <v>#VALUE!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 t="e">
        <f t="shared" si="5"/>
        <v>#VALUE!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 t="e">
        <f t="shared" si="5"/>
        <v>#VALUE!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 t="e">
        <f t="shared" si="5"/>
        <v>#VALUE!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 t="e">
        <f t="shared" si="5"/>
        <v>#VALUE!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 t="e">
        <f t="shared" si="5"/>
        <v>#VALUE!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 t="e">
        <f t="shared" si="5"/>
        <v>#VALUE!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 t="e">
        <f t="shared" si="5"/>
        <v>#VALUE!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 t="e">
        <f t="shared" si="5"/>
        <v>#VALUE!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 t="e">
        <f t="shared" si="5"/>
        <v>#VALUE!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8" priority="11">
      <formula>F33&gt;0</formula>
    </cfRule>
    <cfRule type="expression" dxfId="1527" priority="12">
      <formula>F33&lt;0</formula>
    </cfRule>
  </conditionalFormatting>
  <conditionalFormatting sqref="Q7">
    <cfRule type="expression" dxfId="1526" priority="9">
      <formula>Q7&gt;0</formula>
    </cfRule>
    <cfRule type="expression" dxfId="1525" priority="10">
      <formula>Q7&lt;0</formula>
    </cfRule>
  </conditionalFormatting>
  <conditionalFormatting sqref="Q8">
    <cfRule type="expression" dxfId="1524" priority="7">
      <formula>Q8&gt;0</formula>
    </cfRule>
    <cfRule type="expression" dxfId="1523" priority="8">
      <formula>Q8&lt;0</formula>
    </cfRule>
  </conditionalFormatting>
  <conditionalFormatting sqref="F25:F32">
    <cfRule type="expression" dxfId="1522" priority="5">
      <formula>F25&gt;0</formula>
    </cfRule>
    <cfRule type="expression" dxfId="1521" priority="6">
      <formula>F25&lt;0</formula>
    </cfRule>
  </conditionalFormatting>
  <conditionalFormatting sqref="H25:H32">
    <cfRule type="expression" dxfId="1520" priority="3">
      <formula>H25&gt;0</formula>
    </cfRule>
    <cfRule type="expression" dxfId="1519" priority="4">
      <formula>H25&lt;0</formula>
    </cfRule>
  </conditionalFormatting>
  <conditionalFormatting sqref="Q10">
    <cfRule type="expression" dxfId="1518" priority="1">
      <formula>Q10&gt;0</formula>
    </cfRule>
    <cfRule type="expression" dxfId="151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16.453099999999999</v>
      </c>
      <c r="T3" s="585" t="s">
        <v>496</v>
      </c>
      <c r="X3" s="134"/>
    </row>
    <row r="4" spans="1:24" ht="375" x14ac:dyDescent="0.25">
      <c r="B4" s="44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8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7" t="s">
        <v>836</v>
      </c>
      <c r="R4" s="490">
        <v>0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T5" t="s">
        <v>498</v>
      </c>
      <c r="X5" s="134"/>
    </row>
    <row r="6" spans="1:24" x14ac:dyDescent="0.25">
      <c r="B6" s="44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3290.62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100</v>
      </c>
      <c r="X7" s="134"/>
    </row>
    <row r="8" spans="1:24" x14ac:dyDescent="0.25">
      <c r="B8" s="489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 t="e">
        <f>IF(Q2=0, 0, Q8/Q6)</f>
        <v>#VALUE!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550</v>
      </c>
      <c r="D18" s="18"/>
      <c r="E18" s="18"/>
      <c r="F18" s="18">
        <f>SUM(F2:F12)</f>
        <v>8524.5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350</v>
      </c>
      <c r="D19" s="352"/>
      <c r="E19" s="352"/>
      <c r="F19" s="353">
        <f>SumByColor($A$19,F2:F17)</f>
        <v>4983</v>
      </c>
      <c r="G19" s="352"/>
      <c r="H19" s="352">
        <f>SumByColor($A$19,H2:H17)</f>
        <v>250</v>
      </c>
      <c r="I19" s="352"/>
      <c r="J19" s="352"/>
      <c r="K19" s="353">
        <f>SumByColor($A$19,K2:K17)</f>
        <v>5234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3" si="14">C31*(E31-D31)</f>
        <v>-551.60000000000014</v>
      </c>
      <c r="G31" s="39">
        <f t="shared" ref="G31:G33" si="15">D31*C31</f>
        <v>3371.6</v>
      </c>
      <c r="H31" s="227">
        <f t="shared" ref="H31:H33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 t="e">
        <f>O41*$Q$4</f>
        <v>#VALUE!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 t="e">
        <f t="shared" ref="P42:P61" si="17">O42*$Q$4</f>
        <v>#VALUE!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 t="e">
        <f t="shared" si="17"/>
        <v>#VALUE!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 t="e">
        <f t="shared" si="17"/>
        <v>#VALUE!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 t="e">
        <f t="shared" si="17"/>
        <v>#VALUE!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 t="e">
        <f t="shared" si="17"/>
        <v>#VALUE!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 t="e">
        <f>O47*$Q$4</f>
        <v>#VALUE!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 t="e">
        <f t="shared" si="17"/>
        <v>#VALUE!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 t="e">
        <f t="shared" si="17"/>
        <v>#VALUE!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 t="e">
        <f t="shared" si="17"/>
        <v>#VALUE!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 t="e">
        <f t="shared" si="17"/>
        <v>#VALUE!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 t="e">
        <f t="shared" si="17"/>
        <v>#VALUE!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 t="e">
        <f t="shared" si="17"/>
        <v>#VALUE!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 t="e">
        <f t="shared" si="17"/>
        <v>#VALUE!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 t="e">
        <f t="shared" si="17"/>
        <v>#VALUE!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 t="e">
        <f t="shared" si="17"/>
        <v>#VALUE!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 t="e">
        <f t="shared" si="17"/>
        <v>#VALUE!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 t="e">
        <f t="shared" si="17"/>
        <v>#VALUE!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 t="e">
        <f t="shared" si="17"/>
        <v>#VALUE!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 t="e">
        <f t="shared" si="17"/>
        <v>#VALUE!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 t="e">
        <f t="shared" si="17"/>
        <v>#VALUE!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20">C83*(E83-D83)</f>
        <v>-67.999999999999829</v>
      </c>
      <c r="G83" s="375">
        <f t="shared" ref="G83:G92" si="21">D83*C83</f>
        <v>2110.4</v>
      </c>
      <c r="H83" s="376">
        <f t="shared" ref="H83:H92" si="22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20"/>
        <v>-65.999999999999659</v>
      </c>
      <c r="G84" s="375">
        <f t="shared" si="21"/>
        <v>3129.6</v>
      </c>
      <c r="H84" s="376">
        <f t="shared" si="22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20"/>
        <v>-9.5999999999997954</v>
      </c>
      <c r="G85" s="375">
        <f t="shared" si="21"/>
        <v>3129.6</v>
      </c>
      <c r="H85" s="376">
        <f t="shared" si="22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20"/>
        <v>61.200000000000188</v>
      </c>
      <c r="G86" s="375">
        <f t="shared" si="21"/>
        <v>3129.6</v>
      </c>
      <c r="H86" s="376">
        <f t="shared" si="22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20"/>
        <v>-61.199999999999477</v>
      </c>
      <c r="G87" s="375">
        <f t="shared" si="21"/>
        <v>5103.2</v>
      </c>
      <c r="H87" s="376">
        <f t="shared" si="22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20"/>
        <v>-37.199999999999989</v>
      </c>
      <c r="G88" s="375">
        <f t="shared" si="21"/>
        <v>5103.2</v>
      </c>
      <c r="H88" s="376">
        <f t="shared" si="22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20"/>
        <v>146.80000000000035</v>
      </c>
      <c r="G89" s="375">
        <f t="shared" si="21"/>
        <v>5103.2</v>
      </c>
      <c r="H89" s="376">
        <f t="shared" si="22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20"/>
        <v>180.80000000000069</v>
      </c>
      <c r="G90" s="375">
        <f t="shared" si="21"/>
        <v>5103.2</v>
      </c>
      <c r="H90" s="376">
        <f t="shared" si="22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20"/>
        <v>214.24000000000021</v>
      </c>
      <c r="G91" s="375">
        <f t="shared" si="21"/>
        <v>2454.7599999999998</v>
      </c>
      <c r="H91" s="376">
        <f t="shared" si="22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20"/>
        <v>270.63199999999995</v>
      </c>
      <c r="G92" s="375">
        <f t="shared" si="21"/>
        <v>1908.568</v>
      </c>
      <c r="H92" s="376">
        <f t="shared" si="22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6" priority="67">
      <formula>F32&gt;0</formula>
    </cfRule>
    <cfRule type="expression" dxfId="1515" priority="68">
      <formula>F32&lt;0</formula>
    </cfRule>
  </conditionalFormatting>
  <conditionalFormatting sqref="Q7">
    <cfRule type="expression" dxfId="1514" priority="65">
      <formula>Q7&gt;0</formula>
    </cfRule>
    <cfRule type="expression" dxfId="1513" priority="66">
      <formula>Q7&lt;0</formula>
    </cfRule>
  </conditionalFormatting>
  <conditionalFormatting sqref="Q8">
    <cfRule type="expression" dxfId="1512" priority="63">
      <formula>Q8&gt;0</formula>
    </cfRule>
    <cfRule type="expression" dxfId="1511" priority="64">
      <formula>Q8&lt;0</formula>
    </cfRule>
  </conditionalFormatting>
  <conditionalFormatting sqref="W1:W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0" priority="55">
      <formula>M58&gt;0</formula>
    </cfRule>
    <cfRule type="expression" dxfId="1509" priority="56">
      <formula>M58&lt;0</formula>
    </cfRule>
  </conditionalFormatting>
  <conditionalFormatting sqref="Q10">
    <cfRule type="expression" dxfId="1508" priority="53">
      <formula>Q10&gt;0</formula>
    </cfRule>
    <cfRule type="expression" dxfId="1507" priority="54">
      <formula>Q10&lt;0</formula>
    </cfRule>
  </conditionalFormatting>
  <conditionalFormatting sqref="F29:F31">
    <cfRule type="expression" dxfId="1506" priority="51">
      <formula>F29&gt;0</formula>
    </cfRule>
    <cfRule type="expression" dxfId="1505" priority="52">
      <formula>F29&lt;0</formula>
    </cfRule>
  </conditionalFormatting>
  <conditionalFormatting sqref="H29:H31">
    <cfRule type="expression" dxfId="1504" priority="49">
      <formula>H29&gt;0</formula>
    </cfRule>
    <cfRule type="expression" dxfId="1503" priority="50">
      <formula>H29&lt;0</formula>
    </cfRule>
  </conditionalFormatting>
  <conditionalFormatting sqref="F83:F94">
    <cfRule type="expression" dxfId="1502" priority="47">
      <formula>F83&gt;0</formula>
    </cfRule>
    <cfRule type="expression" dxfId="1501" priority="48">
      <formula>F83&lt;0</formula>
    </cfRule>
  </conditionalFormatting>
  <conditionalFormatting sqref="H83:H94">
    <cfRule type="expression" dxfId="1500" priority="45">
      <formula>H83&gt;0</formula>
    </cfRule>
    <cfRule type="expression" dxfId="1499" priority="46">
      <formula>H83&lt;0</formula>
    </cfRule>
  </conditionalFormatting>
  <conditionalFormatting sqref="J41">
    <cfRule type="expression" dxfId="1498" priority="43">
      <formula>J41&gt;0</formula>
    </cfRule>
    <cfRule type="expression" dxfId="1497" priority="44">
      <formula>J41&lt;0</formula>
    </cfRule>
  </conditionalFormatting>
  <conditionalFormatting sqref="J39:J47 J49">
    <cfRule type="expression" dxfId="1496" priority="41">
      <formula>J39&gt;0</formula>
    </cfRule>
    <cfRule type="expression" dxfId="1495" priority="42">
      <formula>J39&lt;0</formula>
    </cfRule>
  </conditionalFormatting>
  <conditionalFormatting sqref="F48 H48">
    <cfRule type="expression" dxfId="1494" priority="39">
      <formula>F48&gt;0</formula>
    </cfRule>
    <cfRule type="expression" dxfId="1493" priority="40">
      <formula>F48&lt;0</formula>
    </cfRule>
  </conditionalFormatting>
  <conditionalFormatting sqref="J48">
    <cfRule type="expression" dxfId="1492" priority="37">
      <formula>J48&gt;0</formula>
    </cfRule>
    <cfRule type="expression" dxfId="1491" priority="38">
      <formula>J48&lt;0</formula>
    </cfRule>
  </conditionalFormatting>
  <conditionalFormatting sqref="K41:K52">
    <cfRule type="expression" dxfId="1490" priority="35">
      <formula>K41&gt;0</formula>
    </cfRule>
    <cfRule type="expression" dxfId="1489" priority="36">
      <formula>K41&lt;0</formula>
    </cfRule>
  </conditionalFormatting>
  <conditionalFormatting sqref="K39:K52">
    <cfRule type="expression" dxfId="1488" priority="33">
      <formula>K39&gt;0</formula>
    </cfRule>
    <cfRule type="expression" dxfId="1487" priority="34">
      <formula>K39&lt;0</formula>
    </cfRule>
  </conditionalFormatting>
  <conditionalFormatting sqref="F102:F118 H102:H118 H120:H128 F120:F128">
    <cfRule type="expression" dxfId="1486" priority="29">
      <formula>F102&gt;0</formula>
    </cfRule>
    <cfRule type="expression" dxfId="1485" priority="30">
      <formula>F102&lt;0</formula>
    </cfRule>
  </conditionalFormatting>
  <conditionalFormatting sqref="F96:F101">
    <cfRule type="expression" dxfId="1484" priority="27">
      <formula>F96&gt;0</formula>
    </cfRule>
    <cfRule type="expression" dxfId="1483" priority="28">
      <formula>F96&lt;0</formula>
    </cfRule>
  </conditionalFormatting>
  <conditionalFormatting sqref="H96:H101">
    <cfRule type="expression" dxfId="1482" priority="25">
      <formula>H96&gt;0</formula>
    </cfRule>
    <cfRule type="expression" dxfId="1481" priority="26">
      <formula>H96&lt;0</formula>
    </cfRule>
  </conditionalFormatting>
  <conditionalFormatting sqref="J112">
    <cfRule type="expression" dxfId="1480" priority="23">
      <formula>J112&gt;0</formula>
    </cfRule>
    <cfRule type="expression" dxfId="1479" priority="24">
      <formula>J112&lt;0</formula>
    </cfRule>
  </conditionalFormatting>
  <conditionalFormatting sqref="J110:J118 J120">
    <cfRule type="expression" dxfId="1478" priority="21">
      <formula>J110&gt;0</formula>
    </cfRule>
    <cfRule type="expression" dxfId="1477" priority="22">
      <formula>J110&lt;0</formula>
    </cfRule>
  </conditionalFormatting>
  <conditionalFormatting sqref="F119 H119">
    <cfRule type="expression" dxfId="1476" priority="19">
      <formula>F119&gt;0</formula>
    </cfRule>
    <cfRule type="expression" dxfId="1475" priority="20">
      <formula>F119&lt;0</formula>
    </cfRule>
  </conditionalFormatting>
  <conditionalFormatting sqref="J119">
    <cfRule type="expression" dxfId="1474" priority="17">
      <formula>J119&gt;0</formula>
    </cfRule>
    <cfRule type="expression" dxfId="1473" priority="18">
      <formula>J119&lt;0</formula>
    </cfRule>
  </conditionalFormatting>
  <conditionalFormatting sqref="K112:K123">
    <cfRule type="expression" dxfId="1472" priority="15">
      <formula>K112&gt;0</formula>
    </cfRule>
    <cfRule type="expression" dxfId="1471" priority="16">
      <formula>K112&lt;0</formula>
    </cfRule>
  </conditionalFormatting>
  <conditionalFormatting sqref="K110:K123">
    <cfRule type="expression" dxfId="1470" priority="13">
      <formula>K110&gt;0</formula>
    </cfRule>
    <cfRule type="expression" dxfId="1469" priority="14">
      <formula>K110&lt;0</formula>
    </cfRule>
  </conditionalFormatting>
  <conditionalFormatting sqref="J121">
    <cfRule type="expression" dxfId="1468" priority="11">
      <formula>J121&gt;0</formula>
    </cfRule>
    <cfRule type="expression" dxfId="1467" priority="12">
      <formula>J121&lt;0</formula>
    </cfRule>
  </conditionalFormatting>
  <conditionalFormatting sqref="F25:F28">
    <cfRule type="expression" dxfId="1466" priority="9">
      <formula>F25&gt;0</formula>
    </cfRule>
    <cfRule type="expression" dxfId="1465" priority="10">
      <formula>F25&lt;0</formula>
    </cfRule>
  </conditionalFormatting>
  <conditionalFormatting sqref="H25:H28">
    <cfRule type="expression" dxfId="1464" priority="7">
      <formula>H25&gt;0</formula>
    </cfRule>
    <cfRule type="expression" dxfId="1463" priority="8">
      <formula>H25&lt;0</formula>
    </cfRule>
  </conditionalFormatting>
  <conditionalFormatting sqref="J27:J29">
    <cfRule type="expression" dxfId="1462" priority="5">
      <formula>J27&gt;0</formula>
    </cfRule>
    <cfRule type="expression" dxfId="1461" priority="6">
      <formula>J27&lt;0</formula>
    </cfRule>
  </conditionalFormatting>
  <conditionalFormatting sqref="J30:J31">
    <cfRule type="expression" dxfId="1460" priority="3">
      <formula>J30&gt;0</formula>
    </cfRule>
    <cfRule type="expression" dxfId="1459" priority="4">
      <formula>J30&lt;0</formula>
    </cfRule>
  </conditionalFormatting>
  <conditionalFormatting sqref="J33">
    <cfRule type="expression" dxfId="1458" priority="1">
      <formula>J33&gt;0</formula>
    </cfRule>
    <cfRule type="expression" dxfId="1457" priority="2">
      <formula>J33&lt;0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ht="375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 t="e">
        <f>O41*$Q$4</f>
        <v>#VALUE!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 t="e">
        <f t="shared" ref="P42:P61" si="6">O42*$Q$4</f>
        <v>#VALUE!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 t="e">
        <f t="shared" si="6"/>
        <v>#VALUE!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 t="e">
        <f t="shared" si="6"/>
        <v>#VALUE!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 t="e">
        <f t="shared" si="6"/>
        <v>#VALUE!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 t="e">
        <f t="shared" si="6"/>
        <v>#VALUE!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 t="e">
        <f t="shared" si="6"/>
        <v>#VALUE!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 t="e">
        <f t="shared" si="6"/>
        <v>#VALUE!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 t="e">
        <f t="shared" si="6"/>
        <v>#VALUE!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 t="e">
        <f t="shared" si="6"/>
        <v>#VALUE!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 t="e">
        <f t="shared" si="6"/>
        <v>#VALUE!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 t="e">
        <f t="shared" si="6"/>
        <v>#VALUE!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 t="e">
        <f t="shared" si="6"/>
        <v>#VALUE!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 t="e">
        <f t="shared" si="6"/>
        <v>#VALUE!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 t="e">
        <f t="shared" si="6"/>
        <v>#VALUE!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 t="e">
        <f t="shared" si="6"/>
        <v>#VALUE!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 t="e">
        <f t="shared" si="6"/>
        <v>#VALUE!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 t="e">
        <f t="shared" si="6"/>
        <v>#VALUE!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 t="e">
        <f t="shared" si="6"/>
        <v>#VALUE!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 t="e">
        <f t="shared" si="6"/>
        <v>#VALUE!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 t="e">
        <f t="shared" si="6"/>
        <v>#VALUE!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 t="s">
        <v>836</v>
      </c>
      <c r="R4" s="490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 t="e">
        <f>Q4*Q2</f>
        <v>#VALUE!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 t="e">
        <f>Q3*Q2</f>
        <v>#VALUE!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 t="e">
        <f>Q10+Q8</f>
        <v>#VALUE!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 t="e">
        <f>K18+M18-F18+Q2*Q4</f>
        <v>#VALUE!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 t="e">
        <f>O41*$Q$4</f>
        <v>#VALUE!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 t="e">
        <f t="shared" ref="P42:P61" si="2">O42*$Q$4</f>
        <v>#VALUE!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 t="e">
        <f t="shared" si="2"/>
        <v>#VALUE!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 t="e">
        <f t="shared" si="2"/>
        <v>#VALUE!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 t="e">
        <f t="shared" si="2"/>
        <v>#VALUE!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 t="e">
        <f t="shared" si="2"/>
        <v>#VALUE!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 t="e">
        <f t="shared" si="2"/>
        <v>#VALUE!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 t="e">
        <f t="shared" si="2"/>
        <v>#VALUE!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 t="e">
        <f t="shared" si="2"/>
        <v>#VALUE!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 t="e">
        <f t="shared" si="2"/>
        <v>#VALUE!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 t="e">
        <f t="shared" si="2"/>
        <v>#VALUE!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 t="e">
        <f t="shared" si="2"/>
        <v>#VALUE!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 t="e">
        <f t="shared" si="2"/>
        <v>#VALUE!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 t="e">
        <f t="shared" si="2"/>
        <v>#VALUE!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 t="e">
        <f t="shared" si="2"/>
        <v>#VALUE!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 t="e">
        <f t="shared" si="2"/>
        <v>#VALUE!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 t="e">
        <f t="shared" si="2"/>
        <v>#VALUE!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 t="e">
        <f t="shared" si="2"/>
        <v>#VALUE!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 t="e">
        <f t="shared" si="2"/>
        <v>#VALUE!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 t="e">
        <f t="shared" si="2"/>
        <v>#VALUE!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 t="e">
        <f t="shared" si="2"/>
        <v>#VALUE!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ht="375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 t="e">
        <f>Q3*Q2</f>
        <v>#VALUE!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 t="e">
        <f>Q10+Q8</f>
        <v>#VALUE!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 t="e">
        <f>K18+M18-F18+Q2*Q4</f>
        <v>#VALUE!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 t="e">
        <f>O41*$Q$4</f>
        <v>#VALUE!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 t="e">
        <f t="shared" ref="P42:P61" si="2">O42*$Q$4</f>
        <v>#VALUE!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 t="e">
        <f t="shared" si="2"/>
        <v>#VALUE!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 t="e">
        <f t="shared" si="2"/>
        <v>#VALUE!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 t="e">
        <f t="shared" si="2"/>
        <v>#VALUE!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 t="e">
        <f t="shared" si="2"/>
        <v>#VALUE!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 t="e">
        <f t="shared" si="2"/>
        <v>#VALUE!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 t="e">
        <f t="shared" si="2"/>
        <v>#VALUE!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 t="e">
        <f t="shared" si="2"/>
        <v>#VALUE!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 t="e">
        <f t="shared" si="2"/>
        <v>#VALUE!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 t="e">
        <f t="shared" si="2"/>
        <v>#VALUE!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 t="e">
        <f t="shared" si="2"/>
        <v>#VALUE!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 t="e">
        <f t="shared" si="2"/>
        <v>#VALUE!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 t="e">
        <f t="shared" si="2"/>
        <v>#VALUE!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 t="e">
        <f t="shared" si="2"/>
        <v>#VALUE!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 t="e">
        <f t="shared" si="2"/>
        <v>#VALUE!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 t="e">
        <f t="shared" si="2"/>
        <v>#VALUE!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 t="e">
        <f t="shared" si="2"/>
        <v>#VALUE!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 t="e">
        <f t="shared" si="2"/>
        <v>#VALUE!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 t="e">
        <f t="shared" si="2"/>
        <v>#VALUE!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 t="e">
        <f t="shared" si="2"/>
        <v>#VALUE!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12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 t="e">
        <f>O41*$Q$4</f>
        <v>#VALUE!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 t="e">
        <f t="shared" ref="P42:P61" si="3">O42*$Q$4</f>
        <v>#VALUE!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 t="e">
        <f t="shared" si="3"/>
        <v>#VALUE!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 t="e">
        <f t="shared" si="3"/>
        <v>#VALUE!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 t="e">
        <f t="shared" si="3"/>
        <v>#VALUE!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 t="e">
        <f t="shared" si="3"/>
        <v>#VALUE!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 t="e">
        <f t="shared" si="3"/>
        <v>#VALUE!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 t="e">
        <f t="shared" si="3"/>
        <v>#VALUE!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 t="e">
        <f t="shared" si="3"/>
        <v>#VALUE!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 t="e">
        <f t="shared" si="3"/>
        <v>#VALUE!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 t="e">
        <f t="shared" si="3"/>
        <v>#VALUE!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 t="e">
        <f t="shared" si="3"/>
        <v>#VALUE!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 t="e">
        <f t="shared" si="3"/>
        <v>#VALUE!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 t="e">
        <f t="shared" si="3"/>
        <v>#VALUE!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 t="e">
        <f t="shared" si="3"/>
        <v>#VALUE!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 t="e">
        <f t="shared" si="3"/>
        <v>#VALUE!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3"/>
        <v>#VALUE!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 t="e">
        <f t="shared" si="3"/>
        <v>#VALUE!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 t="e">
        <f t="shared" si="3"/>
        <v>#VALUE!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 t="e">
        <f t="shared" si="3"/>
        <v>#VALUE!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 t="e">
        <f t="shared" si="3"/>
        <v>#VALUE!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ht="375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 t="s">
        <v>836</v>
      </c>
      <c r="R4" s="49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 t="e">
        <f>Q4*Q2</f>
        <v>#VALUE!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 t="e">
        <f>Q3*Q2</f>
        <v>#VALUE!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 t="e">
        <f>Q10+Q8</f>
        <v>#VALUE!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 t="e">
        <f>K18+M18-F18+Q2*Q4</f>
        <v>#VALUE!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 t="e">
        <f>O41*$Q$4</f>
        <v>#VALUE!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 t="e">
        <f t="shared" ref="P42:P61" si="0">O42*$Q$4</f>
        <v>#VALUE!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 t="e">
        <f t="shared" si="0"/>
        <v>#VALUE!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 t="e">
        <f t="shared" si="0"/>
        <v>#VALUE!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 t="e">
        <f t="shared" si="0"/>
        <v>#VALUE!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 t="e">
        <f t="shared" si="0"/>
        <v>#VALUE!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 t="e">
        <f t="shared" si="0"/>
        <v>#VALUE!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 t="e">
        <f t="shared" si="0"/>
        <v>#VALUE!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 t="e">
        <f t="shared" si="0"/>
        <v>#VALUE!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 t="e">
        <f t="shared" si="0"/>
        <v>#VALUE!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 t="e">
        <f t="shared" si="0"/>
        <v>#VALUE!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 t="e">
        <f t="shared" si="0"/>
        <v>#VALUE!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 t="e">
        <f t="shared" si="0"/>
        <v>#VALUE!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 t="e">
        <f t="shared" si="0"/>
        <v>#VALUE!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 t="e">
        <f t="shared" si="0"/>
        <v>#VALUE!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 t="e">
        <f t="shared" si="0"/>
        <v>#VALUE!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 t="e">
        <f t="shared" si="0"/>
        <v>#VALUE!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 t="e">
        <f t="shared" si="0"/>
        <v>#VALUE!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 t="e">
        <f t="shared" si="0"/>
        <v>#VALUE!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 t="e">
        <f t="shared" si="0"/>
        <v>#VALUE!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 t="e">
        <f t="shared" si="0"/>
        <v>#VALUE!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 t="e">
        <f>O41*$Q$4</f>
        <v>#VALUE!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 t="e">
        <f t="shared" ref="P42:P61" si="4">O42*$Q$4</f>
        <v>#VALUE!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 t="e">
        <f t="shared" si="4"/>
        <v>#VALUE!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 t="e">
        <f t="shared" si="4"/>
        <v>#VALUE!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 t="e">
        <f t="shared" si="4"/>
        <v>#VALUE!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 t="e">
        <f t="shared" si="4"/>
        <v>#VALUE!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 t="e">
        <f t="shared" si="4"/>
        <v>#VALUE!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 t="e">
        <f t="shared" si="4"/>
        <v>#VALUE!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 t="e">
        <f t="shared" si="4"/>
        <v>#VALUE!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 t="e">
        <f t="shared" si="4"/>
        <v>#VALUE!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 t="e">
        <f t="shared" si="4"/>
        <v>#VALUE!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 t="e">
        <f t="shared" si="4"/>
        <v>#VALUE!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 t="e">
        <f t="shared" si="4"/>
        <v>#VALUE!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 t="e">
        <f t="shared" si="4"/>
        <v>#VALUE!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 t="e">
        <f t="shared" si="4"/>
        <v>#VALUE!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 t="e">
        <f t="shared" si="4"/>
        <v>#VALUE!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4"/>
        <v>#VALUE!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 t="e">
        <f t="shared" si="4"/>
        <v>#VALUE!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 t="e">
        <f t="shared" si="4"/>
        <v>#VALUE!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 t="e">
        <f t="shared" si="4"/>
        <v>#VALUE!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 t="e">
        <f t="shared" si="4"/>
        <v>#VALUE!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 t="e">
        <f>O41*$Q$4</f>
        <v>#VALUE!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 t="e">
        <f t="shared" ref="P42:P61" si="1">O42*$Q$4</f>
        <v>#VALUE!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 t="e">
        <f t="shared" si="1"/>
        <v>#VALUE!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 t="e">
        <f t="shared" si="1"/>
        <v>#VALUE!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 t="e">
        <f t="shared" si="1"/>
        <v>#VALUE!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 t="e">
        <f t="shared" si="1"/>
        <v>#VALUE!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 t="e">
        <f t="shared" si="1"/>
        <v>#VALUE!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 t="e">
        <f t="shared" si="1"/>
        <v>#VALUE!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 t="e">
        <f t="shared" si="1"/>
        <v>#VALUE!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 t="e">
        <f t="shared" si="1"/>
        <v>#VALUE!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 t="e">
        <f t="shared" si="1"/>
        <v>#VALUE!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 t="e">
        <f t="shared" si="1"/>
        <v>#VALUE!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 t="e">
        <f t="shared" si="1"/>
        <v>#VALUE!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 t="e">
        <f t="shared" si="1"/>
        <v>#VALUE!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 t="e">
        <f t="shared" si="1"/>
        <v>#VALUE!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 t="e">
        <f t="shared" si="1"/>
        <v>#VALUE!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1"/>
        <v>#VALUE!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 t="e">
        <f t="shared" si="1"/>
        <v>#VALUE!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 t="e">
        <f t="shared" si="1"/>
        <v>#VALUE!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 t="e">
        <f t="shared" si="1"/>
        <v>#VALUE!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 t="e">
        <f t="shared" si="1"/>
        <v>#VALUE!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</row>
    <row r="4" spans="1:2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12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 t="e">
        <f>O41*$Q$4</f>
        <v>#VALUE!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 t="e">
        <f t="shared" ref="P42:P61" si="6">O42*$Q$4</f>
        <v>#VALUE!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 t="e">
        <f t="shared" si="6"/>
        <v>#VALUE!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 t="e">
        <f t="shared" si="6"/>
        <v>#VALUE!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 t="e">
        <f t="shared" si="6"/>
        <v>#VALUE!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 t="e">
        <f t="shared" si="6"/>
        <v>#VALUE!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 t="e">
        <f t="shared" si="6"/>
        <v>#VALUE!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 t="e">
        <f t="shared" si="6"/>
        <v>#VALUE!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 t="e">
        <f t="shared" si="6"/>
        <v>#VALUE!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 t="e">
        <f t="shared" si="6"/>
        <v>#VALUE!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 t="e">
        <f t="shared" si="6"/>
        <v>#VALUE!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 t="e">
        <f t="shared" si="6"/>
        <v>#VALUE!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 t="e">
        <f t="shared" si="6"/>
        <v>#VALUE!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 t="e">
        <f t="shared" si="6"/>
        <v>#VALUE!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 t="e">
        <f t="shared" si="6"/>
        <v>#VALUE!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 t="e">
        <f t="shared" si="6"/>
        <v>#VALUE!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6"/>
        <v>#VALUE!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 t="e">
        <f t="shared" si="6"/>
        <v>#VALUE!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 t="e">
        <f t="shared" si="6"/>
        <v>#VALUE!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 t="e">
        <f t="shared" si="6"/>
        <v>#VALUE!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 t="e">
        <f t="shared" si="6"/>
        <v>#VALUE!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68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2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16.091103333333329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 t="s">
        <v>836</v>
      </c>
      <c r="R4" s="490">
        <v>0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 t="e">
        <f>Q4*Q2</f>
        <v>#VALUE!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96546.619999999981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 t="e">
        <f>Q10+Q8</f>
        <v>#VALUE!</v>
      </c>
      <c r="R7">
        <v>6000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 t="e">
        <f>K49+M49-F49+Q2*Q4</f>
        <v>#VALUE!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 t="e">
        <f>IF(Q2=0, 0, Q8/Q6)</f>
        <v>#VALUE!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91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1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91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 t="e">
        <f>O42*$Q$4</f>
        <v>#VALUE!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 t="e">
        <f>O43*$Q$4</f>
        <v>#VALUE!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 t="e">
        <f>O44*$Q$4</f>
        <v>#VALUE!</v>
      </c>
    </row>
    <row r="45" spans="2:16" x14ac:dyDescent="0.25">
      <c r="B45" s="492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 t="e">
        <f>O45*$Q$4</f>
        <v>#VALUE!</v>
      </c>
    </row>
    <row r="46" spans="2:16" x14ac:dyDescent="0.25">
      <c r="C46" s="4"/>
      <c r="D46" s="236"/>
      <c r="E46" s="3"/>
      <c r="F46" s="3"/>
      <c r="O46" s="81">
        <v>1.18</v>
      </c>
      <c r="P46" s="81" t="e">
        <f>O46*$Q$4</f>
        <v>#VALUE!</v>
      </c>
    </row>
    <row r="47" spans="2:16" x14ac:dyDescent="0.25">
      <c r="O47" s="81">
        <v>1.17</v>
      </c>
      <c r="P47" s="81" t="e">
        <f t="shared" ref="P47:P53" si="2">O47*$Q$4</f>
        <v>#VALUE!</v>
      </c>
    </row>
    <row r="48" spans="2:16" x14ac:dyDescent="0.25">
      <c r="G48" s="29"/>
      <c r="O48" s="81">
        <v>1.1599999999999999</v>
      </c>
      <c r="P48" s="81" t="e">
        <f t="shared" si="2"/>
        <v>#VALUE!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7700</v>
      </c>
      <c r="I49" s="79"/>
      <c r="J49" s="18"/>
      <c r="K49" s="18">
        <f>SUM(K2:K48)</f>
        <v>107317.98</v>
      </c>
      <c r="L49" s="14"/>
      <c r="M49" s="18">
        <f>SUM(M2:M48)</f>
        <v>1053.25</v>
      </c>
      <c r="O49" s="81">
        <v>1.1499999999999999</v>
      </c>
      <c r="P49" s="81" t="e">
        <f t="shared" si="2"/>
        <v>#VALUE!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 t="e">
        <f t="shared" si="2"/>
        <v>#VALUE!</v>
      </c>
    </row>
    <row r="51" spans="1:16" x14ac:dyDescent="0.25">
      <c r="O51" s="81">
        <v>1.1299999999999999</v>
      </c>
      <c r="P51" s="81" t="e">
        <f t="shared" si="2"/>
        <v>#VALUE!</v>
      </c>
    </row>
    <row r="52" spans="1:16" x14ac:dyDescent="0.25">
      <c r="O52" s="81">
        <v>1.1200000000000001</v>
      </c>
      <c r="P52" s="81" t="e">
        <f t="shared" si="2"/>
        <v>#VALUE!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 t="e">
        <f t="shared" si="2"/>
        <v>#VALUE!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 t="e">
        <f>O54*$Q$4</f>
        <v>#VALUE!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 t="e">
        <f t="shared" ref="P55:P74" si="9">O55*$Q$4</f>
        <v>#VALUE!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 t="e">
        <f t="shared" si="9"/>
        <v>#VALUE!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 t="e">
        <f t="shared" si="9"/>
        <v>#VALUE!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 t="e">
        <f t="shared" si="9"/>
        <v>#VALUE!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 t="e">
        <f t="shared" si="9"/>
        <v>#VALUE!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 t="e">
        <f t="shared" si="9"/>
        <v>#VALUE!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 t="e">
        <f t="shared" si="9"/>
        <v>#VALUE!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 t="e">
        <f t="shared" si="9"/>
        <v>#VALUE!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 t="e">
        <f t="shared" si="9"/>
        <v>#VALUE!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 t="e">
        <f t="shared" si="9"/>
        <v>#VALUE!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 t="e">
        <f t="shared" si="9"/>
        <v>#VALUE!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 t="e">
        <f t="shared" si="9"/>
        <v>#VALUE!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 t="e">
        <f t="shared" si="9"/>
        <v>#VALUE!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 t="e">
        <f t="shared" si="9"/>
        <v>#VALUE!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 t="e">
        <f t="shared" si="9"/>
        <v>#VALUE!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 t="e">
        <f t="shared" si="9"/>
        <v>#VALUE!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 t="e">
        <f t="shared" si="9"/>
        <v>#VALUE!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 t="e">
        <f t="shared" si="9"/>
        <v>#VALUE!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 t="e">
        <f t="shared" si="9"/>
        <v>#VALUE!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 t="e">
        <f t="shared" si="9"/>
        <v>#VALUE!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 t="e">
        <f>O75*$Q$4</f>
        <v>#VALUE!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 t="e">
        <f>O76*$Q$4</f>
        <v>#VALUE!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 t="e">
        <f>O77*$Q$4</f>
        <v>#VALUE!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 t="e">
        <f>O78*$Q$4</f>
        <v>#VALUE!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 t="e">
        <f>O79*$Q$4</f>
        <v>#VALUE!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:F106" si="73">C105*(E105-D105)</f>
        <v>-15103.999999999996</v>
      </c>
      <c r="G105" s="39">
        <f t="shared" ref="G105:G106" si="74">D105*C105</f>
        <v>102336</v>
      </c>
      <c r="H105" s="227">
        <f t="shared" ref="H105:H106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A106">
        <v>6000</v>
      </c>
      <c r="B106" s="153">
        <v>43040</v>
      </c>
      <c r="C106" s="10">
        <v>6000</v>
      </c>
      <c r="D106" s="238">
        <v>16.091100000000001</v>
      </c>
      <c r="E106" s="39">
        <v>14.87</v>
      </c>
      <c r="F106" s="39">
        <f t="shared" si="73"/>
        <v>-7326.6000000000095</v>
      </c>
      <c r="G106" s="39">
        <f t="shared" si="74"/>
        <v>96546.6</v>
      </c>
      <c r="H106" s="227">
        <f t="shared" si="75"/>
        <v>-7.5886670271143777E-2</v>
      </c>
      <c r="I106" s="39"/>
      <c r="J106" s="39"/>
      <c r="K106" s="39">
        <v>7289</v>
      </c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6">IF(C125=0, 0,D125*C125)</f>
        <v>68120</v>
      </c>
      <c r="H125" s="377">
        <f t="shared" ref="H125:H131" si="77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6"/>
        <v>0</v>
      </c>
      <c r="H126" s="377" t="str">
        <f t="shared" si="77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6"/>
        <v>0</v>
      </c>
      <c r="H127" s="377" t="str">
        <f t="shared" si="77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6"/>
        <v>75600</v>
      </c>
      <c r="H128" s="377">
        <f t="shared" si="77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6"/>
        <v>0</v>
      </c>
      <c r="H129" s="377" t="str">
        <f t="shared" si="77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6"/>
        <v>82367.28</v>
      </c>
      <c r="H130" s="377">
        <f t="shared" si="77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6"/>
        <v>0</v>
      </c>
      <c r="H131" s="377" t="str">
        <f t="shared" si="77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8">C133*(E133-D133)</f>
        <v>-29017.579999999998</v>
      </c>
      <c r="G133" s="375">
        <f t="shared" ref="G133:G162" si="79">D133*C133</f>
        <v>91417.900000000009</v>
      </c>
      <c r="H133" s="376">
        <f t="shared" ref="H133:H162" si="80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8"/>
        <v>-31836.35999999999</v>
      </c>
      <c r="G134" s="375">
        <f t="shared" si="79"/>
        <v>101483.62</v>
      </c>
      <c r="H134" s="376">
        <f t="shared" si="80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8"/>
        <v>-34009.06</v>
      </c>
      <c r="G135" s="375">
        <f t="shared" si="79"/>
        <v>109418.42</v>
      </c>
      <c r="H135" s="376">
        <f t="shared" si="80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8"/>
        <v>-34008.920000000006</v>
      </c>
      <c r="G136" s="375">
        <f t="shared" si="79"/>
        <v>101358.28000000001</v>
      </c>
      <c r="H136" s="376">
        <f t="shared" si="80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8"/>
        <v>-39575.879999999997</v>
      </c>
      <c r="G137" s="375">
        <f t="shared" si="79"/>
        <v>108716.71999999999</v>
      </c>
      <c r="H137" s="376">
        <f t="shared" si="80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8"/>
        <v>-38892.919999999991</v>
      </c>
      <c r="G138" s="375">
        <f t="shared" si="79"/>
        <v>110180.68</v>
      </c>
      <c r="H138" s="376">
        <f t="shared" si="80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8"/>
        <v>-39649.22</v>
      </c>
      <c r="G139" s="375">
        <f t="shared" si="79"/>
        <v>101232.94</v>
      </c>
      <c r="H139" s="376">
        <f t="shared" si="80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8"/>
        <v>-41303.94</v>
      </c>
      <c r="G140" s="375">
        <f t="shared" si="79"/>
        <v>94046.46</v>
      </c>
      <c r="H140" s="376">
        <f t="shared" si="80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8"/>
        <v>-42699.159999999996</v>
      </c>
      <c r="G141" s="375">
        <f t="shared" si="79"/>
        <v>101024.04</v>
      </c>
      <c r="H141" s="376">
        <f t="shared" si="80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8"/>
        <v>-47715.600000000006</v>
      </c>
      <c r="G142" s="375">
        <f t="shared" si="79"/>
        <v>107500.44</v>
      </c>
      <c r="H142" s="376">
        <f t="shared" si="80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8"/>
        <v>-46809.119999999995</v>
      </c>
      <c r="G143" s="375">
        <f t="shared" si="79"/>
        <v>113864.21999999999</v>
      </c>
      <c r="H143" s="376">
        <f t="shared" si="80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8"/>
        <v>-47694.16</v>
      </c>
      <c r="G144" s="375">
        <f t="shared" si="79"/>
        <v>126525.44</v>
      </c>
      <c r="H144" s="376">
        <f t="shared" si="80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8"/>
        <v>-48128</v>
      </c>
      <c r="G145" s="375">
        <f t="shared" si="79"/>
        <v>129280</v>
      </c>
      <c r="H145" s="376">
        <f t="shared" si="80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8"/>
        <v>-48155.4</v>
      </c>
      <c r="G146" s="375">
        <f t="shared" si="79"/>
        <v>113708.88</v>
      </c>
      <c r="H146" s="376">
        <f t="shared" si="80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8"/>
        <v>-42239.579999999994</v>
      </c>
      <c r="G147" s="375">
        <f t="shared" si="79"/>
        <v>100564.46</v>
      </c>
      <c r="H147" s="376">
        <f t="shared" si="80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8"/>
        <v>-42072.46</v>
      </c>
      <c r="G148" s="375">
        <f t="shared" si="79"/>
        <v>100397.34000000001</v>
      </c>
      <c r="H148" s="376">
        <f t="shared" si="80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8"/>
        <v>-45543.96</v>
      </c>
      <c r="G149" s="375">
        <f t="shared" si="79"/>
        <v>132958.98000000001</v>
      </c>
      <c r="H149" s="376">
        <f t="shared" si="80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8"/>
        <v>-45906.62000000001</v>
      </c>
      <c r="G150" s="375">
        <f t="shared" si="79"/>
        <v>158980.96</v>
      </c>
      <c r="H150" s="376">
        <f t="shared" si="80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8"/>
        <v>-51777.299999999996</v>
      </c>
      <c r="G151" s="375">
        <f t="shared" si="79"/>
        <v>171590.94</v>
      </c>
      <c r="H151" s="377">
        <f t="shared" si="80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8"/>
        <v>-49664.193999999989</v>
      </c>
      <c r="G152" s="375">
        <f t="shared" si="79"/>
        <v>158920.21399999998</v>
      </c>
      <c r="H152" s="377">
        <f t="shared" si="80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8"/>
        <v>-47987.500000000015</v>
      </c>
      <c r="G153" s="375">
        <f t="shared" si="79"/>
        <v>145958.78</v>
      </c>
      <c r="H153" s="377">
        <f t="shared" si="80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8"/>
        <v>-47702.966000000015</v>
      </c>
      <c r="G154" s="375">
        <f t="shared" si="79"/>
        <v>158434.24600000001</v>
      </c>
      <c r="H154" s="377">
        <f t="shared" si="80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8"/>
        <v>-60971.399999999987</v>
      </c>
      <c r="G155" s="375">
        <f t="shared" si="79"/>
        <v>170139.24</v>
      </c>
      <c r="H155" s="377">
        <f t="shared" si="80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8"/>
        <v>-77656.859999999986</v>
      </c>
      <c r="G156" s="375">
        <f t="shared" si="79"/>
        <v>166354.54</v>
      </c>
      <c r="H156" s="377">
        <f t="shared" si="80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8"/>
        <v>-85359.959999999992</v>
      </c>
      <c r="G157" s="375">
        <f t="shared" si="79"/>
        <v>169945.68</v>
      </c>
      <c r="H157" s="377">
        <f t="shared" si="80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8"/>
        <v>-100883.47199999999</v>
      </c>
      <c r="G158" s="375">
        <f t="shared" si="79"/>
        <v>169887.61199999999</v>
      </c>
      <c r="H158" s="376">
        <f t="shared" si="80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8"/>
        <v>-97651.02</v>
      </c>
      <c r="G159" s="375">
        <f t="shared" si="79"/>
        <v>169848.9</v>
      </c>
      <c r="H159" s="376">
        <f t="shared" si="80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8"/>
        <v>-97231.731999999989</v>
      </c>
      <c r="G160" s="375">
        <f t="shared" si="79"/>
        <v>165974.95199999999</v>
      </c>
      <c r="H160" s="376">
        <f t="shared" si="80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8"/>
        <v>-97234.865999999995</v>
      </c>
      <c r="G161" s="375">
        <f t="shared" si="79"/>
        <v>169723.08599999998</v>
      </c>
      <c r="H161" s="376">
        <f t="shared" si="80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8"/>
        <v>-104373.632</v>
      </c>
      <c r="G162" s="375">
        <f t="shared" si="79"/>
        <v>197776.17199999999</v>
      </c>
      <c r="H162" s="376">
        <f t="shared" si="80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8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8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81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81"/>
        <v>-94166.28</v>
      </c>
      <c r="G166" s="375">
        <f t="shared" ref="G166:G173" si="82">IF(C166=0, 0,D166*C166)</f>
        <v>165387.56</v>
      </c>
      <c r="H166" s="376">
        <f t="shared" ref="H166:H173" si="83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81"/>
        <v>-91969.787999999986</v>
      </c>
      <c r="G167" s="375">
        <f t="shared" si="82"/>
        <v>157393.788</v>
      </c>
      <c r="H167" s="376">
        <f t="shared" si="83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81"/>
        <v>-91154.7</v>
      </c>
      <c r="G168" s="375">
        <f t="shared" si="82"/>
        <v>145246.5</v>
      </c>
      <c r="H168" s="376">
        <f t="shared" si="83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81"/>
        <v>-92238.461999999985</v>
      </c>
      <c r="G169" s="375">
        <f t="shared" si="82"/>
        <v>161141.78199999998</v>
      </c>
      <c r="H169" s="376">
        <f t="shared" si="83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81"/>
        <v>-89571.54800000001</v>
      </c>
      <c r="G170" s="375">
        <f t="shared" si="82"/>
        <v>152607.92800000001</v>
      </c>
      <c r="H170" s="376">
        <f t="shared" si="83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81"/>
        <v>-89550.534</v>
      </c>
      <c r="G171" s="375">
        <f t="shared" si="82"/>
        <v>169006.91400000002</v>
      </c>
      <c r="H171" s="376">
        <f t="shared" si="83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81"/>
        <v>-89678.238000000012</v>
      </c>
      <c r="G172" s="375">
        <f t="shared" si="82"/>
        <v>165029.61800000002</v>
      </c>
      <c r="H172" s="376">
        <f t="shared" si="83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81"/>
        <v>-89511.821999999986</v>
      </c>
      <c r="G173" s="375">
        <f t="shared" si="82"/>
        <v>168968.20199999999</v>
      </c>
      <c r="H173" s="376">
        <f t="shared" si="83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84">C174*(E174-D174)</f>
        <v>-89632.347999999984</v>
      </c>
      <c r="G174" s="375">
        <f t="shared" ref="G174:G185" si="85">IF(C174=0, 0,D174*C174)</f>
        <v>164983.728</v>
      </c>
      <c r="H174" s="376">
        <f t="shared" ref="H174:H225" si="86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84"/>
        <v>-93372.971999999994</v>
      </c>
      <c r="G175" s="375">
        <f t="shared" si="85"/>
        <v>172761.372</v>
      </c>
      <c r="H175" s="376">
        <f t="shared" si="86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84"/>
        <v>-91747.44</v>
      </c>
      <c r="G176" s="375">
        <f t="shared" si="85"/>
        <v>168784.32</v>
      </c>
      <c r="H176" s="376">
        <f t="shared" si="86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84"/>
        <v>-80757.467999999993</v>
      </c>
      <c r="G177" s="375">
        <f t="shared" si="85"/>
        <v>159727.26799999998</v>
      </c>
      <c r="H177" s="377">
        <f t="shared" si="86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84"/>
        <v>-72386.955999999976</v>
      </c>
      <c r="G178" s="375">
        <f t="shared" si="85"/>
        <v>164888.61599999998</v>
      </c>
      <c r="H178" s="377">
        <f t="shared" si="86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84"/>
        <v>-62830.615999999987</v>
      </c>
      <c r="G179" s="375">
        <f t="shared" si="85"/>
        <v>164888.61599999998</v>
      </c>
      <c r="H179" s="377">
        <f t="shared" si="86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84"/>
        <v>-66133.584000000003</v>
      </c>
      <c r="G180" s="375">
        <f t="shared" si="85"/>
        <v>164387.60399999999</v>
      </c>
      <c r="H180" s="377">
        <f t="shared" si="86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84"/>
        <v>-61160.576000000008</v>
      </c>
      <c r="G181" s="375">
        <f t="shared" si="85"/>
        <v>164331.93599999999</v>
      </c>
      <c r="H181" s="377">
        <f t="shared" si="86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84"/>
        <v>-58033.889999999992</v>
      </c>
      <c r="G182" s="375">
        <f t="shared" si="85"/>
        <v>164266.99</v>
      </c>
      <c r="H182" s="377">
        <f t="shared" si="86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84"/>
        <v>-56328.439999999988</v>
      </c>
      <c r="G183" s="375">
        <f t="shared" si="85"/>
        <v>148531.07999999999</v>
      </c>
      <c r="H183" s="377">
        <f t="shared" si="86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84"/>
        <v>-57894.720000000016</v>
      </c>
      <c r="G184" s="375">
        <f t="shared" si="85"/>
        <v>163942.26</v>
      </c>
      <c r="H184" s="376">
        <f t="shared" si="86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84"/>
        <v>-58904.104000000007</v>
      </c>
      <c r="G185" s="375">
        <f t="shared" si="85"/>
        <v>167796.78400000001</v>
      </c>
      <c r="H185" s="376">
        <f t="shared" si="86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7">C186*(E186-D186)</f>
        <v>-69928.587000000014</v>
      </c>
      <c r="G186" s="375">
        <f t="shared" ref="G186:G225" si="88">IF(C186=0, 0,D186*C186)</f>
        <v>206559.20699999999</v>
      </c>
      <c r="H186" s="376">
        <f t="shared" si="86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7"/>
        <v>-66302.234199999992</v>
      </c>
      <c r="G187" s="375">
        <f t="shared" si="88"/>
        <v>185059.5742</v>
      </c>
      <c r="H187" s="376">
        <f t="shared" si="86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7"/>
        <v>-59729.712599999977</v>
      </c>
      <c r="G188" s="375">
        <f t="shared" si="88"/>
        <v>167542.63259999998</v>
      </c>
      <c r="H188" s="376">
        <f t="shared" si="86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7"/>
        <v>-65233.308000000005</v>
      </c>
      <c r="G189" s="375">
        <f t="shared" si="88"/>
        <v>188202.64799999999</v>
      </c>
      <c r="H189" s="376">
        <f t="shared" si="86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7"/>
        <v>-64902.603600000009</v>
      </c>
      <c r="G190" s="375">
        <f t="shared" si="88"/>
        <v>167102.28360000002</v>
      </c>
      <c r="H190" s="376">
        <f t="shared" si="86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7"/>
        <v>-66452.265800000008</v>
      </c>
      <c r="G191" s="375">
        <f t="shared" si="88"/>
        <v>168143.46580000001</v>
      </c>
      <c r="H191" s="376">
        <f t="shared" si="86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7"/>
        <v>-64191.270599999982</v>
      </c>
      <c r="G192" s="375">
        <f t="shared" si="88"/>
        <v>167068.4106</v>
      </c>
      <c r="H192" s="376">
        <f t="shared" si="86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7"/>
        <v>-53072.044600000016</v>
      </c>
      <c r="G193" s="375">
        <f t="shared" si="88"/>
        <v>155298.88460000002</v>
      </c>
      <c r="H193" s="376">
        <f t="shared" si="86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7"/>
        <v>-54016.789200000007</v>
      </c>
      <c r="G194" s="375">
        <f t="shared" si="88"/>
        <v>166959.04920000001</v>
      </c>
      <c r="H194" s="376">
        <f t="shared" si="86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7"/>
        <v>-40694.080000000002</v>
      </c>
      <c r="G195" s="375">
        <f t="shared" si="88"/>
        <v>148852.48000000001</v>
      </c>
      <c r="H195" s="376">
        <f t="shared" si="86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7"/>
        <v>-41622.116400000006</v>
      </c>
      <c r="G196" s="375">
        <f t="shared" si="88"/>
        <v>161235.47640000001</v>
      </c>
      <c r="H196" s="376">
        <f t="shared" si="86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7"/>
        <v>-39713.673000000003</v>
      </c>
      <c r="G197" s="375">
        <f t="shared" si="88"/>
        <v>166592.253</v>
      </c>
      <c r="H197" s="376">
        <f t="shared" si="86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7"/>
        <v>-39679.2474</v>
      </c>
      <c r="G198" s="375">
        <f t="shared" si="88"/>
        <v>160002.82739999998</v>
      </c>
      <c r="H198" s="376">
        <f t="shared" si="86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7"/>
        <v>-40600.177800000019</v>
      </c>
      <c r="G199" s="375">
        <f t="shared" si="88"/>
        <v>166510.9578</v>
      </c>
      <c r="H199" s="376">
        <f t="shared" si="86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7"/>
        <v>-37192.92720000002</v>
      </c>
      <c r="G200" s="375">
        <f t="shared" si="88"/>
        <v>159811.00720000002</v>
      </c>
      <c r="H200" s="376">
        <f t="shared" si="86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7"/>
        <v>-28198.487200000018</v>
      </c>
      <c r="G201" s="375">
        <f t="shared" si="88"/>
        <v>159811.00720000002</v>
      </c>
      <c r="H201" s="376">
        <f t="shared" si="86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7"/>
        <v>-32939.072999999997</v>
      </c>
      <c r="G202" s="375">
        <f t="shared" si="88"/>
        <v>166785.81299999999</v>
      </c>
      <c r="H202" s="376">
        <f t="shared" si="86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7"/>
        <v>-27080.606799999998</v>
      </c>
      <c r="G203" s="375">
        <f t="shared" si="88"/>
        <v>159610.92679999999</v>
      </c>
      <c r="H203" s="377">
        <f t="shared" si="86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7"/>
        <v>-23278.161400000005</v>
      </c>
      <c r="G204" s="375">
        <f t="shared" si="88"/>
        <v>159479.6814</v>
      </c>
      <c r="H204" s="377">
        <f t="shared" si="86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7"/>
        <v>-27860.058600000004</v>
      </c>
      <c r="G205" s="375">
        <f t="shared" si="88"/>
        <v>166739.35860000001</v>
      </c>
      <c r="H205" s="377">
        <f t="shared" si="86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7"/>
        <v>-29897.277600000016</v>
      </c>
      <c r="G206" s="375">
        <f t="shared" si="88"/>
        <v>166260.29760000002</v>
      </c>
      <c r="H206" s="377">
        <f t="shared" si="86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7"/>
        <v>-34709.179199999977</v>
      </c>
      <c r="G207" s="375">
        <f t="shared" si="88"/>
        <v>165846.07919999998</v>
      </c>
      <c r="H207" s="377">
        <f t="shared" si="86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7"/>
        <v>-41926.063800000004</v>
      </c>
      <c r="G208" s="375">
        <f t="shared" si="88"/>
        <v>165707.6838</v>
      </c>
      <c r="H208" s="377">
        <f t="shared" si="86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7"/>
        <v>-48426.330400000006</v>
      </c>
      <c r="G209" s="375">
        <f t="shared" si="88"/>
        <v>190547.59040000002</v>
      </c>
      <c r="H209" s="377">
        <f t="shared" si="86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7"/>
        <v>-48374.515200000002</v>
      </c>
      <c r="G210" s="375">
        <f t="shared" si="88"/>
        <v>165187.97520000002</v>
      </c>
      <c r="H210" s="376">
        <f t="shared" si="86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7"/>
        <v>-54432.172800000015</v>
      </c>
      <c r="G211" s="375">
        <f t="shared" si="88"/>
        <v>176588.49280000001</v>
      </c>
      <c r="H211" s="376">
        <f t="shared" si="86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7"/>
        <v>-49378.123800000016</v>
      </c>
      <c r="G212" s="375">
        <f t="shared" si="88"/>
        <v>164933.44380000001</v>
      </c>
      <c r="H212" s="376">
        <f t="shared" si="86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7"/>
        <v>-45614.280400000011</v>
      </c>
      <c r="G213" s="375">
        <f t="shared" si="88"/>
        <v>177274.02040000001</v>
      </c>
      <c r="H213" s="376">
        <f t="shared" si="86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7"/>
        <v>-45519.5052</v>
      </c>
      <c r="G214" s="375">
        <f t="shared" si="88"/>
        <v>164849.2452</v>
      </c>
      <c r="H214" s="376">
        <f t="shared" si="86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7"/>
        <v>-45770.165399999983</v>
      </c>
      <c r="G215" s="375">
        <f t="shared" si="88"/>
        <v>164809.56539999999</v>
      </c>
      <c r="H215" s="376">
        <f t="shared" si="86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7"/>
        <v>-41109.240599999997</v>
      </c>
      <c r="G216" s="375">
        <f t="shared" si="88"/>
        <v>164794.08059999999</v>
      </c>
      <c r="H216" s="376">
        <f t="shared" si="86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7"/>
        <v>-37211.283199999991</v>
      </c>
      <c r="G217" s="375">
        <f t="shared" si="88"/>
        <v>158269.10319999998</v>
      </c>
      <c r="H217" s="376">
        <f t="shared" si="86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7"/>
        <v>-38770.067999999999</v>
      </c>
      <c r="G218" s="375">
        <f t="shared" si="88"/>
        <v>164777.628</v>
      </c>
      <c r="H218" s="376">
        <f t="shared" si="86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7"/>
        <v>-33653.890400000018</v>
      </c>
      <c r="G219" s="375">
        <f t="shared" si="88"/>
        <v>157924.0104</v>
      </c>
      <c r="H219" s="376">
        <f t="shared" si="86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7"/>
        <v>-37103.516399999986</v>
      </c>
      <c r="G220" s="375">
        <f t="shared" si="88"/>
        <v>164562.77639999997</v>
      </c>
      <c r="H220" s="376">
        <f t="shared" si="86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7"/>
        <v>-39676.8966</v>
      </c>
      <c r="G221" s="375">
        <f t="shared" si="88"/>
        <v>164523.09660000002</v>
      </c>
      <c r="H221" s="376">
        <f t="shared" si="86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7"/>
        <v>-35572.456799999993</v>
      </c>
      <c r="G222" s="375">
        <f t="shared" si="88"/>
        <v>164483.41680000001</v>
      </c>
      <c r="H222" s="376">
        <f t="shared" si="86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7"/>
        <v>-29514.401999999984</v>
      </c>
      <c r="G223" s="375">
        <f t="shared" si="88"/>
        <v>143679.28200000001</v>
      </c>
      <c r="H223" s="376">
        <f t="shared" si="86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7"/>
        <v>-24105.848799999996</v>
      </c>
      <c r="G224" s="375">
        <f t="shared" si="88"/>
        <v>136358.20879999999</v>
      </c>
      <c r="H224" s="376">
        <f t="shared" si="86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7"/>
        <v>-24823.50120000001</v>
      </c>
      <c r="G225" s="375">
        <f t="shared" si="88"/>
        <v>143649.8412</v>
      </c>
      <c r="H225" s="376">
        <f t="shared" si="86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9">C226*(E226-D226)</f>
        <v>-33713.287800000006</v>
      </c>
      <c r="G226" s="375">
        <f t="shared" ref="G226:G234" si="90">IF(C226=0, 0,D226*C226)</f>
        <v>154198.0478</v>
      </c>
      <c r="H226" s="376">
        <f t="shared" ref="H226:H234" si="91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9"/>
        <v>-34191.285600000003</v>
      </c>
      <c r="G227" s="375">
        <f t="shared" si="90"/>
        <v>158702.04560000001</v>
      </c>
      <c r="H227" s="376">
        <f t="shared" si="91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9"/>
        <v>-33706.974000000009</v>
      </c>
      <c r="G228" s="375">
        <f t="shared" si="90"/>
        <v>158217.734</v>
      </c>
      <c r="H228" s="376">
        <f t="shared" si="91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9"/>
        <v>-35317.9254</v>
      </c>
      <c r="G229" s="375">
        <f t="shared" si="90"/>
        <v>163357.86540000001</v>
      </c>
      <c r="H229" s="376">
        <f t="shared" si="91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9"/>
        <v>-36815.103999999985</v>
      </c>
      <c r="G230" s="375">
        <f t="shared" si="90"/>
        <v>157985.78399999999</v>
      </c>
      <c r="H230" s="376">
        <f t="shared" si="91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9"/>
        <v>-40329.610399999998</v>
      </c>
      <c r="G231" s="375">
        <f t="shared" si="90"/>
        <v>157881.87039999999</v>
      </c>
      <c r="H231" s="376">
        <f t="shared" si="91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9"/>
        <v>-35684.1158</v>
      </c>
      <c r="G232" s="375">
        <f t="shared" si="90"/>
        <v>157782.59580000001</v>
      </c>
      <c r="H232" s="376">
        <f t="shared" si="91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9"/>
        <v>-23709.664000000008</v>
      </c>
      <c r="G233" s="375">
        <f t="shared" si="90"/>
        <v>134887.10400000002</v>
      </c>
      <c r="H233" s="377">
        <f t="shared" si="91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9"/>
        <v>-19054.279999999995</v>
      </c>
      <c r="G234" s="375">
        <f t="shared" si="90"/>
        <v>121666.28</v>
      </c>
      <c r="H234" s="377">
        <f t="shared" si="91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92">C235*(E235-D235)</f>
        <v>-21366.37</v>
      </c>
      <c r="G235" s="375">
        <f t="shared" ref="G235:G243" si="93">IF(C235=0, 0,D235*C235)</f>
        <v>129041.37</v>
      </c>
      <c r="H235" s="377">
        <f t="shared" ref="H235:H243" si="94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92"/>
        <v>-17585.480000000014</v>
      </c>
      <c r="G236" s="375">
        <f t="shared" si="93"/>
        <v>121421.48000000001</v>
      </c>
      <c r="H236" s="377">
        <f t="shared" si="94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92"/>
        <v>-23433.255999999998</v>
      </c>
      <c r="G237" s="375">
        <f t="shared" si="93"/>
        <v>134073.236</v>
      </c>
      <c r="H237" s="377">
        <f t="shared" si="94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92"/>
        <v>-21154.320000000003</v>
      </c>
      <c r="G238" s="375">
        <f t="shared" si="93"/>
        <v>138785.16</v>
      </c>
      <c r="H238" s="377">
        <f t="shared" si="94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92"/>
        <v>-29477.467400000005</v>
      </c>
      <c r="G239" s="375">
        <f t="shared" si="93"/>
        <v>152116.9474</v>
      </c>
      <c r="H239" s="377">
        <f t="shared" si="94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92"/>
        <v>-29453.938799999982</v>
      </c>
      <c r="G240" s="375">
        <f t="shared" si="93"/>
        <v>156191.41879999998</v>
      </c>
      <c r="H240" s="376">
        <f t="shared" si="94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92"/>
        <v>-19172.503200000017</v>
      </c>
      <c r="G241" s="375">
        <f t="shared" si="93"/>
        <v>140043.3432</v>
      </c>
      <c r="H241" s="376">
        <f t="shared" si="94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92"/>
        <v>-13448.017</v>
      </c>
      <c r="G242" s="375">
        <f t="shared" si="93"/>
        <v>132303.45699999999</v>
      </c>
      <c r="H242" s="376">
        <f t="shared" si="94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92"/>
        <v>-12142.820000000009</v>
      </c>
      <c r="G243" s="375">
        <f t="shared" si="93"/>
        <v>126387.82</v>
      </c>
      <c r="H243" s="376">
        <f t="shared" si="94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95">C244*(E244-D244)</f>
        <v>-11873.480000000014</v>
      </c>
      <c r="G244" s="375">
        <f t="shared" ref="G244:G265" si="96">IF(C244=0, 0,D244*C244)</f>
        <v>118633.48000000001</v>
      </c>
      <c r="H244" s="376">
        <f t="shared" ref="H244:H265" si="97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95"/>
        <v>-11929.199999999995</v>
      </c>
      <c r="G245" s="375">
        <f t="shared" si="96"/>
        <v>106009.2</v>
      </c>
      <c r="H245" s="376">
        <f t="shared" si="97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95"/>
        <v>-18473.284199999991</v>
      </c>
      <c r="G246" s="375">
        <f t="shared" si="96"/>
        <v>138853.4442</v>
      </c>
      <c r="H246" s="376">
        <f t="shared" si="97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95"/>
        <v>-18423.393999999993</v>
      </c>
      <c r="G247" s="375">
        <f t="shared" si="96"/>
        <v>146163.554</v>
      </c>
      <c r="H247" s="376">
        <f t="shared" si="97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95"/>
        <v>-17342.266799999998</v>
      </c>
      <c r="G248" s="375">
        <f t="shared" si="96"/>
        <v>138703.7868</v>
      </c>
      <c r="H248" s="376">
        <f t="shared" si="97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95"/>
        <v>-17312.610000000008</v>
      </c>
      <c r="G249" s="375">
        <f t="shared" si="96"/>
        <v>146094.13</v>
      </c>
      <c r="H249" s="376">
        <f t="shared" si="97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95"/>
        <v>-16618.370000000006</v>
      </c>
      <c r="G250" s="375">
        <f t="shared" si="96"/>
        <v>146094.13</v>
      </c>
      <c r="H250" s="376">
        <f t="shared" si="97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95"/>
        <v>-18614.310000000012</v>
      </c>
      <c r="G251" s="375">
        <f t="shared" si="96"/>
        <v>146094.13</v>
      </c>
      <c r="H251" s="376">
        <f t="shared" si="97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95"/>
        <v>-10717.330000000011</v>
      </c>
      <c r="G252" s="375">
        <f t="shared" si="96"/>
        <v>146094.13</v>
      </c>
      <c r="H252" s="376">
        <f t="shared" si="97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95"/>
        <v>-13335.061799999996</v>
      </c>
      <c r="G253" s="375">
        <f t="shared" si="96"/>
        <v>146939.08179999999</v>
      </c>
      <c r="H253" s="376">
        <f t="shared" si="97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95"/>
        <v>-14034.101799999982</v>
      </c>
      <c r="G254" s="375">
        <f t="shared" si="96"/>
        <v>146939.08179999999</v>
      </c>
      <c r="H254" s="376">
        <f t="shared" si="97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95"/>
        <v>-18125.222999999994</v>
      </c>
      <c r="G255" s="375">
        <f t="shared" si="96"/>
        <v>152910.723</v>
      </c>
      <c r="H255" s="376">
        <f t="shared" si="97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95"/>
        <v>-17204.112599999997</v>
      </c>
      <c r="G256" s="375">
        <f t="shared" si="96"/>
        <v>152812.03260000001</v>
      </c>
      <c r="H256" s="376">
        <f t="shared" si="97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95"/>
        <v>-21007.348200000015</v>
      </c>
      <c r="G257" s="375">
        <f t="shared" si="96"/>
        <v>152777.3082</v>
      </c>
      <c r="H257" s="376">
        <f t="shared" si="97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95"/>
        <v>-23836.109799999987</v>
      </c>
      <c r="G258" s="375">
        <f t="shared" si="96"/>
        <v>154748.68979999999</v>
      </c>
      <c r="H258" s="376">
        <f t="shared" si="97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95"/>
        <v>-28747.721799999992</v>
      </c>
      <c r="G259" s="375">
        <f t="shared" si="96"/>
        <v>157458.96179999999</v>
      </c>
      <c r="H259" s="376">
        <f t="shared" si="97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95"/>
        <v>-26852.387599999998</v>
      </c>
      <c r="G260" s="375">
        <f t="shared" si="96"/>
        <v>154703.22759999998</v>
      </c>
      <c r="H260" s="376">
        <f t="shared" si="97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95"/>
        <v>-32892.451199999996</v>
      </c>
      <c r="G261" s="375">
        <f t="shared" si="96"/>
        <v>157338.5912</v>
      </c>
      <c r="H261" s="376">
        <f t="shared" si="97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95"/>
        <v>-28045.401999999998</v>
      </c>
      <c r="G262" s="375">
        <f t="shared" si="96"/>
        <v>157325.32200000001</v>
      </c>
      <c r="H262" s="377">
        <f t="shared" si="97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95"/>
        <v>-28056.67200000001</v>
      </c>
      <c r="G263" s="375">
        <f t="shared" si="96"/>
        <v>154608.592</v>
      </c>
      <c r="H263" s="377">
        <f t="shared" si="97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95"/>
        <v>-34756.773799999995</v>
      </c>
      <c r="G264" s="375">
        <f t="shared" si="96"/>
        <v>157212.5338</v>
      </c>
      <c r="H264" s="377">
        <f t="shared" si="97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95"/>
        <v>-34901.771399999991</v>
      </c>
      <c r="G265" s="375">
        <f t="shared" si="96"/>
        <v>159747.97140000001</v>
      </c>
      <c r="H265" s="377">
        <f t="shared" si="97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8">C266*(E266-D266)</f>
        <v>-36344.291399999995</v>
      </c>
      <c r="G266" s="375">
        <f t="shared" ref="G266:G281" si="99">IF(C266=0, 0,D266*C266)</f>
        <v>166350.4914</v>
      </c>
      <c r="H266" s="377">
        <f t="shared" ref="H266:H281" si="100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8"/>
        <v>-29806.304399999986</v>
      </c>
      <c r="G267" s="375">
        <f t="shared" si="99"/>
        <v>159588.28439999997</v>
      </c>
      <c r="H267" s="377">
        <f t="shared" si="100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8"/>
        <v>-27362.67760000001</v>
      </c>
      <c r="G268" s="375">
        <f t="shared" si="99"/>
        <v>154100.15760000001</v>
      </c>
      <c r="H268" s="377">
        <f t="shared" si="100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8"/>
        <v>-25413.691800000004</v>
      </c>
      <c r="G269" s="375">
        <f t="shared" si="99"/>
        <v>152157.7518</v>
      </c>
      <c r="H269" s="376">
        <f t="shared" si="100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8"/>
        <v>-18660.303400000012</v>
      </c>
      <c r="G270" s="375">
        <f t="shared" si="99"/>
        <v>145445.88340000002</v>
      </c>
      <c r="H270" s="376">
        <f t="shared" si="100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8"/>
        <v>-16029.133799999994</v>
      </c>
      <c r="G271" s="375">
        <f t="shared" si="99"/>
        <v>145331.33379999999</v>
      </c>
      <c r="H271" s="376">
        <f t="shared" si="100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8"/>
        <v>-13680.976200000003</v>
      </c>
      <c r="G272" s="375">
        <f t="shared" si="99"/>
        <v>137741.23620000001</v>
      </c>
      <c r="H272" s="376">
        <f t="shared" si="100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8"/>
        <v>-9402.4621999999927</v>
      </c>
      <c r="G273" s="375">
        <f t="shared" si="99"/>
        <v>122097.06219999999</v>
      </c>
      <c r="H273" s="376">
        <f t="shared" si="100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8"/>
        <v>-2780.8000000000065</v>
      </c>
      <c r="G274" s="375">
        <f t="shared" si="99"/>
        <v>94520.8</v>
      </c>
      <c r="H274" s="376">
        <f t="shared" si="100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8"/>
        <v>-2111.0000000000005</v>
      </c>
      <c r="G275" s="375">
        <f t="shared" si="99"/>
        <v>86111</v>
      </c>
      <c r="H275" s="376">
        <f t="shared" si="100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8"/>
        <v>-7950.599999999994</v>
      </c>
      <c r="G276" s="375">
        <f t="shared" si="99"/>
        <v>101790.59999999999</v>
      </c>
      <c r="H276" s="376">
        <f t="shared" si="100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8"/>
        <v>-7870.8499999999922</v>
      </c>
      <c r="G277" s="375">
        <f t="shared" si="99"/>
        <v>109530.84999999999</v>
      </c>
      <c r="H277" s="376">
        <f t="shared" si="100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8"/>
        <v>-2961.0000000000055</v>
      </c>
      <c r="G278" s="375">
        <f t="shared" si="99"/>
        <v>101541</v>
      </c>
      <c r="H278" s="376">
        <f t="shared" si="100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8"/>
        <v>-3051.400000000001</v>
      </c>
      <c r="G279" s="375">
        <f t="shared" si="99"/>
        <v>93416.4</v>
      </c>
      <c r="H279" s="376">
        <f t="shared" si="100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8"/>
        <v>-3026.4999999999986</v>
      </c>
      <c r="G280" s="375">
        <f t="shared" si="99"/>
        <v>85176.5</v>
      </c>
      <c r="H280" s="376">
        <f t="shared" si="100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8"/>
        <v>-4876.1226000000042</v>
      </c>
      <c r="G281" s="375">
        <f t="shared" si="99"/>
        <v>88034.802599999995</v>
      </c>
      <c r="H281" s="376">
        <f t="shared" si="100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101">C284*(E284-D284)</f>
        <v>-5163.5724000000046</v>
      </c>
      <c r="G284" s="375">
        <f t="shared" ref="G284:G289" si="102">IF(C284=0, 0,D284*C284)</f>
        <v>103949.79240000001</v>
      </c>
      <c r="H284" s="376">
        <f t="shared" ref="H284:H289" si="103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101"/>
        <v>-7946.8199999999852</v>
      </c>
      <c r="G285" s="375">
        <f t="shared" si="102"/>
        <v>111789.71999999999</v>
      </c>
      <c r="H285" s="377">
        <f t="shared" si="103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101"/>
        <v>-7946.7637999999934</v>
      </c>
      <c r="G286" s="375">
        <f t="shared" si="102"/>
        <v>119564.66379999999</v>
      </c>
      <c r="H286" s="376">
        <f t="shared" si="103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101"/>
        <v>-11864.04560000001</v>
      </c>
      <c r="G287" s="375">
        <f t="shared" si="102"/>
        <v>127187.60560000001</v>
      </c>
      <c r="H287" s="376">
        <f t="shared" si="103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101"/>
        <v>-11894.083199999997</v>
      </c>
      <c r="G288" s="375">
        <f t="shared" si="102"/>
        <v>134727.64319999999</v>
      </c>
      <c r="H288" s="376">
        <f t="shared" si="103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101"/>
        <v>-7970.5317999999861</v>
      </c>
      <c r="G289" s="375">
        <f t="shared" si="102"/>
        <v>126902.75179999998</v>
      </c>
      <c r="H289" s="376">
        <f t="shared" si="103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104">C295*(E295-D295)</f>
        <v>-5839.4414759999936</v>
      </c>
      <c r="G295" s="375">
        <f t="shared" ref="G295:G301" si="105">IF(C295=0, 0,D295*C295)</f>
        <v>126153.70147599999</v>
      </c>
      <c r="H295" s="376">
        <f t="shared" ref="H295:H301" si="106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104"/>
        <v>-7235.2097400000011</v>
      </c>
      <c r="G296" s="375">
        <f t="shared" si="105"/>
        <v>126013.86974000001</v>
      </c>
      <c r="H296" s="376">
        <f t="shared" si="106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104"/>
        <v>-6801.3106039999893</v>
      </c>
      <c r="G297" s="375">
        <f t="shared" si="105"/>
        <v>125579.970604</v>
      </c>
      <c r="H297" s="376">
        <f t="shared" si="106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104"/>
        <v>-15816.44348</v>
      </c>
      <c r="G298" s="375">
        <f t="shared" si="105"/>
        <v>134522.96348000001</v>
      </c>
      <c r="H298" s="377">
        <f t="shared" si="106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104"/>
        <v>-15980.450220000002</v>
      </c>
      <c r="G299" s="375">
        <f t="shared" si="105"/>
        <v>140422.97021999999</v>
      </c>
      <c r="H299" s="377">
        <f t="shared" si="106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104"/>
        <v>-16022.453030000013</v>
      </c>
      <c r="G300" s="375">
        <f t="shared" si="105"/>
        <v>144766.97303000002</v>
      </c>
      <c r="H300" s="377">
        <f t="shared" si="106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104"/>
        <v>-15995.457559999995</v>
      </c>
      <c r="G301" s="375">
        <f t="shared" si="105"/>
        <v>149041.97756</v>
      </c>
      <c r="H301" s="377">
        <f t="shared" si="106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7">C302*(E302-D302)</f>
        <v>-19058.277097999995</v>
      </c>
      <c r="G302" s="375">
        <f t="shared" ref="G302:G309" si="108">IF(C302=0, 0,D302*C302)</f>
        <v>151845.05709799999</v>
      </c>
      <c r="H302" s="377">
        <f t="shared" ref="H302:H309" si="109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7"/>
        <v>-16640.780505999985</v>
      </c>
      <c r="G303" s="375">
        <f t="shared" si="108"/>
        <v>151797.06050599998</v>
      </c>
      <c r="H303" s="377">
        <f t="shared" si="109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7"/>
        <v>-16830.340505999982</v>
      </c>
      <c r="G304" s="375">
        <f t="shared" si="108"/>
        <v>151797.06050599998</v>
      </c>
      <c r="H304" s="377">
        <f t="shared" si="109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7"/>
        <v>-18246.039857999996</v>
      </c>
      <c r="G305" s="375">
        <f t="shared" si="108"/>
        <v>154609.05985799999</v>
      </c>
      <c r="H305" s="376">
        <f t="shared" si="109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7"/>
        <v>-20423.199632000014</v>
      </c>
      <c r="G306" s="375">
        <f t="shared" si="108"/>
        <v>157431.05963200002</v>
      </c>
      <c r="H306" s="376">
        <f t="shared" si="109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7"/>
        <v>-20451.260000000017</v>
      </c>
      <c r="G307" s="375">
        <f t="shared" si="108"/>
        <v>159151.26</v>
      </c>
      <c r="H307" s="376">
        <f t="shared" si="109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7"/>
        <v>-12770.498441999989</v>
      </c>
      <c r="G308" s="375">
        <f t="shared" si="108"/>
        <v>154553.19844199999</v>
      </c>
      <c r="H308" s="376">
        <f t="shared" si="109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7"/>
        <v>-12774.627693999981</v>
      </c>
      <c r="G309" s="375">
        <f t="shared" si="108"/>
        <v>148697.32769399998</v>
      </c>
      <c r="H309" s="376">
        <f t="shared" si="109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10">C310*(E310-D310)</f>
        <v>-10733.467693999992</v>
      </c>
      <c r="G310" s="375">
        <f t="shared" ref="G310:G321" si="111">IF(C310=0, 0,D310*C310)</f>
        <v>148697.32769399998</v>
      </c>
      <c r="H310" s="376">
        <f t="shared" ref="H310:H321" si="112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10"/>
        <v>-14237.112315999999</v>
      </c>
      <c r="G311" s="375">
        <f t="shared" si="111"/>
        <v>151573.33231600001</v>
      </c>
      <c r="H311" s="376">
        <f t="shared" si="112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10"/>
        <v>-14933.404899999989</v>
      </c>
      <c r="G312" s="375">
        <f t="shared" si="111"/>
        <v>148629.38489999998</v>
      </c>
      <c r="H312" s="376">
        <f t="shared" si="112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10"/>
        <v>-14951.241703999996</v>
      </c>
      <c r="G313" s="375">
        <f t="shared" si="111"/>
        <v>151529.221704</v>
      </c>
      <c r="H313" s="376">
        <f t="shared" si="112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10"/>
        <v>-14945.406348000004</v>
      </c>
      <c r="G314" s="375">
        <f t="shared" si="111"/>
        <v>154405.386348</v>
      </c>
      <c r="H314" s="376">
        <f t="shared" si="112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10"/>
        <v>-18303.73</v>
      </c>
      <c r="G315" s="375">
        <f t="shared" si="111"/>
        <v>158903.73000000001</v>
      </c>
      <c r="H315" s="376">
        <f t="shared" si="112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10"/>
        <v>-7311.0640000000021</v>
      </c>
      <c r="G316" s="375">
        <f t="shared" si="111"/>
        <v>148151.10399999999</v>
      </c>
      <c r="H316" s="376">
        <f t="shared" si="112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10"/>
        <v>-7285.3417480000098</v>
      </c>
      <c r="G317" s="375">
        <f t="shared" si="111"/>
        <v>143571.38174800001</v>
      </c>
      <c r="H317" s="376">
        <f t="shared" si="112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10"/>
        <v>-1007.5158000000105</v>
      </c>
      <c r="G318" s="375">
        <f t="shared" si="111"/>
        <v>138987.71580000001</v>
      </c>
      <c r="H318" s="376">
        <f t="shared" si="112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10"/>
        <v>-1091.5898499999998</v>
      </c>
      <c r="G319" s="375">
        <f t="shared" si="111"/>
        <v>127941.78985</v>
      </c>
      <c r="H319" s="376">
        <f t="shared" si="112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10"/>
        <v>-1074.5375999999919</v>
      </c>
      <c r="G320" s="375">
        <f t="shared" si="111"/>
        <v>124522.1376</v>
      </c>
      <c r="H320" s="376">
        <f t="shared" si="112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10"/>
        <v>-975.11200799999187</v>
      </c>
      <c r="G321" s="375">
        <f t="shared" si="111"/>
        <v>131005.31200799999</v>
      </c>
      <c r="H321" s="376">
        <f t="shared" si="112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13">C323*(E323-D323)</f>
        <v>-320.8720079999913</v>
      </c>
      <c r="G323" s="375">
        <f t="shared" ref="G323:G332" si="114">IF(C323=0, 0,D323*C323)</f>
        <v>131005.31200799999</v>
      </c>
      <c r="H323" s="376">
        <f t="shared" ref="H323:H332" si="115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13"/>
        <v>-3298.169357999996</v>
      </c>
      <c r="G324" s="375">
        <f t="shared" si="114"/>
        <v>138935.309358</v>
      </c>
      <c r="H324" s="376">
        <f t="shared" si="115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13"/>
        <v>-3293.1673579999938</v>
      </c>
      <c r="G325" s="375">
        <f t="shared" si="114"/>
        <v>146745.30735799999</v>
      </c>
      <c r="H325" s="376">
        <f t="shared" si="115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13"/>
        <v>1163.524950000012</v>
      </c>
      <c r="G326" s="375">
        <f t="shared" si="114"/>
        <v>130665.83504999999</v>
      </c>
      <c r="H326" s="376">
        <f t="shared" si="115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13"/>
        <v>1293.5203380000021</v>
      </c>
      <c r="G327" s="375">
        <f t="shared" si="114"/>
        <v>122475.839662</v>
      </c>
      <c r="H327" s="376">
        <f t="shared" si="115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13"/>
        <v>1201.2174379999781</v>
      </c>
      <c r="G328" s="375">
        <f t="shared" si="114"/>
        <v>138341.022562</v>
      </c>
      <c r="H328" s="376">
        <f t="shared" si="115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13"/>
        <v>-3368.3391059999908</v>
      </c>
      <c r="G329" s="375">
        <f t="shared" si="114"/>
        <v>143066.01910599999</v>
      </c>
      <c r="H329" s="376">
        <f t="shared" si="115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13"/>
        <v>-3374.3343760000034</v>
      </c>
      <c r="G330" s="375">
        <f t="shared" si="114"/>
        <v>147740.01437600001</v>
      </c>
      <c r="H330" s="376">
        <f t="shared" si="115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13"/>
        <v>-1890.1133999999961</v>
      </c>
      <c r="G331" s="375">
        <f t="shared" si="114"/>
        <v>154028.27340000001</v>
      </c>
      <c r="H331" s="376">
        <f t="shared" si="115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13"/>
        <v>-17012.580000000009</v>
      </c>
      <c r="G332" s="375">
        <f t="shared" si="114"/>
        <v>159012.58000000002</v>
      </c>
      <c r="H332" s="376">
        <f t="shared" si="115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6">C336*(E336-D336)</f>
        <v>-19935.600000000009</v>
      </c>
      <c r="G336" s="375">
        <f t="shared" ref="G336:G343" si="117">IF(C336=0, 0,D336*C336)</f>
        <v>187335.6</v>
      </c>
      <c r="H336" s="377">
        <f t="shared" ref="H336:H343" si="118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6"/>
        <v>-19900.075000000015</v>
      </c>
      <c r="G337" s="375">
        <f t="shared" si="117"/>
        <v>194275.07500000001</v>
      </c>
      <c r="H337" s="377">
        <f t="shared" si="118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6"/>
        <v>-22705.387499999997</v>
      </c>
      <c r="G338" s="375">
        <f t="shared" si="117"/>
        <v>194205.38750000001</v>
      </c>
      <c r="H338" s="377">
        <f t="shared" si="118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6"/>
        <v>-29391.250000000004</v>
      </c>
      <c r="G339" s="375">
        <f t="shared" si="117"/>
        <v>194141.25</v>
      </c>
      <c r="H339" s="377">
        <f t="shared" si="118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6"/>
        <v>-34359.325000000004</v>
      </c>
      <c r="G340" s="375">
        <f t="shared" si="117"/>
        <v>194109.32500000001</v>
      </c>
      <c r="H340" s="376">
        <f t="shared" si="118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6"/>
        <v>-16630.000000000004</v>
      </c>
      <c r="G341" s="375">
        <f t="shared" si="117"/>
        <v>158130</v>
      </c>
      <c r="H341" s="376">
        <f t="shared" si="118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6"/>
        <v>-21229.999999999996</v>
      </c>
      <c r="G342" s="375">
        <f t="shared" si="117"/>
        <v>171820</v>
      </c>
      <c r="H342" s="376">
        <f t="shared" si="118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6"/>
        <v>6109.9988400000047</v>
      </c>
      <c r="G343" s="375">
        <f t="shared" si="117"/>
        <v>118887.84116000001</v>
      </c>
      <c r="H343" s="376">
        <f t="shared" si="118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9">C344*(E344-D344)</f>
        <v>822.70680000000016</v>
      </c>
      <c r="G344" s="375">
        <f t="shared" ref="G344:G361" si="120">IF(C344=0, 0,D344*C344)</f>
        <v>126917.6532</v>
      </c>
      <c r="H344" s="376">
        <f t="shared" ref="H344:H361" si="121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9"/>
        <v>83.308799999990825</v>
      </c>
      <c r="G345" s="375">
        <f t="shared" si="120"/>
        <v>134772.8112</v>
      </c>
      <c r="H345" s="376">
        <f t="shared" si="121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9"/>
        <v>-4985.4834000000074</v>
      </c>
      <c r="G346" s="375">
        <f t="shared" si="120"/>
        <v>139206.5834</v>
      </c>
      <c r="H346" s="376">
        <f t="shared" si="121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9"/>
        <v>18978.923399999992</v>
      </c>
      <c r="G347" s="375">
        <f t="shared" si="120"/>
        <v>74535.756600000008</v>
      </c>
      <c r="H347" s="376">
        <f t="shared" si="121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9"/>
        <v>18638.087600000006</v>
      </c>
      <c r="G348" s="375">
        <f t="shared" si="120"/>
        <v>65051.332399999999</v>
      </c>
      <c r="H348" s="376">
        <f t="shared" si="121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9"/>
        <v>18627.5</v>
      </c>
      <c r="G349" s="375">
        <f t="shared" si="120"/>
        <v>70822.5</v>
      </c>
      <c r="H349" s="376">
        <f t="shared" si="121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9"/>
        <v>20177.499999999996</v>
      </c>
      <c r="G350" s="375">
        <f t="shared" si="120"/>
        <v>70822.5</v>
      </c>
      <c r="H350" s="376">
        <f t="shared" si="121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9"/>
        <v>21382.430000000011</v>
      </c>
      <c r="G351" s="375">
        <f t="shared" si="120"/>
        <v>70717.569999999992</v>
      </c>
      <c r="H351" s="376">
        <f t="shared" si="121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9"/>
        <v>20612.23</v>
      </c>
      <c r="G352" s="375">
        <f t="shared" si="120"/>
        <v>70637.77</v>
      </c>
      <c r="H352" s="376">
        <f t="shared" si="121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9"/>
        <v>22311.999999999993</v>
      </c>
      <c r="G353" s="375">
        <f t="shared" si="120"/>
        <v>70138</v>
      </c>
      <c r="H353" s="376">
        <f t="shared" si="121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9"/>
        <v>20873</v>
      </c>
      <c r="G354" s="375">
        <f t="shared" si="120"/>
        <v>70127</v>
      </c>
      <c r="H354" s="376">
        <f t="shared" si="121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9"/>
        <v>20073</v>
      </c>
      <c r="G355" s="375">
        <f t="shared" si="120"/>
        <v>70127</v>
      </c>
      <c r="H355" s="376">
        <f t="shared" si="121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9"/>
        <v>17654.651999999998</v>
      </c>
      <c r="G356" s="375">
        <f t="shared" si="120"/>
        <v>87765.347999999998</v>
      </c>
      <c r="H356" s="377">
        <f t="shared" si="121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9"/>
        <v>16484.261999999992</v>
      </c>
      <c r="G357" s="375">
        <f t="shared" si="120"/>
        <v>87375.737999999998</v>
      </c>
      <c r="H357" s="377">
        <f t="shared" si="121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9"/>
        <v>20939.061000000002</v>
      </c>
      <c r="G358" s="375">
        <f t="shared" si="120"/>
        <v>78335.938999999998</v>
      </c>
      <c r="H358" s="377">
        <f t="shared" si="121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9"/>
        <v>20604.060000000005</v>
      </c>
      <c r="G359" s="375">
        <f t="shared" si="120"/>
        <v>87275.94</v>
      </c>
      <c r="H359" s="377">
        <f t="shared" si="121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9"/>
        <v>17593.872000000007</v>
      </c>
      <c r="G360" s="375">
        <f t="shared" si="120"/>
        <v>87166.127999999997</v>
      </c>
      <c r="H360" s="377">
        <f t="shared" si="121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9"/>
        <v>16453.871999999999</v>
      </c>
      <c r="G361" s="375">
        <f t="shared" si="120"/>
        <v>87166.127999999997</v>
      </c>
      <c r="H361" s="377">
        <f t="shared" si="121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22">C362*(E362-D362)</f>
        <v>19333.872000000003</v>
      </c>
      <c r="G362" s="375">
        <f t="shared" ref="G362:G376" si="123">IF(C362=0, 0,D362*C362)</f>
        <v>87166.127999999997</v>
      </c>
      <c r="H362" s="377">
        <f t="shared" ref="H362:H376" si="124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22"/>
        <v>19450.98</v>
      </c>
      <c r="G363" s="375">
        <f t="shared" si="123"/>
        <v>87049.02</v>
      </c>
      <c r="H363" s="377">
        <f t="shared" si="124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22"/>
        <v>17423.978999999996</v>
      </c>
      <c r="G364" s="375">
        <f t="shared" si="123"/>
        <v>88777.021000000008</v>
      </c>
      <c r="H364" s="377">
        <f t="shared" si="124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22"/>
        <v>11978.979600000011</v>
      </c>
      <c r="G365" s="375">
        <f t="shared" si="123"/>
        <v>102078.02039999999</v>
      </c>
      <c r="H365" s="377">
        <f t="shared" si="124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22"/>
        <v>13568.870699999996</v>
      </c>
      <c r="G366" s="375">
        <f t="shared" si="123"/>
        <v>102006.1293</v>
      </c>
      <c r="H366" s="377">
        <f t="shared" si="124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22"/>
        <v>12886.949999999995</v>
      </c>
      <c r="G367" s="375">
        <f t="shared" si="123"/>
        <v>86653.05</v>
      </c>
      <c r="H367" s="377">
        <f t="shared" si="124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22"/>
        <v>13051.947999999999</v>
      </c>
      <c r="G368" s="375">
        <f t="shared" si="123"/>
        <v>103078.052</v>
      </c>
      <c r="H368" s="377">
        <f t="shared" si="124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22"/>
        <v>13089.952800000001</v>
      </c>
      <c r="G369" s="375">
        <f t="shared" si="123"/>
        <v>106358.0472</v>
      </c>
      <c r="H369" s="377">
        <f t="shared" si="124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22"/>
        <v>13075.699000000004</v>
      </c>
      <c r="G370" s="375">
        <f t="shared" si="123"/>
        <v>94759.300999999992</v>
      </c>
      <c r="H370" s="377">
        <f t="shared" si="124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22"/>
        <v>13867.271999999995</v>
      </c>
      <c r="G371" s="375">
        <f>IF(C371=0, 0,D371*C371)</f>
        <v>86212.728000000003</v>
      </c>
      <c r="H371" s="377">
        <f t="shared" si="124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22"/>
        <v>17083.611900000004</v>
      </c>
      <c r="G372" s="375">
        <f t="shared" si="123"/>
        <v>74235.388099999996</v>
      </c>
      <c r="H372" s="377">
        <f t="shared" si="124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22"/>
        <v>13252.614000000001</v>
      </c>
      <c r="G373" s="375">
        <f t="shared" si="123"/>
        <v>85867.385999999999</v>
      </c>
      <c r="H373" s="377">
        <f t="shared" si="124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22"/>
        <v>10351.611600000004</v>
      </c>
      <c r="G374" s="375">
        <f t="shared" si="123"/>
        <v>95446.388400000011</v>
      </c>
      <c r="H374" s="377">
        <f t="shared" si="124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22"/>
        <v>12307.2804</v>
      </c>
      <c r="G375" s="375">
        <f t="shared" si="123"/>
        <v>80602.719600000011</v>
      </c>
      <c r="H375" s="377">
        <f t="shared" si="124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22"/>
        <v>11781.900000000011</v>
      </c>
      <c r="G376" s="375">
        <f t="shared" si="123"/>
        <v>80387.100000000006</v>
      </c>
      <c r="H376" s="377">
        <f t="shared" si="124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25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6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25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6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25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6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25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6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25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6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25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6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25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6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25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6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25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6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25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6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25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6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25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6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25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6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25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6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25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6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25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6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25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6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25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6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25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6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25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6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25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6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25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6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25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6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25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6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25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6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25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6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25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6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25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6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25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25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25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7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25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7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25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7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25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7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25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7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25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7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25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7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25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7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25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7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25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7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25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7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25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7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25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7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25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25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25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8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25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8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25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8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25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8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25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8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25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8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25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8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25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8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25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8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25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8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25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8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25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8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25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8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25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8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25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8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25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8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25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8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25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8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25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8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9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8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9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8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9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8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9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8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9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8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9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8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9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8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9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8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9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8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9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8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9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8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9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8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9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8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9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8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9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8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9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8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9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8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9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8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9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8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9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8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9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8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9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8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9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8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9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8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9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8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9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8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9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8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9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8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9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8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9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8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9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8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9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8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9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8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9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8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9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8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9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8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9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8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9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8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9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8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9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8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9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8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9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9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9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9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9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9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9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9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9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9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9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9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9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9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9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9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9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9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9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9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9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9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9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30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30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30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30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30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30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30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30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30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30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30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30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30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30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30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30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31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30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31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30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31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30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31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30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31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30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31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30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31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30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31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30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31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30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31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30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31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30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31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30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31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30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31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30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31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30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31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30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31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30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31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30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31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30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31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30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31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30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31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30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31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30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31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30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31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30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31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30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31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30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31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30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31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30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31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30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31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30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31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30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31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30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31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30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31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30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31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30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31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30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31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30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31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30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31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30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31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30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31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30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31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30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31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30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31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30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31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30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31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30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31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30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31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32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31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32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31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32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31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32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31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32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31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32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31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32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31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32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31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32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31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32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31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32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31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32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31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32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31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32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31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32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31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31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31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33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31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33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31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33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31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33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31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33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31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33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31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33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31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33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31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33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31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33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31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31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34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31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34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31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34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31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34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31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34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31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34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31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34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31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34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31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34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31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34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34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34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34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34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34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34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34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10" priority="109">
      <formula>F132&gt;0</formula>
    </cfRule>
    <cfRule type="expression" dxfId="1309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8" priority="102">
      <formula>F125&gt;0</formula>
    </cfRule>
    <cfRule type="expression" dxfId="1307" priority="103">
      <formula>F125&lt;0</formula>
    </cfRule>
  </conditionalFormatting>
  <conditionalFormatting sqref="H125:H131">
    <cfRule type="expression" dxfId="1306" priority="98">
      <formula>H125&gt;0</formula>
    </cfRule>
    <cfRule type="expression" dxfId="1305" priority="99">
      <formula>H125&lt;0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33:F239">
    <cfRule type="expression" dxfId="1300" priority="58">
      <formula>F233&gt;0</formula>
    </cfRule>
    <cfRule type="expression" dxfId="1299" priority="59">
      <formula>F233&lt;0</formula>
    </cfRule>
  </conditionalFormatting>
  <conditionalFormatting sqref="F158:F176 H158:H176">
    <cfRule type="expression" dxfId="1298" priority="80">
      <formula>F158&gt;0</formula>
    </cfRule>
    <cfRule type="expression" dxfId="1297" priority="81">
      <formula>F158&lt;0</formula>
    </cfRule>
  </conditionalFormatting>
  <conditionalFormatting sqref="F151:F157">
    <cfRule type="expression" dxfId="1296" priority="78">
      <formula>F151&gt;0</formula>
    </cfRule>
    <cfRule type="expression" dxfId="1295" priority="79">
      <formula>F151&lt;0</formula>
    </cfRule>
  </conditionalFormatting>
  <conditionalFormatting sqref="H151:H157">
    <cfRule type="expression" dxfId="1294" priority="76">
      <formula>H151&gt;0</formula>
    </cfRule>
    <cfRule type="expression" dxfId="1293" priority="77">
      <formula>H151&lt;0</formula>
    </cfRule>
  </conditionalFormatting>
  <conditionalFormatting sqref="F184:F202 H184:H202">
    <cfRule type="expression" dxfId="1292" priority="74">
      <formula>F184&gt;0</formula>
    </cfRule>
    <cfRule type="expression" dxfId="1291" priority="75">
      <formula>F184&lt;0</formula>
    </cfRule>
  </conditionalFormatting>
  <conditionalFormatting sqref="F177:F183">
    <cfRule type="expression" dxfId="1290" priority="72">
      <formula>F177&gt;0</formula>
    </cfRule>
    <cfRule type="expression" dxfId="1289" priority="73">
      <formula>F177&lt;0</formula>
    </cfRule>
  </conditionalFormatting>
  <conditionalFormatting sqref="H177:H183">
    <cfRule type="expression" dxfId="1288" priority="70">
      <formula>H177&gt;0</formula>
    </cfRule>
    <cfRule type="expression" dxfId="1287" priority="71">
      <formula>H177&lt;0</formula>
    </cfRule>
  </conditionalFormatting>
  <conditionalFormatting sqref="F210:F227 H210:H227">
    <cfRule type="expression" dxfId="1286" priority="68">
      <formula>F210&gt;0</formula>
    </cfRule>
    <cfRule type="expression" dxfId="1285" priority="69">
      <formula>F210&lt;0</formula>
    </cfRule>
  </conditionalFormatting>
  <conditionalFormatting sqref="F203:F209">
    <cfRule type="expression" dxfId="1284" priority="66">
      <formula>F203&gt;0</formula>
    </cfRule>
    <cfRule type="expression" dxfId="1283" priority="67">
      <formula>F203&lt;0</formula>
    </cfRule>
  </conditionalFormatting>
  <conditionalFormatting sqref="H203:H209">
    <cfRule type="expression" dxfId="1282" priority="64">
      <formula>H203&gt;0</formula>
    </cfRule>
    <cfRule type="expression" dxfId="1281" priority="65">
      <formula>H203&lt;0</formula>
    </cfRule>
  </conditionalFormatting>
  <conditionalFormatting sqref="F228:F232 H228:H232">
    <cfRule type="expression" dxfId="1280" priority="62">
      <formula>F228&gt;0</formula>
    </cfRule>
    <cfRule type="expression" dxfId="1279" priority="63">
      <formula>F228&lt;0</formula>
    </cfRule>
  </conditionalFormatting>
  <conditionalFormatting sqref="F240:F255 H240:H255">
    <cfRule type="expression" dxfId="1278" priority="60">
      <formula>F240&gt;0</formula>
    </cfRule>
    <cfRule type="expression" dxfId="1277" priority="61">
      <formula>F240&lt;0</formula>
    </cfRule>
  </conditionalFormatting>
  <conditionalFormatting sqref="H233:H239">
    <cfRule type="expression" dxfId="1276" priority="56">
      <formula>H233&gt;0</formula>
    </cfRule>
    <cfRule type="expression" dxfId="1275" priority="57">
      <formula>H233&lt;0</formula>
    </cfRule>
  </conditionalFormatting>
  <conditionalFormatting sqref="F256 H256">
    <cfRule type="expression" dxfId="1274" priority="54">
      <formula>F256&gt;0</formula>
    </cfRule>
    <cfRule type="expression" dxfId="1273" priority="55">
      <formula>F256&lt;0</formula>
    </cfRule>
  </conditionalFormatting>
  <conditionalFormatting sqref="F257:F261 H257:H261">
    <cfRule type="expression" dxfId="1272" priority="52">
      <formula>F257&gt;0</formula>
    </cfRule>
    <cfRule type="expression" dxfId="1271" priority="53">
      <formula>F257&lt;0</formula>
    </cfRule>
  </conditionalFormatting>
  <conditionalFormatting sqref="F269:F284 H269:H284">
    <cfRule type="expression" dxfId="1270" priority="50">
      <formula>F269&gt;0</formula>
    </cfRule>
    <cfRule type="expression" dxfId="1269" priority="51">
      <formula>F269&lt;0</formula>
    </cfRule>
  </conditionalFormatting>
  <conditionalFormatting sqref="F262:F268">
    <cfRule type="expression" dxfId="1268" priority="48">
      <formula>F262&gt;0</formula>
    </cfRule>
    <cfRule type="expression" dxfId="1267" priority="49">
      <formula>F262&lt;0</formula>
    </cfRule>
  </conditionalFormatting>
  <conditionalFormatting sqref="H262:H268">
    <cfRule type="expression" dxfId="1266" priority="46">
      <formula>H262&gt;0</formula>
    </cfRule>
    <cfRule type="expression" dxfId="1265" priority="47">
      <formula>H262&lt;0</formula>
    </cfRule>
  </conditionalFormatting>
  <conditionalFormatting sqref="F286:F291 H286:H291">
    <cfRule type="expression" dxfId="1264" priority="44">
      <formula>F286&gt;0</formula>
    </cfRule>
    <cfRule type="expression" dxfId="1263" priority="45">
      <formula>F286&lt;0</formula>
    </cfRule>
  </conditionalFormatting>
  <conditionalFormatting sqref="F292 H292">
    <cfRule type="expression" dxfId="1262" priority="42">
      <formula>F292&gt;0</formula>
    </cfRule>
    <cfRule type="expression" dxfId="1261" priority="43">
      <formula>F292&lt;0</formula>
    </cfRule>
  </conditionalFormatting>
  <conditionalFormatting sqref="F293:F297 H293:H297">
    <cfRule type="expression" dxfId="1260" priority="40">
      <formula>F293&gt;0</formula>
    </cfRule>
    <cfRule type="expression" dxfId="1259" priority="41">
      <formula>F293&lt;0</formula>
    </cfRule>
  </conditionalFormatting>
  <conditionalFormatting sqref="F305:F320 H305:H320">
    <cfRule type="expression" dxfId="1258" priority="38">
      <formula>F305&gt;0</formula>
    </cfRule>
    <cfRule type="expression" dxfId="1257" priority="39">
      <formula>F305&lt;0</formula>
    </cfRule>
  </conditionalFormatting>
  <conditionalFormatting sqref="F298:F304">
    <cfRule type="expression" dxfId="1256" priority="36">
      <formula>F298&gt;0</formula>
    </cfRule>
    <cfRule type="expression" dxfId="1255" priority="37">
      <formula>F298&lt;0</formula>
    </cfRule>
  </conditionalFormatting>
  <conditionalFormatting sqref="H298:H304">
    <cfRule type="expression" dxfId="1254" priority="34">
      <formula>H298&gt;0</formula>
    </cfRule>
    <cfRule type="expression" dxfId="1253" priority="35">
      <formula>H298&lt;0</formula>
    </cfRule>
  </conditionalFormatting>
  <conditionalFormatting sqref="F321:F326 H321:H326">
    <cfRule type="expression" dxfId="1252" priority="32">
      <formula>F321&gt;0</formula>
    </cfRule>
    <cfRule type="expression" dxfId="1251" priority="33">
      <formula>F321&lt;0</formula>
    </cfRule>
  </conditionalFormatting>
  <conditionalFormatting sqref="F327 H327">
    <cfRule type="expression" dxfId="1250" priority="30">
      <formula>F327&gt;0</formula>
    </cfRule>
    <cfRule type="expression" dxfId="1249" priority="31">
      <formula>F327&lt;0</formula>
    </cfRule>
  </conditionalFormatting>
  <conditionalFormatting sqref="F328:F332 H328:H332">
    <cfRule type="expression" dxfId="1248" priority="28">
      <formula>F328&gt;0</formula>
    </cfRule>
    <cfRule type="expression" dxfId="1247" priority="29">
      <formula>F328&lt;0</formula>
    </cfRule>
  </conditionalFormatting>
  <conditionalFormatting sqref="F340:F355 H340:H355">
    <cfRule type="expression" dxfId="1246" priority="26">
      <formula>F340&gt;0</formula>
    </cfRule>
    <cfRule type="expression" dxfId="1245" priority="27">
      <formula>F340&lt;0</formula>
    </cfRule>
  </conditionalFormatting>
  <conditionalFormatting sqref="F333:F339">
    <cfRule type="expression" dxfId="1244" priority="24">
      <formula>F333&gt;0</formula>
    </cfRule>
    <cfRule type="expression" dxfId="1243" priority="25">
      <formula>F333&lt;0</formula>
    </cfRule>
  </conditionalFormatting>
  <conditionalFormatting sqref="H333:H339">
    <cfRule type="expression" dxfId="1242" priority="22">
      <formula>H333&gt;0</formula>
    </cfRule>
    <cfRule type="expression" dxfId="1241" priority="23">
      <formula>H333&lt;0</formula>
    </cfRule>
  </conditionalFormatting>
  <conditionalFormatting sqref="M384">
    <cfRule type="expression" dxfId="1240" priority="20">
      <formula>M384&gt;0</formula>
    </cfRule>
    <cfRule type="expression" dxfId="1239" priority="21">
      <formula>M384&lt;0</formula>
    </cfRule>
  </conditionalFormatting>
  <conditionalFormatting sqref="F72:F120 H72:H120">
    <cfRule type="expression" dxfId="1238" priority="18">
      <formula>F72&gt;0</formula>
    </cfRule>
    <cfRule type="expression" dxfId="1237" priority="19">
      <formula>F72&lt;0</formula>
    </cfRule>
  </conditionalFormatting>
  <conditionalFormatting sqref="F60:F71">
    <cfRule type="expression" dxfId="1236" priority="16">
      <formula>F60&gt;0</formula>
    </cfRule>
    <cfRule type="expression" dxfId="1235" priority="17">
      <formula>F60&lt;0</formula>
    </cfRule>
  </conditionalFormatting>
  <conditionalFormatting sqref="H60:H71">
    <cfRule type="expression" dxfId="1234" priority="14">
      <formula>H60&gt;0</formula>
    </cfRule>
    <cfRule type="expression" dxfId="1233" priority="15">
      <formula>H60&lt;0</formula>
    </cfRule>
  </conditionalFormatting>
  <conditionalFormatting sqref="F54:F59 H54:H59">
    <cfRule type="expression" dxfId="1232" priority="12">
      <formula>F54&gt;0</formula>
    </cfRule>
    <cfRule type="expression" dxfId="1231" priority="13">
      <formula>F54&lt;0</formula>
    </cfRule>
  </conditionalFormatting>
  <conditionalFormatting sqref="J56:K56">
    <cfRule type="expression" dxfId="1230" priority="10">
      <formula>J56&gt;0</formula>
    </cfRule>
    <cfRule type="expression" dxfId="1229" priority="11">
      <formula>J56&lt;0</formula>
    </cfRule>
  </conditionalFormatting>
  <conditionalFormatting sqref="J57:K63 K62:K120">
    <cfRule type="expression" dxfId="1228" priority="8">
      <formula>J57&gt;0</formula>
    </cfRule>
    <cfRule type="expression" dxfId="1227" priority="9">
      <formula>J57&lt;0</formula>
    </cfRule>
  </conditionalFormatting>
  <conditionalFormatting sqref="L56:L120">
    <cfRule type="expression" dxfId="1226" priority="4">
      <formula>L56&gt;0</formula>
    </cfRule>
    <cfRule type="expression" dxfId="1225" priority="5">
      <formula>L56&lt;0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ht="270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 t="s">
        <v>836</v>
      </c>
      <c r="R4" s="227">
        <v>0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 t="e">
        <f>Q4*Q2</f>
        <v>#VALUE!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 t="e">
        <f>Q10+Q8</f>
        <v>#VALUE!</v>
      </c>
      <c r="R7">
        <v>2000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 t="e">
        <f>K28+M28-F28+Q2*Q4</f>
        <v>#VALUE!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 t="e">
        <f>IF(Q2=0, 0, Q8/Q6)</f>
        <v>#VALUE!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492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1700</v>
      </c>
      <c r="D29" s="352"/>
      <c r="E29" s="352"/>
      <c r="F29" s="353">
        <f>SumByColor($A$29,F2:F27)</f>
        <v>39635</v>
      </c>
      <c r="G29" s="352"/>
      <c r="H29" s="352">
        <f>SumByColor($A$29,H2:H27)</f>
        <v>1700</v>
      </c>
      <c r="I29" s="352"/>
      <c r="J29" s="352"/>
      <c r="K29" s="353">
        <f>SumByColor($A$29,K2:K27)</f>
        <v>40319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 t="e">
        <f>O41*$Q$4</f>
        <v>#VALUE!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 t="e">
        <f t="shared" ref="P42:P61" si="7">O42*$Q$4</f>
        <v>#VALUE!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 t="e">
        <f t="shared" si="7"/>
        <v>#VALUE!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 t="e">
        <f t="shared" si="7"/>
        <v>#VALUE!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 t="e">
        <f t="shared" si="7"/>
        <v>#VALUE!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 t="e">
        <f t="shared" si="7"/>
        <v>#VALUE!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 t="e">
        <f t="shared" si="7"/>
        <v>#VALUE!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 t="e">
        <f t="shared" si="7"/>
        <v>#VALUE!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 t="e">
        <f t="shared" si="7"/>
        <v>#VALUE!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 t="e">
        <f t="shared" si="7"/>
        <v>#VALUE!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 t="e">
        <f t="shared" si="7"/>
        <v>#VALUE!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 t="e">
        <f t="shared" si="7"/>
        <v>#VALUE!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 t="e">
        <f t="shared" si="7"/>
        <v>#VALUE!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 t="e">
        <f t="shared" si="7"/>
        <v>#VALUE!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 t="e">
        <f t="shared" si="7"/>
        <v>#VALUE!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 t="e">
        <f t="shared" si="7"/>
        <v>#VALUE!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 t="e">
        <f t="shared" si="7"/>
        <v>#VALUE!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 t="e">
        <f t="shared" si="7"/>
        <v>#VALUE!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 t="e">
        <f t="shared" si="7"/>
        <v>#VALUE!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 t="e">
        <f t="shared" si="7"/>
        <v>#VALUE!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 t="e">
        <f t="shared" si="7"/>
        <v>#VALUE!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5">C84*(E84-D84)</f>
        <v>-33.800000000000097</v>
      </c>
      <c r="G84" s="375">
        <f t="shared" ref="G84:G97" si="66">D84*C84</f>
        <v>3591.7999999999997</v>
      </c>
      <c r="H84" s="376">
        <f t="shared" ref="H84:H97" si="67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5"/>
        <v>85.200000000000387</v>
      </c>
      <c r="G85" s="375">
        <f t="shared" si="66"/>
        <v>3591.7999999999997</v>
      </c>
      <c r="H85" s="376">
        <f t="shared" si="67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5"/>
        <v>-136.80000000000021</v>
      </c>
      <c r="G86" s="375">
        <f t="shared" si="66"/>
        <v>3591.7999999999997</v>
      </c>
      <c r="H86" s="376">
        <f t="shared" si="67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5"/>
        <v>-147.56000000000029</v>
      </c>
      <c r="G87" s="375">
        <f t="shared" si="66"/>
        <v>4959.3599999999997</v>
      </c>
      <c r="H87" s="376">
        <f t="shared" si="67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5"/>
        <v>-49.199999999999591</v>
      </c>
      <c r="G88" s="375">
        <f t="shared" si="66"/>
        <v>8408.4</v>
      </c>
      <c r="H88" s="376">
        <f t="shared" si="67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5"/>
        <v>109.60000000000036</v>
      </c>
      <c r="G89" s="375">
        <f t="shared" si="66"/>
        <v>6994.4000000000005</v>
      </c>
      <c r="H89" s="376">
        <f t="shared" si="67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5"/>
        <v>-6.4000000000007162</v>
      </c>
      <c r="G90" s="375">
        <f t="shared" si="66"/>
        <v>6994.4000000000005</v>
      </c>
      <c r="H90" s="376">
        <f t="shared" si="67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5"/>
        <v>166.71999999999912</v>
      </c>
      <c r="G91" s="375">
        <f t="shared" si="66"/>
        <v>5554.880000000001</v>
      </c>
      <c r="H91" s="376">
        <f t="shared" si="67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5"/>
        <v>218.88000000000034</v>
      </c>
      <c r="G92" s="375">
        <f t="shared" si="66"/>
        <v>5544.32</v>
      </c>
      <c r="H92" s="376">
        <f t="shared" si="67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5"/>
        <v>298.88000000000034</v>
      </c>
      <c r="G93" s="375">
        <f t="shared" si="66"/>
        <v>5544.32</v>
      </c>
      <c r="H93" s="376">
        <f t="shared" si="67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5"/>
        <v>363.18000000000006</v>
      </c>
      <c r="G94" s="375">
        <f t="shared" si="66"/>
        <v>1845.42</v>
      </c>
      <c r="H94" s="376">
        <f t="shared" si="67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5"/>
        <v>329.12000000000035</v>
      </c>
      <c r="G95" s="375">
        <f t="shared" si="66"/>
        <v>5384.48</v>
      </c>
      <c r="H95" s="376">
        <f t="shared" si="67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5"/>
        <v>169.60000000000036</v>
      </c>
      <c r="G96" s="375">
        <f t="shared" si="66"/>
        <v>5384</v>
      </c>
      <c r="H96" s="376">
        <f t="shared" si="67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5"/>
        <v>474.7199999999998</v>
      </c>
      <c r="G97" s="375">
        <f t="shared" si="66"/>
        <v>5384.48</v>
      </c>
      <c r="H97" s="376">
        <f t="shared" si="67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8">C98*(E98-D98)</f>
        <v>588.31999999999994</v>
      </c>
      <c r="G98" s="375">
        <f t="shared" ref="G98:G111" si="69">D98*C98</f>
        <v>5384.48</v>
      </c>
      <c r="H98" s="376">
        <f t="shared" ref="H98:H140" si="70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8"/>
        <v>673.12000000000012</v>
      </c>
      <c r="G99" s="375">
        <f t="shared" si="69"/>
        <v>5384.48</v>
      </c>
      <c r="H99" s="376">
        <f t="shared" si="70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8"/>
        <v>597.9200000000003</v>
      </c>
      <c r="G100" s="375">
        <f t="shared" si="69"/>
        <v>5384.48</v>
      </c>
      <c r="H100" s="376">
        <f t="shared" si="70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8"/>
        <v>489.12000000000035</v>
      </c>
      <c r="G101" s="375">
        <f t="shared" si="69"/>
        <v>5384.48</v>
      </c>
      <c r="H101" s="376">
        <f t="shared" si="70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8"/>
        <v>409.12000000000035</v>
      </c>
      <c r="G102" s="375">
        <f t="shared" si="69"/>
        <v>5384.48</v>
      </c>
      <c r="H102" s="376">
        <f t="shared" si="70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8"/>
        <v>439.52</v>
      </c>
      <c r="G103" s="375">
        <f t="shared" si="69"/>
        <v>5384.48</v>
      </c>
      <c r="H103" s="376">
        <f t="shared" si="70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8"/>
        <v>369.12000000000035</v>
      </c>
      <c r="G104" s="375">
        <f t="shared" si="69"/>
        <v>5384.48</v>
      </c>
      <c r="H104" s="376">
        <f t="shared" si="70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8"/>
        <v>341.92000000000007</v>
      </c>
      <c r="G105" s="375">
        <f t="shared" si="69"/>
        <v>5384.48</v>
      </c>
      <c r="H105" s="376">
        <f t="shared" si="70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8"/>
        <v>442.72000000000048</v>
      </c>
      <c r="G106" s="375">
        <f t="shared" si="69"/>
        <v>5384.48</v>
      </c>
      <c r="H106" s="376">
        <f t="shared" si="70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8"/>
        <v>90.619999999999621</v>
      </c>
      <c r="G107" s="375">
        <f t="shared" si="69"/>
        <v>7821.38</v>
      </c>
      <c r="H107" s="376">
        <f t="shared" si="70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8"/>
        <v>51.480000000000103</v>
      </c>
      <c r="G108" s="375">
        <f t="shared" si="69"/>
        <v>8837.92</v>
      </c>
      <c r="H108" s="376">
        <f t="shared" si="70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8"/>
        <v>-376.80000000000007</v>
      </c>
      <c r="G109" s="375">
        <f t="shared" si="69"/>
        <v>10159.799999999999</v>
      </c>
      <c r="H109" s="376">
        <f t="shared" si="70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8"/>
        <v>-388.00000000000239</v>
      </c>
      <c r="G110" s="375">
        <f t="shared" si="69"/>
        <v>13408.000000000002</v>
      </c>
      <c r="H110" s="376">
        <f t="shared" si="70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8"/>
        <v>-262.9400000000004</v>
      </c>
      <c r="G111" s="375">
        <f t="shared" si="69"/>
        <v>13354.939999999999</v>
      </c>
      <c r="H111" s="376">
        <f t="shared" si="70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8"/>
        <v>-514.93999999999858</v>
      </c>
      <c r="G112" s="375">
        <f t="shared" ref="G112:G117" si="71">D112*C112</f>
        <v>13354.939999999999</v>
      </c>
      <c r="H112" s="376">
        <f t="shared" si="70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8"/>
        <v>-582.93999999999892</v>
      </c>
      <c r="G113" s="375">
        <f t="shared" si="71"/>
        <v>16522.939999999999</v>
      </c>
      <c r="H113" s="376">
        <f t="shared" si="70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8"/>
        <v>-292.93999999999801</v>
      </c>
      <c r="G114" s="375">
        <f t="shared" si="71"/>
        <v>16522.939999999999</v>
      </c>
      <c r="H114" s="376">
        <f t="shared" si="70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8"/>
        <v>-217.93999999999869</v>
      </c>
      <c r="G115" s="375">
        <f t="shared" si="71"/>
        <v>16522.939999999999</v>
      </c>
      <c r="H115" s="376">
        <f t="shared" si="70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8"/>
        <v>-92.93999999999869</v>
      </c>
      <c r="G116" s="375">
        <f t="shared" si="71"/>
        <v>16522.939999999999</v>
      </c>
      <c r="H116" s="376">
        <f t="shared" si="70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8"/>
        <v>-397.93999999999841</v>
      </c>
      <c r="G117" s="375">
        <f t="shared" si="71"/>
        <v>16522.939999999999</v>
      </c>
      <c r="H117" s="376">
        <f t="shared" si="70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8"/>
        <v>-27.939999999997411</v>
      </c>
      <c r="G118" s="375">
        <f t="shared" ref="G118:G140" si="72">D118*C118</f>
        <v>16522.939999999999</v>
      </c>
      <c r="H118" s="376">
        <f t="shared" si="70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8"/>
        <v>-142.9399999999994</v>
      </c>
      <c r="G119" s="375">
        <f t="shared" si="72"/>
        <v>16522.939999999999</v>
      </c>
      <c r="H119" s="376">
        <f t="shared" si="70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8"/>
        <v>-357.93999999999926</v>
      </c>
      <c r="G120" s="375">
        <f t="shared" si="72"/>
        <v>16522.939999999999</v>
      </c>
      <c r="H120" s="376">
        <f t="shared" si="70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8"/>
        <v>-442.94000000000011</v>
      </c>
      <c r="G121" s="375">
        <f t="shared" si="72"/>
        <v>16522.939999999999</v>
      </c>
      <c r="H121" s="376">
        <f t="shared" si="70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8"/>
        <v>-542.93999999999801</v>
      </c>
      <c r="G122" s="375">
        <f t="shared" si="72"/>
        <v>16522.939999999999</v>
      </c>
      <c r="H122" s="376">
        <f t="shared" si="70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8"/>
        <v>-224.94000000000014</v>
      </c>
      <c r="G123" s="375">
        <f t="shared" si="72"/>
        <v>16474.939999999999</v>
      </c>
      <c r="H123" s="376">
        <f t="shared" si="70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8"/>
        <v>-139.93999999999929</v>
      </c>
      <c r="G124" s="375">
        <f t="shared" si="72"/>
        <v>16474.939999999999</v>
      </c>
      <c r="H124" s="376">
        <f t="shared" si="70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8"/>
        <v>-847.93799999999919</v>
      </c>
      <c r="G125" s="375">
        <f t="shared" si="72"/>
        <v>19639.937999999998</v>
      </c>
      <c r="H125" s="376">
        <f t="shared" si="70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8"/>
        <v>-833.93799999999771</v>
      </c>
      <c r="G126" s="375">
        <f t="shared" si="72"/>
        <v>22757.937999999998</v>
      </c>
      <c r="H126" s="376">
        <f t="shared" si="70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8"/>
        <v>-840.93799999999885</v>
      </c>
      <c r="G127" s="375">
        <f t="shared" si="72"/>
        <v>22757.937999999998</v>
      </c>
      <c r="H127" s="376">
        <f t="shared" si="70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8"/>
        <v>-700.9379999999968</v>
      </c>
      <c r="G128" s="375">
        <f t="shared" si="72"/>
        <v>22757.937999999998</v>
      </c>
      <c r="H128" s="376">
        <f t="shared" si="70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8"/>
        <v>-1125.9439999999984</v>
      </c>
      <c r="G129" s="375">
        <f t="shared" si="72"/>
        <v>25837.944</v>
      </c>
      <c r="H129" s="376">
        <f t="shared" si="70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8"/>
        <v>-1205.9439999999995</v>
      </c>
      <c r="G130" s="375">
        <f t="shared" si="72"/>
        <v>25837.944</v>
      </c>
      <c r="H130" s="376">
        <f t="shared" si="70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8"/>
        <v>-965.94399999999894</v>
      </c>
      <c r="G131" s="375">
        <f t="shared" si="72"/>
        <v>25837.944</v>
      </c>
      <c r="H131" s="376">
        <f t="shared" si="70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8"/>
        <v>-1477.9439999999995</v>
      </c>
      <c r="G132" s="375">
        <f t="shared" si="72"/>
        <v>25837.944</v>
      </c>
      <c r="H132" s="376">
        <f t="shared" si="70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8"/>
        <v>-1773.936000000002</v>
      </c>
      <c r="G133" s="375">
        <f t="shared" si="72"/>
        <v>28845.936000000002</v>
      </c>
      <c r="H133" s="376">
        <f t="shared" si="70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8"/>
        <v>-1935.9360000000017</v>
      </c>
      <c r="G134" s="375">
        <f t="shared" si="72"/>
        <v>28845.936000000002</v>
      </c>
      <c r="H134" s="376">
        <f t="shared" si="70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8"/>
        <v>-1989.9360000000006</v>
      </c>
      <c r="G135" s="375">
        <f t="shared" si="72"/>
        <v>28845.936000000002</v>
      </c>
      <c r="H135" s="376">
        <f t="shared" si="70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8"/>
        <v>-2133.9360000000006</v>
      </c>
      <c r="G136" s="375">
        <f t="shared" si="72"/>
        <v>28845.936000000002</v>
      </c>
      <c r="H136" s="376">
        <f t="shared" si="70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8"/>
        <v>-2505.9399999999991</v>
      </c>
      <c r="G137" s="375">
        <f t="shared" si="72"/>
        <v>31785.94</v>
      </c>
      <c r="H137" s="376">
        <f t="shared" si="70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8"/>
        <v>-2945.94</v>
      </c>
      <c r="G138" s="375">
        <f t="shared" si="72"/>
        <v>31785.94</v>
      </c>
      <c r="H138" s="376">
        <f t="shared" si="70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8"/>
        <v>-2415.9399999999991</v>
      </c>
      <c r="G139" s="375">
        <f t="shared" si="72"/>
        <v>31785.94</v>
      </c>
      <c r="H139" s="376">
        <f t="shared" si="70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8"/>
        <v>-2785.94</v>
      </c>
      <c r="G140" s="375">
        <f t="shared" si="72"/>
        <v>31785.94</v>
      </c>
      <c r="H140" s="376">
        <f t="shared" si="70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3">C141*(E141-D141)</f>
        <v>-1145.9399999999996</v>
      </c>
      <c r="G141" s="375">
        <f t="shared" ref="G141:G146" si="74">D141*C141</f>
        <v>31785.94</v>
      </c>
      <c r="H141" s="376">
        <f t="shared" ref="H141:H146" si="75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3"/>
        <v>-520.01099999999701</v>
      </c>
      <c r="G142" s="375">
        <f t="shared" si="74"/>
        <v>28654.010999999999</v>
      </c>
      <c r="H142" s="376">
        <f t="shared" si="75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3"/>
        <v>-783.99999999999886</v>
      </c>
      <c r="G143" s="375">
        <f t="shared" si="74"/>
        <v>31764</v>
      </c>
      <c r="H143" s="376">
        <f t="shared" si="75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3"/>
        <v>350.64000000000027</v>
      </c>
      <c r="G144" s="375">
        <f t="shared" si="74"/>
        <v>15759.359999999999</v>
      </c>
      <c r="H144" s="376">
        <f t="shared" si="75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3"/>
        <v>-398.86400000000037</v>
      </c>
      <c r="G145" s="375">
        <f t="shared" si="74"/>
        <v>25214.864000000001</v>
      </c>
      <c r="H145" s="376">
        <f t="shared" si="75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3"/>
        <v>1280.8600000000013</v>
      </c>
      <c r="G146" s="375">
        <f t="shared" si="74"/>
        <v>12271.14</v>
      </c>
      <c r="H146" s="376">
        <f t="shared" si="75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6">C147*(E147-D147)</f>
        <v>648.8599999999991</v>
      </c>
      <c r="G147" s="375">
        <f t="shared" ref="G147:G153" si="77">D147*C147</f>
        <v>12271.14</v>
      </c>
      <c r="H147" s="376">
        <f t="shared" ref="H147:H153" si="78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6"/>
        <v>1108.8599999999985</v>
      </c>
      <c r="G148" s="375">
        <f t="shared" si="77"/>
        <v>12211.14</v>
      </c>
      <c r="H148" s="376">
        <f t="shared" si="78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6"/>
        <v>1467.7889999999991</v>
      </c>
      <c r="G149" s="375">
        <f t="shared" si="77"/>
        <v>8789.2109999999993</v>
      </c>
      <c r="H149" s="376">
        <f t="shared" si="78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6"/>
        <v>1645.7100000000005</v>
      </c>
      <c r="G150" s="375">
        <f t="shared" si="77"/>
        <v>5310.29</v>
      </c>
      <c r="H150" s="376">
        <f t="shared" si="78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6"/>
        <v>1537.7099999999996</v>
      </c>
      <c r="G151" s="375">
        <f t="shared" si="77"/>
        <v>8728.2900000000009</v>
      </c>
      <c r="H151" s="376">
        <f t="shared" si="78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6"/>
        <v>1754.0499999999997</v>
      </c>
      <c r="G152" s="375">
        <f t="shared" si="77"/>
        <v>1717.95</v>
      </c>
      <c r="H152" s="376">
        <f t="shared" si="78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6"/>
        <v>1742.0399999999997</v>
      </c>
      <c r="G153" s="375">
        <f t="shared" si="77"/>
        <v>8673.9599999999991</v>
      </c>
      <c r="H153" s="376">
        <f t="shared" si="78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9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9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9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80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9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80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9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80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9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80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9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80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9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80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9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80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9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80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9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80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9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80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9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80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9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80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9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80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9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80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9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80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9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80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9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9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9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4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3">
    <cfRule type="expression" dxfId="1157" priority="5">
      <formula>K61&gt;0</formula>
    </cfRule>
    <cfRule type="expression" dxfId="1156" priority="6">
      <formula>K61&lt;0</formula>
    </cfRule>
  </conditionalFormatting>
  <conditionalFormatting sqref="F61:F63">
    <cfRule type="expression" dxfId="1155" priority="3">
      <formula>F61&gt;0</formula>
    </cfRule>
    <cfRule type="expression" dxfId="1154" priority="4">
      <formula>F61&lt;0</formula>
    </cfRule>
  </conditionalFormatting>
  <conditionalFormatting sqref="H61:H63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 t="e">
        <f>O41*$Q$4</f>
        <v>#VALUE!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 t="e">
        <f t="shared" ref="P42:P61" si="5">O42*$Q$4</f>
        <v>#VALUE!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 t="e">
        <f t="shared" si="5"/>
        <v>#VALUE!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 t="e">
        <f t="shared" si="5"/>
        <v>#VALUE!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 t="e">
        <f t="shared" si="5"/>
        <v>#VALUE!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 t="e">
        <f t="shared" si="5"/>
        <v>#VALUE!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 t="e">
        <f t="shared" si="5"/>
        <v>#VALUE!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 t="e">
        <f t="shared" si="5"/>
        <v>#VALUE!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 t="e">
        <f t="shared" si="5"/>
        <v>#VALUE!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 t="e">
        <f t="shared" si="5"/>
        <v>#VALUE!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 t="e">
        <f t="shared" si="5"/>
        <v>#VALUE!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 t="e">
        <f t="shared" si="5"/>
        <v>#VALUE!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 t="e">
        <f t="shared" si="5"/>
        <v>#VALUE!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 t="e">
        <f t="shared" si="5"/>
        <v>#VALUE!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 t="e">
        <f t="shared" si="5"/>
        <v>#VALUE!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 t="e">
        <f t="shared" si="5"/>
        <v>#VALUE!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 t="e">
        <f t="shared" si="5"/>
        <v>#VALUE!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 t="e">
        <f t="shared" si="5"/>
        <v>#VALUE!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 t="e">
        <f t="shared" si="5"/>
        <v>#VALUE!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 t="e">
        <f t="shared" si="5"/>
        <v>#VALUE!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 t="e">
        <f t="shared" si="5"/>
        <v>#VALUE!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ht="375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 t="e">
        <f>O41*$Q$4</f>
        <v>#VALUE!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 t="e">
        <f t="shared" ref="P42:P61" si="2">O42*$Q$4</f>
        <v>#VALUE!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 t="e">
        <f t="shared" si="2"/>
        <v>#VALUE!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 t="e">
        <f t="shared" si="2"/>
        <v>#VALUE!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 t="e">
        <f t="shared" si="2"/>
        <v>#VALUE!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 t="e">
        <f t="shared" si="2"/>
        <v>#VALUE!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 t="e">
        <f t="shared" si="2"/>
        <v>#VALUE!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 t="e">
        <f t="shared" si="2"/>
        <v>#VALUE!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 t="e">
        <f t="shared" si="2"/>
        <v>#VALUE!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 t="e">
        <f t="shared" si="2"/>
        <v>#VALUE!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 t="e">
        <f t="shared" si="2"/>
        <v>#VALUE!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 t="e">
        <f t="shared" si="2"/>
        <v>#VALUE!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 t="e">
        <f t="shared" si="2"/>
        <v>#VALUE!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 t="e">
        <f t="shared" si="2"/>
        <v>#VALUE!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 t="e">
        <f t="shared" si="2"/>
        <v>#VALUE!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 t="e">
        <f t="shared" si="2"/>
        <v>#VALUE!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 t="e">
        <f t="shared" si="2"/>
        <v>#VALUE!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 t="e">
        <f t="shared" si="2"/>
        <v>#VALUE!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 t="e">
        <f t="shared" si="2"/>
        <v>#VALUE!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 t="e">
        <f t="shared" si="2"/>
        <v>#VALUE!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 t="e">
        <f t="shared" si="2"/>
        <v>#VALUE!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topLeftCell="D1"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12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 t="e">
        <f>IF(Q2=0, 0, Q8/Q6)</f>
        <v>#VALUE!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 t="e">
        <f>O41*$Q$4</f>
        <v>#VALUE!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 t="e">
        <f t="shared" ref="P42:P61" si="6">O42*$Q$4</f>
        <v>#VALUE!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 t="e">
        <f t="shared" si="6"/>
        <v>#VALUE!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 t="e">
        <f t="shared" si="6"/>
        <v>#VALUE!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 t="e">
        <f t="shared" si="6"/>
        <v>#VALUE!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 t="e">
        <f t="shared" si="6"/>
        <v>#VALUE!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 t="e">
        <f t="shared" si="6"/>
        <v>#VALUE!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 t="e">
        <f t="shared" si="6"/>
        <v>#VALUE!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 t="e">
        <f t="shared" si="6"/>
        <v>#VALUE!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 t="e">
        <f t="shared" si="6"/>
        <v>#VALUE!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 t="e">
        <f t="shared" si="6"/>
        <v>#VALUE!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 t="e">
        <f t="shared" si="6"/>
        <v>#VALUE!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 t="e">
        <f t="shared" si="6"/>
        <v>#VALUE!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 t="e">
        <f t="shared" si="6"/>
        <v>#VALUE!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 t="e">
        <f t="shared" si="6"/>
        <v>#VALUE!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 t="e">
        <f t="shared" si="6"/>
        <v>#VALUE!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6"/>
        <v>#VALUE!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 t="e">
        <f t="shared" si="6"/>
        <v>#VALUE!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 t="e">
        <f t="shared" si="6"/>
        <v>#VALUE!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 t="e">
        <f t="shared" si="6"/>
        <v>#VALUE!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 t="e">
        <f t="shared" si="6"/>
        <v>#VALUE!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ht="375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12">
        <v>0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 t="e">
        <f>IF(Q2=0, 0, Q8/Q6)</f>
        <v>#VALUE!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" si="27">C38*(E38-D38)</f>
        <v>-2429.2049999999995</v>
      </c>
      <c r="G38" s="39">
        <f t="shared" ref="G38" si="28">D38*C38</f>
        <v>15315.705</v>
      </c>
      <c r="H38" s="227">
        <f t="shared" ref="H38" si="29">(E38-D38)/D38</f>
        <v>-0.15860876139883862</v>
      </c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 t="e">
        <f>O41*$Q$4</f>
        <v>#VALUE!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 t="e">
        <f t="shared" ref="P42:P61" si="30">O42*$Q$4</f>
        <v>#VALUE!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 t="e">
        <f t="shared" si="30"/>
        <v>#VALUE!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 t="e">
        <f t="shared" si="30"/>
        <v>#VALUE!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 t="e">
        <f t="shared" si="30"/>
        <v>#VALUE!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 t="e">
        <f t="shared" si="30"/>
        <v>#VALUE!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 t="e">
        <f t="shared" si="30"/>
        <v>#VALUE!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 t="e">
        <f t="shared" si="30"/>
        <v>#VALUE!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 t="e">
        <f t="shared" si="30"/>
        <v>#VALUE!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 t="e">
        <f t="shared" si="30"/>
        <v>#VALUE!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 t="e">
        <f t="shared" si="30"/>
        <v>#VALUE!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 t="e">
        <f t="shared" si="30"/>
        <v>#VALUE!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 t="e">
        <f t="shared" si="30"/>
        <v>#VALUE!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 t="e">
        <f t="shared" si="30"/>
        <v>#VALUE!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 t="e">
        <f t="shared" si="30"/>
        <v>#VALUE!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 t="e">
        <f t="shared" si="30"/>
        <v>#VALUE!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30"/>
        <v>#VALUE!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 t="e">
        <f t="shared" si="30"/>
        <v>#VALUE!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 t="e">
        <f t="shared" si="30"/>
        <v>#VALUE!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 t="e">
        <f t="shared" si="30"/>
        <v>#VALUE!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 t="e">
        <f t="shared" si="30"/>
        <v>#VALUE!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6" priority="21">
      <formula>F47&gt;0</formula>
    </cfRule>
    <cfRule type="expression" dxfId="1065" priority="22">
      <formula>F47&lt;0</formula>
    </cfRule>
  </conditionalFormatting>
  <conditionalFormatting sqref="Q7">
    <cfRule type="expression" dxfId="1064" priority="19">
      <formula>Q7&gt;0</formula>
    </cfRule>
    <cfRule type="expression" dxfId="1063" priority="20">
      <formula>Q7&lt;0</formula>
    </cfRule>
  </conditionalFormatting>
  <conditionalFormatting sqref="Q8">
    <cfRule type="expression" dxfId="1062" priority="17">
      <formula>Q8&gt;0</formula>
    </cfRule>
    <cfRule type="expression" dxfId="1061" priority="18">
      <formula>Q8&lt;0</formula>
    </cfRule>
  </conditionalFormatting>
  <conditionalFormatting sqref="F25:F46">
    <cfRule type="expression" dxfId="1060" priority="15">
      <formula>F25&gt;0</formula>
    </cfRule>
    <cfRule type="expression" dxfId="1059" priority="16">
      <formula>F25&lt;0</formula>
    </cfRule>
  </conditionalFormatting>
  <conditionalFormatting sqref="H25:H46">
    <cfRule type="expression" dxfId="1058" priority="13">
      <formula>H25&gt;0</formula>
    </cfRule>
    <cfRule type="expression" dxfId="1057" priority="14">
      <formula>H25&lt;0</formula>
    </cfRule>
  </conditionalFormatting>
  <conditionalFormatting sqref="F89:F110">
    <cfRule type="expression" dxfId="1056" priority="11">
      <formula>F89&gt;0</formula>
    </cfRule>
    <cfRule type="expression" dxfId="1055" priority="12">
      <formula>F89&lt;0</formula>
    </cfRule>
  </conditionalFormatting>
  <conditionalFormatting sqref="H89:H110">
    <cfRule type="expression" dxfId="1054" priority="9">
      <formula>H89&gt;0</formula>
    </cfRule>
    <cfRule type="expression" dxfId="1053" priority="10">
      <formula>H89&lt;0</formula>
    </cfRule>
  </conditionalFormatting>
  <conditionalFormatting sqref="Q10">
    <cfRule type="expression" dxfId="1052" priority="7">
      <formula>Q10&gt;0</formula>
    </cfRule>
    <cfRule type="expression" dxfId="1051" priority="8">
      <formula>Q10&lt;0</formula>
    </cfRule>
  </conditionalFormatting>
  <conditionalFormatting sqref="J25:J38">
    <cfRule type="expression" dxfId="1050" priority="5">
      <formula>J25&gt;0</formula>
    </cfRule>
    <cfRule type="expression" dxfId="1049" priority="6">
      <formula>J25&lt;0</formula>
    </cfRule>
  </conditionalFormatting>
  <conditionalFormatting sqref="K25:K38">
    <cfRule type="expression" dxfId="1048" priority="3">
      <formula>K25&gt;0</formula>
    </cfRule>
    <cfRule type="expression" dxfId="1047" priority="4">
      <formula>K25&lt;0</formula>
    </cfRule>
  </conditionalFormatting>
  <conditionalFormatting sqref="L25:L34">
    <cfRule type="expression" dxfId="1046" priority="1">
      <formula>L25&gt;0</formula>
    </cfRule>
    <cfRule type="expression" dxfId="104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ht="375" x14ac:dyDescent="0.25"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12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 s="29">
        <v>43045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 t="e">
        <f>IF(Q2=0, 0, Q8/Q6)</f>
        <v>#VALUE!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#VALUE!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824</v>
      </c>
      <c r="Q17" s="695" t="s">
        <v>825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30</v>
      </c>
      <c r="D19" s="352"/>
      <c r="E19" s="352"/>
      <c r="F19" s="353">
        <f>SumByColor($A$19,F2:F17)</f>
        <v>4665</v>
      </c>
      <c r="G19" s="352"/>
      <c r="H19" s="352">
        <f>SumByColor($A$19,H2:H17)</f>
        <v>30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 t="e">
        <f>O41*$Q$4</f>
        <v>#VALUE!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 t="e">
        <f t="shared" ref="P42:P61" si="12">O42*$Q$4</f>
        <v>#VALUE!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 t="e">
        <f t="shared" si="12"/>
        <v>#VALUE!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 t="e">
        <f t="shared" si="12"/>
        <v>#VALUE!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 t="e">
        <f t="shared" si="12"/>
        <v>#VALUE!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 t="e">
        <f t="shared" si="12"/>
        <v>#VALUE!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 t="e">
        <f t="shared" si="12"/>
        <v>#VALUE!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 t="e">
        <f t="shared" si="12"/>
        <v>#VALUE!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 t="e">
        <f t="shared" si="12"/>
        <v>#VALUE!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 t="e">
        <f t="shared" si="12"/>
        <v>#VALUE!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 t="e">
        <f t="shared" si="12"/>
        <v>#VALUE!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 t="e">
        <f t="shared" si="12"/>
        <v>#VALUE!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 t="e">
        <f t="shared" si="12"/>
        <v>#VALUE!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 t="e">
        <f t="shared" si="12"/>
        <v>#VALUE!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 t="e">
        <f t="shared" si="12"/>
        <v>#VALUE!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 t="e">
        <f t="shared" si="12"/>
        <v>#VALUE!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12"/>
        <v>#VALUE!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 t="e">
        <f t="shared" si="12"/>
        <v>#VALUE!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 t="e">
        <f t="shared" si="12"/>
        <v>#VALUE!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 t="e">
        <f t="shared" si="12"/>
        <v>#VALUE!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 t="e">
        <f t="shared" si="12"/>
        <v>#VALUE!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4" priority="22">
      <formula>F47&gt;0</formula>
    </cfRule>
    <cfRule type="expression" dxfId="1043" priority="23">
      <formula>F47&lt;0</formula>
    </cfRule>
  </conditionalFormatting>
  <conditionalFormatting sqref="Q7">
    <cfRule type="expression" dxfId="1042" priority="20">
      <formula>Q7&gt;0</formula>
    </cfRule>
    <cfRule type="expression" dxfId="1041" priority="21">
      <formula>Q7&lt;0</formula>
    </cfRule>
  </conditionalFormatting>
  <conditionalFormatting sqref="Q8">
    <cfRule type="expression" dxfId="1040" priority="18">
      <formula>Q8&gt;0</formula>
    </cfRule>
    <cfRule type="expression" dxfId="1039" priority="19">
      <formula>Q8&lt;0</formula>
    </cfRule>
  </conditionalFormatting>
  <conditionalFormatting sqref="F25:F46">
    <cfRule type="expression" dxfId="1038" priority="16">
      <formula>F25&gt;0</formula>
    </cfRule>
    <cfRule type="expression" dxfId="1037" priority="17">
      <formula>F25&lt;0</formula>
    </cfRule>
  </conditionalFormatting>
  <conditionalFormatting sqref="H25:H46">
    <cfRule type="expression" dxfId="1036" priority="14">
      <formula>H25&gt;0</formula>
    </cfRule>
    <cfRule type="expression" dxfId="1035" priority="15">
      <formula>H25&lt;0</formula>
    </cfRule>
  </conditionalFormatting>
  <conditionalFormatting sqref="F89:F110">
    <cfRule type="expression" dxfId="1034" priority="12">
      <formula>F89&gt;0</formula>
    </cfRule>
    <cfRule type="expression" dxfId="1033" priority="13">
      <formula>F89&lt;0</formula>
    </cfRule>
  </conditionalFormatting>
  <conditionalFormatting sqref="H89:H110">
    <cfRule type="expression" dxfId="1032" priority="10">
      <formula>H89&gt;0</formula>
    </cfRule>
    <cfRule type="expression" dxfId="1031" priority="11">
      <formula>H89&lt;0</formula>
    </cfRule>
  </conditionalFormatting>
  <conditionalFormatting sqref="Q10">
    <cfRule type="expression" dxfId="1030" priority="8">
      <formula>Q10&gt;0</formula>
    </cfRule>
    <cfRule type="expression" dxfId="1029" priority="9">
      <formula>Q10&lt;0</formula>
    </cfRule>
  </conditionalFormatting>
  <conditionalFormatting sqref="J25:J38">
    <cfRule type="expression" dxfId="1028" priority="6">
      <formula>J25&gt;0</formula>
    </cfRule>
    <cfRule type="expression" dxfId="1027" priority="7">
      <formula>J25&lt;0</formula>
    </cfRule>
  </conditionalFormatting>
  <conditionalFormatting sqref="K25:K38">
    <cfRule type="expression" dxfId="1026" priority="4">
      <formula>K25&gt;0</formula>
    </cfRule>
    <cfRule type="expression" dxfId="1025" priority="5">
      <formula>K25&lt;0</formula>
    </cfRule>
  </conditionalFormatting>
  <conditionalFormatting sqref="L25:L38">
    <cfRule type="expression" dxfId="1024" priority="2">
      <formula>L25&gt;0</formula>
    </cfRule>
    <cfRule type="expression" dxfId="102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 t="str">
        <f>IF(Q2=0, Q4, (F118-K118)/Q2)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ht="345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 t="s">
        <v>836</v>
      </c>
      <c r="R4" s="490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 t="e">
        <f>Q4*Q2</f>
        <v>#VALUE!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 t="e">
        <f>Q3*Q2</f>
        <v>#VALUE!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 t="e">
        <f>Q10+Q8</f>
        <v>#VALUE!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 t="e">
        <f>K118+M118-F118+Q2*Q4</f>
        <v>#VALUE!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 t="e">
        <f>O43*$Q$4</f>
        <v>#VALUE!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 t="e">
        <f t="shared" ref="P44:P63" si="7">O44*$Q$4</f>
        <v>#VALUE!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 t="e">
        <f t="shared" si="7"/>
        <v>#VALUE!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 t="e">
        <f t="shared" si="7"/>
        <v>#VALUE!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 t="e">
        <f t="shared" si="7"/>
        <v>#VALUE!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 t="e">
        <f t="shared" si="7"/>
        <v>#VALUE!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 t="e">
        <f t="shared" si="7"/>
        <v>#VALUE!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 t="e">
        <f t="shared" si="7"/>
        <v>#VALUE!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 t="e">
        <f t="shared" si="7"/>
        <v>#VALUE!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 t="e">
        <f t="shared" si="7"/>
        <v>#VALUE!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 t="e">
        <f t="shared" si="7"/>
        <v>#VALUE!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 t="e">
        <f t="shared" si="7"/>
        <v>#VALUE!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 t="e">
        <f t="shared" si="7"/>
        <v>#VALUE!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 t="e">
        <f t="shared" si="7"/>
        <v>#VALUE!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 t="e">
        <f t="shared" si="7"/>
        <v>#VALUE!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 t="e">
        <f t="shared" si="7"/>
        <v>#VALUE!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 t="e">
        <f t="shared" si="7"/>
        <v>#VALUE!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 t="e">
        <f t="shared" si="7"/>
        <v>#VALUE!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 t="e">
        <f t="shared" si="7"/>
        <v>#VALUE!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 t="e">
        <f t="shared" si="7"/>
        <v>#VALUE!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 t="e">
        <f t="shared" si="7"/>
        <v>#VALUE!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1" priority="74">
      <formula>F12&gt;0</formula>
    </cfRule>
    <cfRule type="expression" dxfId="10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9" priority="67">
      <formula>F124&gt;0</formula>
    </cfRule>
    <cfRule type="expression" dxfId="1008" priority="68">
      <formula>F124&lt;0</formula>
    </cfRule>
  </conditionalFormatting>
  <conditionalFormatting sqref="H124:H130">
    <cfRule type="expression" dxfId="1007" priority="55">
      <formula>H124&gt;0</formula>
    </cfRule>
    <cfRule type="expression" dxfId="1006" priority="56">
      <formula>H124&lt;0</formula>
    </cfRule>
  </conditionalFormatting>
  <conditionalFormatting sqref="H131">
    <cfRule type="expression" dxfId="1005" priority="53">
      <formula>H131&gt;0</formula>
    </cfRule>
    <cfRule type="expression" dxfId="1004" priority="54">
      <formula>H131&lt;0</formula>
    </cfRule>
  </conditionalFormatting>
  <conditionalFormatting sqref="H132">
    <cfRule type="expression" dxfId="1003" priority="51">
      <formula>H132&gt;0</formula>
    </cfRule>
    <cfRule type="expression" dxfId="1002" priority="52">
      <formula>H132&lt;0</formula>
    </cfRule>
  </conditionalFormatting>
  <conditionalFormatting sqref="H133:H135">
    <cfRule type="expression" dxfId="1001" priority="49">
      <formula>H133&gt;0</formula>
    </cfRule>
    <cfRule type="expression" dxfId="1000" priority="50">
      <formula>H133&lt;0</formula>
    </cfRule>
  </conditionalFormatting>
  <conditionalFormatting sqref="H136">
    <cfRule type="expression" dxfId="999" priority="45">
      <formula>H136&gt;0</formula>
    </cfRule>
    <cfRule type="expression" dxfId="998" priority="46">
      <formula>H136&lt;0</formula>
    </cfRule>
  </conditionalFormatting>
  <conditionalFormatting sqref="Q7">
    <cfRule type="expression" dxfId="997" priority="39">
      <formula>Q7&gt;0</formula>
    </cfRule>
    <cfRule type="expression" dxfId="996" priority="40">
      <formula>Q7&lt;0</formula>
    </cfRule>
  </conditionalFormatting>
  <conditionalFormatting sqref="Q8">
    <cfRule type="expression" dxfId="995" priority="37">
      <formula>Q8&gt;0</formula>
    </cfRule>
    <cfRule type="expression" dxfId="994" priority="38">
      <formula>Q8&lt;0</formula>
    </cfRule>
  </conditionalFormatting>
  <conditionalFormatting sqref="F167:F178 H167:H178">
    <cfRule type="expression" dxfId="993" priority="35">
      <formula>F167&gt;0</formula>
    </cfRule>
    <cfRule type="expression" dxfId="992" priority="36">
      <formula>F167&lt;0</formula>
    </cfRule>
  </conditionalFormatting>
  <conditionalFormatting sqref="F183:F197 H183:H197">
    <cfRule type="expression" dxfId="991" priority="33">
      <formula>F183&gt;0</formula>
    </cfRule>
    <cfRule type="expression" dxfId="990" priority="34">
      <formula>F183&lt;0</formula>
    </cfRule>
  </conditionalFormatting>
  <conditionalFormatting sqref="F198:F206 H198:H206">
    <cfRule type="expression" dxfId="989" priority="31">
      <formula>F198&gt;0</formula>
    </cfRule>
    <cfRule type="expression" dxfId="988" priority="32">
      <formula>F198&lt;0</formula>
    </cfRule>
  </conditionalFormatting>
  <conditionalFormatting sqref="F141:F147 H141:H147">
    <cfRule type="expression" dxfId="987" priority="29">
      <formula>F141&gt;0</formula>
    </cfRule>
    <cfRule type="expression" dxfId="986" priority="30">
      <formula>F141&lt;0</formula>
    </cfRule>
  </conditionalFormatting>
  <conditionalFormatting sqref="H149:H152 F149:F152">
    <cfRule type="expression" dxfId="985" priority="27">
      <formula>F149&gt;0</formula>
    </cfRule>
    <cfRule type="expression" dxfId="984" priority="28">
      <formula>F149&lt;0</formula>
    </cfRule>
  </conditionalFormatting>
  <conditionalFormatting sqref="F226 H215:H218 H257:H260 F257:F260 H226 H231:H233 F231:F233 F235:F244 H235:H244">
    <cfRule type="expression" dxfId="983" priority="25">
      <formula>F215&gt;0</formula>
    </cfRule>
    <cfRule type="expression" dxfId="982" priority="26">
      <formula>F215&lt;0</formula>
    </cfRule>
  </conditionalFormatting>
  <conditionalFormatting sqref="F207:F218">
    <cfRule type="expression" dxfId="981" priority="23">
      <formula>F207&gt;0</formula>
    </cfRule>
    <cfRule type="expression" dxfId="980" priority="24">
      <formula>F207&lt;0</formula>
    </cfRule>
  </conditionalFormatting>
  <conditionalFormatting sqref="H207:H208">
    <cfRule type="expression" dxfId="979" priority="21">
      <formula>H207&gt;0</formula>
    </cfRule>
    <cfRule type="expression" dxfId="978" priority="22">
      <formula>H207&lt;0</formula>
    </cfRule>
  </conditionalFormatting>
  <conditionalFormatting sqref="H209">
    <cfRule type="expression" dxfId="977" priority="19">
      <formula>H209&gt;0</formula>
    </cfRule>
    <cfRule type="expression" dxfId="976" priority="20">
      <formula>H209&lt;0</formula>
    </cfRule>
  </conditionalFormatting>
  <conditionalFormatting sqref="H210">
    <cfRule type="expression" dxfId="975" priority="17">
      <formula>H210&gt;0</formula>
    </cfRule>
    <cfRule type="expression" dxfId="974" priority="18">
      <formula>H210&lt;0</formula>
    </cfRule>
  </conditionalFormatting>
  <conditionalFormatting sqref="H211:H213">
    <cfRule type="expression" dxfId="973" priority="15">
      <formula>H211&gt;0</formula>
    </cfRule>
    <cfRule type="expression" dxfId="972" priority="16">
      <formula>H211&lt;0</formula>
    </cfRule>
  </conditionalFormatting>
  <conditionalFormatting sqref="H214">
    <cfRule type="expression" dxfId="971" priority="13">
      <formula>H214&gt;0</formula>
    </cfRule>
    <cfRule type="expression" dxfId="970" priority="14">
      <formula>H214&lt;0</formula>
    </cfRule>
  </conditionalFormatting>
  <conditionalFormatting sqref="F245:F256 H245:H256">
    <cfRule type="expression" dxfId="969" priority="11">
      <formula>F245&gt;0</formula>
    </cfRule>
    <cfRule type="expression" dxfId="968" priority="12">
      <formula>F245&lt;0</formula>
    </cfRule>
  </conditionalFormatting>
  <conditionalFormatting sqref="F261:F275 H261:H275">
    <cfRule type="expression" dxfId="967" priority="9">
      <formula>F261&gt;0</formula>
    </cfRule>
    <cfRule type="expression" dxfId="966" priority="10">
      <formula>F261&lt;0</formula>
    </cfRule>
  </conditionalFormatting>
  <conditionalFormatting sqref="F276:F283 H276:H283">
    <cfRule type="expression" dxfId="965" priority="7">
      <formula>F276&gt;0</formula>
    </cfRule>
    <cfRule type="expression" dxfId="964" priority="8">
      <formula>F276&lt;0</formula>
    </cfRule>
  </conditionalFormatting>
  <conditionalFormatting sqref="F219:F225 H219:H225">
    <cfRule type="expression" dxfId="963" priority="5">
      <formula>F219&gt;0</formula>
    </cfRule>
    <cfRule type="expression" dxfId="962" priority="6">
      <formula>F219&lt;0</formula>
    </cfRule>
  </conditionalFormatting>
  <conditionalFormatting sqref="H227:H230 F227:F230">
    <cfRule type="expression" dxfId="961" priority="3">
      <formula>F227&gt;0</formula>
    </cfRule>
    <cfRule type="expression" dxfId="960" priority="4">
      <formula>F227&lt;0</formula>
    </cfRule>
  </conditionalFormatting>
  <conditionalFormatting sqref="H234 F234">
    <cfRule type="expression" dxfId="959" priority="1">
      <formula>F234&gt;0</formula>
    </cfRule>
    <cfRule type="expression" dxfId="9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ht="375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 t="e">
        <f>O41*$Q$4</f>
        <v>#VALUE!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 t="e">
        <f t="shared" ref="P42:P61" si="2">O42*$Q$4</f>
        <v>#VALUE!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 t="e">
        <f t="shared" si="2"/>
        <v>#VALUE!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 t="e">
        <f t="shared" si="2"/>
        <v>#VALUE!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 t="e">
        <f t="shared" si="2"/>
        <v>#VALUE!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 t="e">
        <f t="shared" si="2"/>
        <v>#VALUE!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 t="e">
        <f t="shared" si="2"/>
        <v>#VALUE!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 t="e">
        <f t="shared" si="2"/>
        <v>#VALUE!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 t="e">
        <f t="shared" si="2"/>
        <v>#VALUE!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 t="e">
        <f t="shared" si="2"/>
        <v>#VALUE!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 t="e">
        <f t="shared" si="2"/>
        <v>#VALUE!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 t="e">
        <f t="shared" si="2"/>
        <v>#VALUE!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 t="e">
        <f t="shared" si="2"/>
        <v>#VALUE!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 t="e">
        <f t="shared" si="2"/>
        <v>#VALUE!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 t="e">
        <f t="shared" si="2"/>
        <v>#VALUE!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 t="e">
        <f t="shared" si="2"/>
        <v>#VALUE!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 t="e">
        <f t="shared" si="2"/>
        <v>#VALUE!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 t="e">
        <f t="shared" si="2"/>
        <v>#VALUE!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 t="e">
        <f t="shared" si="2"/>
        <v>#VALUE!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 t="e">
        <f t="shared" si="2"/>
        <v>#VALUE!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 t="e">
        <f t="shared" si="2"/>
        <v>#VALUE!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7" priority="43">
      <formula>F33&gt;0</formula>
    </cfRule>
    <cfRule type="expression" dxfId="956" priority="44">
      <formula>F33&lt;0</formula>
    </cfRule>
  </conditionalFormatting>
  <conditionalFormatting sqref="Q7">
    <cfRule type="expression" dxfId="955" priority="41">
      <formula>Q7&gt;0</formula>
    </cfRule>
    <cfRule type="expression" dxfId="954" priority="42">
      <formula>Q7&lt;0</formula>
    </cfRule>
  </conditionalFormatting>
  <conditionalFormatting sqref="Q8">
    <cfRule type="expression" dxfId="953" priority="39">
      <formula>Q8&gt;0</formula>
    </cfRule>
    <cfRule type="expression" dxfId="952" priority="40">
      <formula>Q8&lt;0</formula>
    </cfRule>
  </conditionalFormatting>
  <conditionalFormatting sqref="F29 F32">
    <cfRule type="expression" dxfId="951" priority="37">
      <formula>F29&gt;0</formula>
    </cfRule>
    <cfRule type="expression" dxfId="950" priority="38">
      <formula>F29&lt;0</formula>
    </cfRule>
  </conditionalFormatting>
  <conditionalFormatting sqref="H29 H32">
    <cfRule type="expression" dxfId="949" priority="35">
      <formula>H29&gt;0</formula>
    </cfRule>
    <cfRule type="expression" dxfId="948" priority="36">
      <formula>H29&lt;0</formula>
    </cfRule>
  </conditionalFormatting>
  <conditionalFormatting sqref="F30:F31">
    <cfRule type="expression" dxfId="947" priority="33">
      <formula>F30&gt;0</formula>
    </cfRule>
    <cfRule type="expression" dxfId="946" priority="34">
      <formula>F30&lt;0</formula>
    </cfRule>
  </conditionalFormatting>
  <conditionalFormatting sqref="H30:H31">
    <cfRule type="expression" dxfId="945" priority="31">
      <formula>H30&gt;0</formula>
    </cfRule>
    <cfRule type="expression" dxfId="944" priority="32">
      <formula>H30&lt;0</formula>
    </cfRule>
  </conditionalFormatting>
  <conditionalFormatting sqref="F105:F140 H105:H140">
    <cfRule type="expression" dxfId="943" priority="29">
      <formula>F105&gt;0</formula>
    </cfRule>
    <cfRule type="expression" dxfId="942" priority="30">
      <formula>F105&lt;0</formula>
    </cfRule>
  </conditionalFormatting>
  <conditionalFormatting sqref="F96:F99">
    <cfRule type="expression" dxfId="941" priority="27">
      <formula>F96&gt;0</formula>
    </cfRule>
    <cfRule type="expression" dxfId="940" priority="28">
      <formula>F96&lt;0</formula>
    </cfRule>
  </conditionalFormatting>
  <conditionalFormatting sqref="H96:H99">
    <cfRule type="expression" dxfId="939" priority="25">
      <formula>H96&gt;0</formula>
    </cfRule>
    <cfRule type="expression" dxfId="938" priority="26">
      <formula>H96&lt;0</formula>
    </cfRule>
  </conditionalFormatting>
  <conditionalFormatting sqref="F25:F28">
    <cfRule type="expression" dxfId="937" priority="19">
      <formula>F25&gt;0</formula>
    </cfRule>
    <cfRule type="expression" dxfId="936" priority="20">
      <formula>F25&lt;0</formula>
    </cfRule>
  </conditionalFormatting>
  <conditionalFormatting sqref="H25:H28">
    <cfRule type="expression" dxfId="935" priority="17">
      <formula>H25&gt;0</formula>
    </cfRule>
    <cfRule type="expression" dxfId="934" priority="18">
      <formula>H25&lt;0</formula>
    </cfRule>
  </conditionalFormatting>
  <conditionalFormatting sqref="J27">
    <cfRule type="expression" dxfId="933" priority="15">
      <formula>J27&gt;0</formula>
    </cfRule>
    <cfRule type="expression" dxfId="932" priority="16">
      <formula>J27&lt;0</formula>
    </cfRule>
  </conditionalFormatting>
  <conditionalFormatting sqref="F104">
    <cfRule type="expression" dxfId="931" priority="13">
      <formula>F104&gt;0</formula>
    </cfRule>
    <cfRule type="expression" dxfId="930" priority="14">
      <formula>F104&lt;0</formula>
    </cfRule>
  </conditionalFormatting>
  <conditionalFormatting sqref="H104">
    <cfRule type="expression" dxfId="929" priority="11">
      <formula>H104&gt;0</formula>
    </cfRule>
    <cfRule type="expression" dxfId="928" priority="12">
      <formula>H104&lt;0</formula>
    </cfRule>
  </conditionalFormatting>
  <conditionalFormatting sqref="F100:F103">
    <cfRule type="expression" dxfId="927" priority="9">
      <formula>F100&gt;0</formula>
    </cfRule>
    <cfRule type="expression" dxfId="926" priority="10">
      <formula>F100&lt;0</formula>
    </cfRule>
  </conditionalFormatting>
  <conditionalFormatting sqref="H100:H103">
    <cfRule type="expression" dxfId="925" priority="7">
      <formula>H100&gt;0</formula>
    </cfRule>
    <cfRule type="expression" dxfId="924" priority="8">
      <formula>H100&lt;0</formula>
    </cfRule>
  </conditionalFormatting>
  <conditionalFormatting sqref="J102">
    <cfRule type="expression" dxfId="923" priority="5">
      <formula>J102&gt;0</formula>
    </cfRule>
    <cfRule type="expression" dxfId="922" priority="6">
      <formula>J102&lt;0</formula>
    </cfRule>
  </conditionalFormatting>
  <conditionalFormatting sqref="Q10">
    <cfRule type="expression" dxfId="921" priority="3">
      <formula>Q10&gt;0</formula>
    </cfRule>
    <cfRule type="expression" dxfId="920" priority="4">
      <formula>Q10&lt;0</formula>
    </cfRule>
  </conditionalFormatting>
  <conditionalFormatting sqref="M71">
    <cfRule type="expression" dxfId="919" priority="1">
      <formula>M71&gt;0</formula>
    </cfRule>
    <cfRule type="expression" dxfId="91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ht="375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 t="s">
        <v>836</v>
      </c>
      <c r="R4" s="49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 t="e">
        <f>Q4*Q2</f>
        <v>#VALUE!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 t="e">
        <f>Q10+Q8</f>
        <v>#VALUE!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 t="e">
        <f>K18+M18-F18+Q2*Q4</f>
        <v>#VALUE!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 t="e">
        <f>IF(Q2=0, 0, Q8/Q6)</f>
        <v>#VALUE!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 t="e">
        <f>O41*$Q$4</f>
        <v>#VALUE!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 t="e">
        <f t="shared" ref="P42:P61" si="0">O42*$Q$4</f>
        <v>#VALUE!</v>
      </c>
      <c r="Q42" s="2"/>
      <c r="T42" s="89"/>
    </row>
    <row r="43" spans="1:21" ht="15.75" thickTop="1" x14ac:dyDescent="0.25">
      <c r="O43" s="81">
        <v>1.08</v>
      </c>
      <c r="P43" s="81" t="e">
        <f t="shared" si="0"/>
        <v>#VALUE!</v>
      </c>
      <c r="Q43" s="2"/>
      <c r="T43" s="125"/>
      <c r="U43" s="126"/>
    </row>
    <row r="44" spans="1:21" x14ac:dyDescent="0.25">
      <c r="O44" s="81">
        <v>1.07</v>
      </c>
      <c r="P44" s="81" t="e">
        <f t="shared" si="0"/>
        <v>#VALUE!</v>
      </c>
      <c r="Q44" s="2"/>
      <c r="T44" s="91"/>
      <c r="U44" s="127"/>
    </row>
    <row r="45" spans="1:21" x14ac:dyDescent="0.25">
      <c r="O45" s="81">
        <v>1.06</v>
      </c>
      <c r="P45" s="81" t="e">
        <f t="shared" si="0"/>
        <v>#VALUE!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 t="e">
        <f t="shared" si="0"/>
        <v>#VALUE!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 t="e">
        <f t="shared" si="0"/>
        <v>#VALUE!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 t="e">
        <f t="shared" si="0"/>
        <v>#VALUE!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 t="e">
        <f t="shared" si="0"/>
        <v>#VALUE!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 t="e">
        <f t="shared" si="0"/>
        <v>#VALUE!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 t="e">
        <f t="shared" si="0"/>
        <v>#VALUE!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 t="e">
        <f t="shared" si="0"/>
        <v>#VALUE!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 t="e">
        <f t="shared" si="0"/>
        <v>#VALUE!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 t="e">
        <f t="shared" si="0"/>
        <v>#VALUE!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 t="e">
        <f t="shared" si="0"/>
        <v>#VALUE!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 t="e">
        <f t="shared" si="0"/>
        <v>#VALUE!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 t="e">
        <f t="shared" si="0"/>
        <v>#VALUE!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 t="e">
        <f t="shared" si="0"/>
        <v>#VALUE!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 t="e">
        <f t="shared" si="0"/>
        <v>#VALUE!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 t="e">
        <f t="shared" si="0"/>
        <v>#VALUE!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 t="e">
        <f t="shared" si="0"/>
        <v>#VALUE!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7" priority="25">
      <formula>F34&gt;0</formula>
    </cfRule>
    <cfRule type="expression" dxfId="916" priority="26">
      <formula>F34&lt;0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26:F33">
    <cfRule type="expression" dxfId="911" priority="19">
      <formula>F26&gt;0</formula>
    </cfRule>
    <cfRule type="expression" dxfId="910" priority="20">
      <formula>F26&lt;0</formula>
    </cfRule>
  </conditionalFormatting>
  <conditionalFormatting sqref="H26:H33">
    <cfRule type="expression" dxfId="909" priority="17">
      <formula>H26&gt;0</formula>
    </cfRule>
    <cfRule type="expression" dxfId="908" priority="18">
      <formula>H26&lt;0</formula>
    </cfRule>
  </conditionalFormatting>
  <conditionalFormatting sqref="M46">
    <cfRule type="expression" dxfId="907" priority="15">
      <formula>M46&gt;0</formula>
    </cfRule>
    <cfRule type="expression" dxfId="906" priority="16">
      <formula>M46&lt;0</formula>
    </cfRule>
  </conditionalFormatting>
  <conditionalFormatting sqref="F79:F87 H79:H87">
    <cfRule type="expression" dxfId="905" priority="13">
      <formula>F79&gt;0</formula>
    </cfRule>
    <cfRule type="expression" dxfId="904" priority="14">
      <formula>F79&lt;0</formula>
    </cfRule>
  </conditionalFormatting>
  <conditionalFormatting sqref="F73:F78">
    <cfRule type="expression" dxfId="903" priority="11">
      <formula>F73&gt;0</formula>
    </cfRule>
    <cfRule type="expression" dxfId="902" priority="12">
      <formula>F73&lt;0</formula>
    </cfRule>
  </conditionalFormatting>
  <conditionalFormatting sqref="H73:H78">
    <cfRule type="expression" dxfId="901" priority="9">
      <formula>H73&gt;0</formula>
    </cfRule>
    <cfRule type="expression" dxfId="900" priority="10">
      <formula>H73&lt;0</formula>
    </cfRule>
  </conditionalFormatting>
  <conditionalFormatting sqref="F70:F72">
    <cfRule type="expression" dxfId="899" priority="7">
      <formula>F70&gt;0</formula>
    </cfRule>
    <cfRule type="expression" dxfId="898" priority="8">
      <formula>F70&lt;0</formula>
    </cfRule>
  </conditionalFormatting>
  <conditionalFormatting sqref="H70:H72">
    <cfRule type="expression" dxfId="897" priority="5">
      <formula>H70&gt;0</formula>
    </cfRule>
    <cfRule type="expression" dxfId="896" priority="6">
      <formula>H70&lt;0</formula>
    </cfRule>
  </conditionalFormatting>
  <conditionalFormatting sqref="F25">
    <cfRule type="expression" dxfId="895" priority="3">
      <formula>F25&gt;0</formula>
    </cfRule>
    <cfRule type="expression" dxfId="894" priority="4">
      <formula>F25&lt;0</formula>
    </cfRule>
  </conditionalFormatting>
  <conditionalFormatting sqref="H25">
    <cfRule type="expression" dxfId="893" priority="1">
      <formula>H25&gt;0</formula>
    </cfRule>
    <cfRule type="expression" dxfId="89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8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8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8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74.355800000000002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ht="375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12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9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14871.16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9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 s="29">
        <v>43045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 t="e">
        <f>IF(Q2=0, 0, Q8/Q6)</f>
        <v>#VALUE!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100</v>
      </c>
      <c r="I18" s="18"/>
      <c r="J18" s="18"/>
      <c r="K18" s="18">
        <f>SUM(K2:K5)</f>
        <v>6747.84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3" si="16">C30*(E30-D30)</f>
        <v>-1534.0000000000005</v>
      </c>
      <c r="G30" s="39">
        <f t="shared" ref="G30:G33" si="17">D30*C30</f>
        <v>15046</v>
      </c>
      <c r="H30" s="227">
        <f t="shared" ref="H30:H33" si="18">(E30-D30)/D30</f>
        <v>-0.10195400770969031</v>
      </c>
      <c r="I30" s="198"/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837</v>
      </c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 t="e">
        <f>O41*$Q$4</f>
        <v>#VALUE!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 t="e">
        <f t="shared" ref="P42:P61" si="19">O42*$Q$4</f>
        <v>#VALUE!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 t="e">
        <f t="shared" si="19"/>
        <v>#VALUE!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 t="e">
        <f t="shared" si="19"/>
        <v>#VALUE!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 t="e">
        <f t="shared" si="19"/>
        <v>#VALUE!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 t="e">
        <f t="shared" si="19"/>
        <v>#VALUE!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 t="e">
        <f t="shared" si="19"/>
        <v>#VALUE!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 t="e">
        <f t="shared" si="19"/>
        <v>#VALUE!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 t="e">
        <f t="shared" si="19"/>
        <v>#VALUE!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 t="e">
        <f t="shared" si="19"/>
        <v>#VALUE!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 t="e">
        <f t="shared" si="19"/>
        <v>#VALUE!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 t="e">
        <f t="shared" si="19"/>
        <v>#VALUE!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 t="e">
        <f t="shared" si="19"/>
        <v>#VALUE!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 t="e">
        <f t="shared" si="19"/>
        <v>#VALUE!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 t="e">
        <f t="shared" si="19"/>
        <v>#VALUE!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 t="e">
        <f t="shared" si="19"/>
        <v>#VALUE!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19"/>
        <v>#VALUE!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 t="e">
        <f t="shared" si="19"/>
        <v>#VALUE!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 t="e">
        <f t="shared" si="19"/>
        <v>#VALUE!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 t="e">
        <f t="shared" si="19"/>
        <v>#VALUE!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 t="e">
        <f t="shared" si="19"/>
        <v>#VALUE!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21">
      <formula>F47&gt;0</formula>
    </cfRule>
    <cfRule type="expression" dxfId="890" priority="22">
      <formula>F47&lt;0</formula>
    </cfRule>
  </conditionalFormatting>
  <conditionalFormatting sqref="Q7">
    <cfRule type="expression" dxfId="889" priority="19">
      <formula>Q7&gt;0</formula>
    </cfRule>
    <cfRule type="expression" dxfId="888" priority="20">
      <formula>Q7&lt;0</formula>
    </cfRule>
  </conditionalFormatting>
  <conditionalFormatting sqref="Q8">
    <cfRule type="expression" dxfId="887" priority="17">
      <formula>Q8&gt;0</formula>
    </cfRule>
    <cfRule type="expression" dxfId="886" priority="18">
      <formula>Q8&lt;0</formula>
    </cfRule>
  </conditionalFormatting>
  <conditionalFormatting sqref="F25:F46">
    <cfRule type="expression" dxfId="885" priority="15">
      <formula>F25&gt;0</formula>
    </cfRule>
    <cfRule type="expression" dxfId="884" priority="16">
      <formula>F25&lt;0</formula>
    </cfRule>
  </conditionalFormatting>
  <conditionalFormatting sqref="H25:H46">
    <cfRule type="expression" dxfId="883" priority="13">
      <formula>H25&gt;0</formula>
    </cfRule>
    <cfRule type="expression" dxfId="882" priority="14">
      <formula>H25&lt;0</formula>
    </cfRule>
  </conditionalFormatting>
  <conditionalFormatting sqref="F89:F110">
    <cfRule type="expression" dxfId="881" priority="11">
      <formula>F89&gt;0</formula>
    </cfRule>
    <cfRule type="expression" dxfId="880" priority="12">
      <formula>F89&lt;0</formula>
    </cfRule>
  </conditionalFormatting>
  <conditionalFormatting sqref="H89:H110">
    <cfRule type="expression" dxfId="879" priority="9">
      <formula>H89&gt;0</formula>
    </cfRule>
    <cfRule type="expression" dxfId="878" priority="10">
      <formula>H89&lt;0</formula>
    </cfRule>
  </conditionalFormatting>
  <conditionalFormatting sqref="Q10">
    <cfRule type="expression" dxfId="877" priority="7">
      <formula>Q10&gt;0</formula>
    </cfRule>
    <cfRule type="expression" dxfId="876" priority="8">
      <formula>Q10&lt;0</formula>
    </cfRule>
  </conditionalFormatting>
  <conditionalFormatting sqref="J25:J38">
    <cfRule type="expression" dxfId="875" priority="5">
      <formula>J25&gt;0</formula>
    </cfRule>
    <cfRule type="expression" dxfId="874" priority="6">
      <formula>J25&lt;0</formula>
    </cfRule>
  </conditionalFormatting>
  <conditionalFormatting sqref="K25:K38">
    <cfRule type="expression" dxfId="873" priority="3">
      <formula>K25&gt;0</formula>
    </cfRule>
    <cfRule type="expression" dxfId="872" priority="4">
      <formula>K25&lt;0</formula>
    </cfRule>
  </conditionalFormatting>
  <conditionalFormatting sqref="L25:L38">
    <cfRule type="expression" dxfId="871" priority="1">
      <formula>L25&gt;0</formula>
    </cfRule>
    <cfRule type="expression" dxfId="8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topLeftCell="J1"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12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 t="e">
        <f>IF(Q2=0, 0, Q8/Q6)</f>
        <v>#VALUE!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 t="e">
        <f>O41*$Q$4</f>
        <v>#VALUE!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 t="e">
        <f t="shared" ref="P42:P61" si="6">O42*$Q$4</f>
        <v>#VALUE!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 t="e">
        <f t="shared" si="6"/>
        <v>#VALUE!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 t="e">
        <f t="shared" si="6"/>
        <v>#VALUE!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 t="e">
        <f t="shared" si="6"/>
        <v>#VALUE!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 t="e">
        <f t="shared" si="6"/>
        <v>#VALUE!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 t="e">
        <f t="shared" si="6"/>
        <v>#VALUE!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 t="e">
        <f t="shared" si="6"/>
        <v>#VALUE!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 t="e">
        <f t="shared" si="6"/>
        <v>#VALUE!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 t="e">
        <f t="shared" si="6"/>
        <v>#VALUE!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 t="e">
        <f t="shared" si="6"/>
        <v>#VALUE!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 t="e">
        <f t="shared" si="6"/>
        <v>#VALUE!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 t="e">
        <f t="shared" si="6"/>
        <v>#VALUE!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 t="e">
        <f t="shared" si="6"/>
        <v>#VALUE!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 t="e">
        <f t="shared" si="6"/>
        <v>#VALUE!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 t="e">
        <f t="shared" si="6"/>
        <v>#VALUE!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6"/>
        <v>#VALUE!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 t="e">
        <f t="shared" si="6"/>
        <v>#VALUE!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 t="e">
        <f t="shared" si="6"/>
        <v>#VALUE!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 t="e">
        <f t="shared" si="6"/>
        <v>#VALUE!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 t="e">
        <f t="shared" si="6"/>
        <v>#VALUE!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ht="345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 t="s">
        <v>836</v>
      </c>
      <c r="R4" s="490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 t="e">
        <f>O45*$Q$4</f>
        <v>#VALUE!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 t="e">
        <f t="shared" ref="P46:P65" si="1">O46*$Q$4</f>
        <v>#VALUE!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 t="e">
        <f t="shared" si="1"/>
        <v>#VALUE!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 t="e">
        <f t="shared" si="1"/>
        <v>#VALUE!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 t="e">
        <f t="shared" si="1"/>
        <v>#VALUE!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 t="e">
        <f t="shared" si="1"/>
        <v>#VALUE!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 t="e">
        <f t="shared" si="1"/>
        <v>#VALUE!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 t="e">
        <f t="shared" si="1"/>
        <v>#VALUE!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 t="e">
        <f t="shared" si="1"/>
        <v>#VALUE!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 t="e">
        <f t="shared" si="1"/>
        <v>#VALUE!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 t="e">
        <f t="shared" si="1"/>
        <v>#VALUE!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 t="e">
        <f t="shared" si="1"/>
        <v>#VALUE!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 t="e">
        <f t="shared" si="1"/>
        <v>#VALUE!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 t="e">
        <f t="shared" si="1"/>
        <v>#VALUE!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 t="e">
        <f t="shared" si="1"/>
        <v>#VALUE!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 t="e">
        <f t="shared" si="1"/>
        <v>#VALUE!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 t="e">
        <f t="shared" si="1"/>
        <v>#VALUE!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 t="e">
        <f t="shared" si="1"/>
        <v>#VALUE!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 t="e">
        <f t="shared" si="1"/>
        <v>#VALUE!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 t="e">
        <f t="shared" si="1"/>
        <v>#VALUE!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 t="e">
        <f t="shared" si="1"/>
        <v>#VALUE!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7" priority="57">
      <formula>F27&gt;0</formula>
    </cfRule>
    <cfRule type="expression" dxfId="846" priority="58">
      <formula>F27&lt;0</formula>
    </cfRule>
  </conditionalFormatting>
  <conditionalFormatting sqref="H28:H33">
    <cfRule type="expression" dxfId="845" priority="53">
      <formula>H28&gt;0</formula>
    </cfRule>
    <cfRule type="expression" dxfId="844" priority="54">
      <formula>H28&lt;0</formula>
    </cfRule>
  </conditionalFormatting>
  <conditionalFormatting sqref="F24:F26">
    <cfRule type="expression" dxfId="843" priority="39">
      <formula>F24&gt;0</formula>
    </cfRule>
    <cfRule type="expression" dxfId="842" priority="40">
      <formula>F24&lt;0</formula>
    </cfRule>
  </conditionalFormatting>
  <conditionalFormatting sqref="Q8">
    <cfRule type="expression" dxfId="841" priority="33">
      <formula>Q8&gt;0</formula>
    </cfRule>
    <cfRule type="expression" dxfId="840" priority="34">
      <formula>Q8&lt;0</formula>
    </cfRule>
  </conditionalFormatting>
  <conditionalFormatting sqref="Q7">
    <cfRule type="expression" dxfId="839" priority="35">
      <formula>Q7&gt;0</formula>
    </cfRule>
    <cfRule type="expression" dxfId="838" priority="36">
      <formula>Q7&lt;0</formula>
    </cfRule>
  </conditionalFormatting>
  <conditionalFormatting sqref="F34">
    <cfRule type="expression" dxfId="837" priority="31">
      <formula>F34&gt;0</formula>
    </cfRule>
    <cfRule type="expression" dxfId="836" priority="32">
      <formula>F34&lt;0</formula>
    </cfRule>
  </conditionalFormatting>
  <conditionalFormatting sqref="H34">
    <cfRule type="expression" dxfId="835" priority="29">
      <formula>H34&gt;0</formula>
    </cfRule>
    <cfRule type="expression" dxfId="834" priority="30">
      <formula>H34&lt;0</formula>
    </cfRule>
  </conditionalFormatting>
  <conditionalFormatting sqref="M36">
    <cfRule type="expression" dxfId="833" priority="19">
      <formula>M36&gt;0</formula>
    </cfRule>
    <cfRule type="expression" dxfId="832" priority="20">
      <formula>M36&lt;0</formula>
    </cfRule>
  </conditionalFormatting>
  <conditionalFormatting sqref="Q10">
    <cfRule type="expression" dxfId="831" priority="15">
      <formula>Q10&gt;0</formula>
    </cfRule>
    <cfRule type="expression" dxfId="830" priority="16">
      <formula>Q10&lt;0</formula>
    </cfRule>
  </conditionalFormatting>
  <conditionalFormatting sqref="F23">
    <cfRule type="expression" dxfId="829" priority="13">
      <formula>F23&gt;0</formula>
    </cfRule>
    <cfRule type="expression" dxfId="828" priority="14">
      <formula>F23&lt;0</formula>
    </cfRule>
  </conditionalFormatting>
  <conditionalFormatting sqref="I25:J25">
    <cfRule type="expression" dxfId="827" priority="9">
      <formula>I25&gt;0</formula>
    </cfRule>
    <cfRule type="expression" dxfId="826" priority="10">
      <formula>I25&lt;0</formula>
    </cfRule>
  </conditionalFormatting>
  <conditionalFormatting sqref="I26:J27">
    <cfRule type="expression" dxfId="825" priority="7">
      <formula>I26&gt;0</formula>
    </cfRule>
    <cfRule type="expression" dxfId="824" priority="8">
      <formula>I26&lt;0</formula>
    </cfRule>
  </conditionalFormatting>
  <conditionalFormatting sqref="K25:K27">
    <cfRule type="expression" dxfId="823" priority="5">
      <formula>K25&gt;0</formula>
    </cfRule>
    <cfRule type="expression" dxfId="822" priority="6">
      <formula>K25&lt;0</formula>
    </cfRule>
  </conditionalFormatting>
  <conditionalFormatting sqref="I23:J23">
    <cfRule type="expression" dxfId="821" priority="3">
      <formula>I23&gt;0</formula>
    </cfRule>
    <cfRule type="expression" dxfId="8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52" t="s">
        <v>831</v>
      </c>
      <c r="V1" s="752" t="s">
        <v>779</v>
      </c>
      <c r="W1" s="752" t="s">
        <v>830</v>
      </c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 t="s">
        <v>832</v>
      </c>
      <c r="U2" s="751">
        <v>42948</v>
      </c>
      <c r="V2" s="751">
        <v>43039</v>
      </c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ht="270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 t="s">
        <v>836</v>
      </c>
      <c r="R4" s="490">
        <v>0</v>
      </c>
      <c r="T4" s="730" t="s">
        <v>792</v>
      </c>
      <c r="U4" s="734">
        <v>320</v>
      </c>
      <c r="V4" s="734">
        <v>310</v>
      </c>
      <c r="W4" s="734">
        <v>320</v>
      </c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 t="e">
        <f>Q4*Q2</f>
        <v>#VALUE!</v>
      </c>
      <c r="T5" s="731" t="s">
        <v>785</v>
      </c>
      <c r="U5" s="734">
        <v>340</v>
      </c>
      <c r="V5" s="734">
        <v>330</v>
      </c>
      <c r="W5" s="734">
        <v>350</v>
      </c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749">
        <v>329</v>
      </c>
      <c r="W6" s="749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 t="e">
        <f>Q10+Q8</f>
        <v>#VALUE!</v>
      </c>
      <c r="R7">
        <v>800</v>
      </c>
      <c r="T7" s="732" t="s">
        <v>818</v>
      </c>
      <c r="U7" s="734">
        <v>343</v>
      </c>
      <c r="V7" s="734">
        <v>326</v>
      </c>
      <c r="W7" s="734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 t="e">
        <f>K18+M18-F18+Q2*Q4</f>
        <v>#VALUE!</v>
      </c>
      <c r="T8" s="732" t="s">
        <v>786</v>
      </c>
      <c r="U8" s="734">
        <v>2.2999999999999998</v>
      </c>
      <c r="V8" s="734">
        <v>2.2000000000000002</v>
      </c>
      <c r="W8" s="734">
        <v>2.2999999999999998</v>
      </c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 t="e">
        <f>IF(Q2=0, 0, Q8/Q6)</f>
        <v>#VALUE!</v>
      </c>
      <c r="T9" s="732" t="s">
        <v>787</v>
      </c>
      <c r="U9" s="734">
        <v>2.6</v>
      </c>
      <c r="V9" s="734">
        <v>2.5</v>
      </c>
      <c r="W9" s="734">
        <v>2.6</v>
      </c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734">
        <v>2.1</v>
      </c>
      <c r="W10" s="734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 t="e">
        <f>R11/Q4</f>
        <v>#VALUE!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740" t="s">
        <v>833</v>
      </c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740"/>
      <c r="X13" s="695"/>
      <c r="Y13" s="695"/>
    </row>
    <row r="14" spans="1:25" x14ac:dyDescent="0.25">
      <c r="H14" s="70"/>
      <c r="T14" s="732" t="s">
        <v>816</v>
      </c>
      <c r="U14" s="741">
        <v>0.08</v>
      </c>
      <c r="V14" s="750">
        <v>0.09</v>
      </c>
      <c r="W14" s="750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734">
        <v>67</v>
      </c>
      <c r="W17" s="734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732" t="s">
        <v>797</v>
      </c>
      <c r="X19" s="695"/>
      <c r="Y19" s="695"/>
    </row>
    <row r="20" spans="1:27" x14ac:dyDescent="0.25">
      <c r="T20" s="732" t="s">
        <v>794</v>
      </c>
      <c r="U20" s="740">
        <v>0.84</v>
      </c>
      <c r="V20" s="750">
        <v>0.8</v>
      </c>
      <c r="W20" s="750"/>
      <c r="X20" s="695"/>
      <c r="Y20" s="695"/>
    </row>
    <row r="21" spans="1:27" x14ac:dyDescent="0.25">
      <c r="T21" s="732" t="s">
        <v>818</v>
      </c>
      <c r="U21" s="740">
        <v>0.82</v>
      </c>
      <c r="V21" s="740">
        <v>0.84</v>
      </c>
      <c r="W21" s="740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815</v>
      </c>
      <c r="U22" s="734">
        <v>975</v>
      </c>
      <c r="V22" s="734">
        <v>799</v>
      </c>
      <c r="W22" s="734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734">
        <v>175</v>
      </c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734">
        <v>195</v>
      </c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749">
        <v>182</v>
      </c>
      <c r="W27" s="749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818</v>
      </c>
      <c r="U28" s="734">
        <v>178</v>
      </c>
      <c r="V28" s="734">
        <v>160</v>
      </c>
      <c r="W28" s="734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734">
        <v>1.9</v>
      </c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2.2000000000000002</v>
      </c>
      <c r="W30" s="734">
        <v>2.2000000000000002</v>
      </c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749">
        <v>2.2000000000000002</v>
      </c>
      <c r="W31" s="749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753" t="s">
        <v>834</v>
      </c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740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816</v>
      </c>
      <c r="U35" s="740">
        <v>0.23</v>
      </c>
      <c r="V35" s="750">
        <v>0.21</v>
      </c>
      <c r="W35" s="750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817</v>
      </c>
      <c r="U38" s="734">
        <v>110</v>
      </c>
      <c r="V38" s="749">
        <v>99</v>
      </c>
      <c r="W38" s="749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732" t="s">
        <v>835</v>
      </c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32" t="s">
        <v>794</v>
      </c>
      <c r="U40" s="740">
        <v>0.93</v>
      </c>
      <c r="V40" s="750">
        <v>0.87</v>
      </c>
      <c r="W40" s="750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 t="e">
        <f>O41*$Q$4</f>
        <v>#VALUE!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 t="e">
        <f t="shared" ref="P42:P61" si="10">O42*$Q$4</f>
        <v>#VALUE!</v>
      </c>
      <c r="Q42" s="2"/>
      <c r="T42" s="739" t="s">
        <v>815</v>
      </c>
      <c r="U42" s="734">
        <v>468</v>
      </c>
      <c r="V42" s="749">
        <v>474</v>
      </c>
      <c r="W42" s="749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 t="e">
        <f t="shared" si="10"/>
        <v>#VALUE!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 t="e">
        <f t="shared" si="10"/>
        <v>#VALUE!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 t="e">
        <f t="shared" si="10"/>
        <v>#VALUE!</v>
      </c>
      <c r="Q45" s="2"/>
      <c r="T45" s="732" t="s">
        <v>786</v>
      </c>
      <c r="U45" s="734">
        <v>1.4</v>
      </c>
      <c r="V45" s="734">
        <v>2.2999999999999998</v>
      </c>
      <c r="W45" s="734">
        <v>1.5</v>
      </c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 t="e">
        <f t="shared" si="10"/>
        <v>#VALUE!</v>
      </c>
      <c r="Q46" s="2"/>
      <c r="T46" s="732" t="s">
        <v>787</v>
      </c>
      <c r="U46" s="734">
        <v>1.7</v>
      </c>
      <c r="V46" s="734">
        <v>2.6</v>
      </c>
      <c r="W46" s="734">
        <v>1.8</v>
      </c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 t="e">
        <f t="shared" si="10"/>
        <v>#VALUE!</v>
      </c>
      <c r="Q47" s="2"/>
      <c r="T47" s="732" t="s">
        <v>778</v>
      </c>
      <c r="U47" s="734">
        <v>1.6</v>
      </c>
      <c r="V47" s="749">
        <v>2.5</v>
      </c>
      <c r="W47" s="749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 t="e">
        <f t="shared" si="10"/>
        <v>#VALUE!</v>
      </c>
      <c r="Q48" s="2"/>
      <c r="T48" s="695"/>
      <c r="U48" s="734"/>
      <c r="V48" s="695"/>
      <c r="W48" s="695"/>
      <c r="X48" s="695"/>
      <c r="Y48" s="695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 t="e">
        <f t="shared" si="10"/>
        <v>#VALUE!</v>
      </c>
      <c r="Q49" s="2"/>
      <c r="T49" s="732" t="s">
        <v>783</v>
      </c>
      <c r="U49" s="734">
        <v>20</v>
      </c>
      <c r="V49" s="732" t="s">
        <v>823</v>
      </c>
      <c r="W49" s="737">
        <v>20</v>
      </c>
      <c r="X49" s="695"/>
      <c r="Y49" s="695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 t="e">
        <f t="shared" si="10"/>
        <v>#VALUE!</v>
      </c>
      <c r="Q50" s="2"/>
      <c r="T50" s="732" t="s">
        <v>791</v>
      </c>
      <c r="U50" s="734"/>
      <c r="V50" s="695"/>
      <c r="W50" s="695"/>
      <c r="X50" s="695"/>
      <c r="Y50" s="695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 t="e">
        <f t="shared" si="10"/>
        <v>#VALUE!</v>
      </c>
      <c r="Q51" s="2"/>
      <c r="T51" s="732" t="s">
        <v>819</v>
      </c>
      <c r="U51" s="734">
        <v>24</v>
      </c>
      <c r="V51" s="749">
        <v>25</v>
      </c>
      <c r="W51" s="749"/>
      <c r="X51" s="695"/>
      <c r="Y51" s="695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 t="e">
        <f t="shared" si="10"/>
        <v>#VALUE!</v>
      </c>
      <c r="Q52" s="2"/>
      <c r="T52" s="729"/>
      <c r="U52" s="735"/>
      <c r="V52" s="695"/>
      <c r="W52" s="695"/>
      <c r="X52" s="695"/>
      <c r="Y52" s="695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 t="e">
        <f t="shared" si="10"/>
        <v>#VALUE!</v>
      </c>
      <c r="Q53" s="2"/>
      <c r="T53" s="732" t="s">
        <v>817</v>
      </c>
      <c r="U53" s="736">
        <v>39</v>
      </c>
      <c r="V53" s="734">
        <v>64</v>
      </c>
      <c r="W53" s="734"/>
      <c r="X53" s="695"/>
      <c r="Y53" s="695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 t="e">
        <f t="shared" si="10"/>
        <v>#VALUE!</v>
      </c>
      <c r="T54" s="732" t="s">
        <v>820</v>
      </c>
      <c r="U54" s="742">
        <f>U53/U57</f>
        <v>6.6895368782161235E-2</v>
      </c>
      <c r="V54" s="742">
        <f>V53/V57</f>
        <v>6.8743286788399569E-2</v>
      </c>
      <c r="W54" s="742"/>
      <c r="X54" s="695"/>
      <c r="Y54" s="695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 t="e">
        <f t="shared" si="10"/>
        <v>#VALUE!</v>
      </c>
      <c r="T55" s="732" t="s">
        <v>821</v>
      </c>
      <c r="U55" s="734">
        <v>356</v>
      </c>
      <c r="V55" s="749">
        <v>366</v>
      </c>
      <c r="W55" s="749"/>
      <c r="X55" s="695"/>
      <c r="Y55" s="695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 t="e">
        <f t="shared" si="10"/>
        <v>#VALUE!</v>
      </c>
      <c r="T56" s="743" t="s">
        <v>822</v>
      </c>
      <c r="U56" s="734">
        <v>374</v>
      </c>
      <c r="V56" s="734">
        <v>380</v>
      </c>
      <c r="W56" s="734"/>
      <c r="X56" s="695"/>
      <c r="Y56" s="695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 t="e">
        <f t="shared" si="10"/>
        <v>#VALUE!</v>
      </c>
      <c r="T57" s="739" t="s">
        <v>815</v>
      </c>
      <c r="U57" s="736">
        <v>583</v>
      </c>
      <c r="V57" s="734">
        <v>931</v>
      </c>
      <c r="W57" s="734"/>
      <c r="X57" s="695"/>
      <c r="Y57" s="695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 t="e">
        <f t="shared" si="10"/>
        <v>#VALUE!</v>
      </c>
      <c r="T58" s="732"/>
      <c r="U58" s="736"/>
      <c r="V58" s="695"/>
      <c r="W58" s="695"/>
      <c r="X58" s="695"/>
      <c r="Y58" s="695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 t="e">
        <f t="shared" si="10"/>
        <v>#VALUE!</v>
      </c>
      <c r="T59" s="732"/>
      <c r="U59" s="736"/>
      <c r="V59" s="695"/>
      <c r="W59" s="695"/>
      <c r="X59" s="695"/>
      <c r="Y59" s="695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 t="e">
        <f t="shared" si="10"/>
        <v>#VALUE!</v>
      </c>
      <c r="T60" s="733" t="s">
        <v>784</v>
      </c>
      <c r="U60" s="736"/>
      <c r="V60" s="695"/>
      <c r="W60" s="695"/>
      <c r="X60" s="695"/>
      <c r="Y60" s="695"/>
    </row>
    <row r="61" spans="1:25" x14ac:dyDescent="0.25">
      <c r="O61" s="81">
        <v>0.9</v>
      </c>
      <c r="P61" s="81" t="e">
        <f t="shared" si="10"/>
        <v>#VALUE!</v>
      </c>
      <c r="T61" s="732"/>
      <c r="U61" s="736"/>
      <c r="V61" s="695"/>
      <c r="W61" s="695"/>
      <c r="X61" s="695"/>
      <c r="Y61" s="695"/>
    </row>
    <row r="62" spans="1:25" x14ac:dyDescent="0.25">
      <c r="T62" s="733" t="s">
        <v>812</v>
      </c>
      <c r="U62" s="736">
        <v>95</v>
      </c>
      <c r="V62" s="695">
        <v>213.9</v>
      </c>
      <c r="W62" s="695"/>
      <c r="X62" s="695"/>
      <c r="Y62" s="695"/>
    </row>
    <row r="63" spans="1:25" x14ac:dyDescent="0.25">
      <c r="T63" s="733" t="s">
        <v>810</v>
      </c>
      <c r="U63" s="736">
        <v>97</v>
      </c>
      <c r="V63" s="695">
        <v>227.5</v>
      </c>
      <c r="W63" s="695"/>
      <c r="X63" s="695"/>
      <c r="Y63" s="695"/>
    </row>
    <row r="64" spans="1:25" x14ac:dyDescent="0.25">
      <c r="T64" s="733" t="s">
        <v>809</v>
      </c>
      <c r="U64" s="736">
        <v>0.28000000000000003</v>
      </c>
      <c r="V64" s="695">
        <v>0.65</v>
      </c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>
        <v>1.98</v>
      </c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/>
      <c r="U67" s="736"/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3">C68*(E68-D68)</f>
        <v>-30.999999999999872</v>
      </c>
      <c r="G68" s="375">
        <f t="shared" ref="G68:G73" si="24">D68*C68</f>
        <v>2500</v>
      </c>
      <c r="H68" s="376">
        <f t="shared" ref="H68:H73" si="25">(E68-D68)/D68</f>
        <v>-1.2399999999999949E-2</v>
      </c>
      <c r="I68" s="375"/>
      <c r="T68" s="733" t="s">
        <v>813</v>
      </c>
      <c r="U68" s="736">
        <v>661</v>
      </c>
      <c r="V68" s="695">
        <v>726.4</v>
      </c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3"/>
        <v>26.000000000000156</v>
      </c>
      <c r="G69" s="375">
        <f t="shared" si="24"/>
        <v>2500</v>
      </c>
      <c r="H69" s="376">
        <f t="shared" si="25"/>
        <v>1.0400000000000062E-2</v>
      </c>
      <c r="I69" s="375"/>
      <c r="T69" s="733" t="s">
        <v>814</v>
      </c>
      <c r="U69" s="736">
        <v>3.8</v>
      </c>
      <c r="V69" s="695">
        <v>3.72</v>
      </c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3"/>
        <v>157.00000000000003</v>
      </c>
      <c r="G70" s="375">
        <f t="shared" si="24"/>
        <v>2500</v>
      </c>
      <c r="H70" s="376">
        <f t="shared" si="25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3"/>
        <v>46.999999999999886</v>
      </c>
      <c r="G71" s="375">
        <f t="shared" si="24"/>
        <v>2500</v>
      </c>
      <c r="H71" s="376">
        <f t="shared" si="25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3"/>
        <v>69.000000000000128</v>
      </c>
      <c r="G72" s="375">
        <f t="shared" si="24"/>
        <v>2500</v>
      </c>
      <c r="H72" s="376">
        <f t="shared" si="25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3"/>
        <v>148.00000000000006</v>
      </c>
      <c r="G73" s="375">
        <f t="shared" si="24"/>
        <v>2500</v>
      </c>
      <c r="H73" s="376">
        <f t="shared" si="25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6">C74*(E74-D74)</f>
        <v>428.00000000000011</v>
      </c>
      <c r="G74" s="375">
        <f t="shared" ref="G74:G80" si="27">D74*C74</f>
        <v>2500</v>
      </c>
      <c r="H74" s="376">
        <f t="shared" ref="H74:H80" si="28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6"/>
        <v>368</v>
      </c>
      <c r="G75" s="375">
        <f t="shared" si="27"/>
        <v>2500</v>
      </c>
      <c r="H75" s="376">
        <f t="shared" si="28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6"/>
        <v>401.00000000000017</v>
      </c>
      <c r="G76" s="375">
        <f t="shared" si="27"/>
        <v>2500</v>
      </c>
      <c r="H76" s="376">
        <f t="shared" si="28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6"/>
        <v>389.00000000000006</v>
      </c>
      <c r="G77" s="375">
        <f t="shared" si="27"/>
        <v>2500</v>
      </c>
      <c r="H77" s="376">
        <f t="shared" si="28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6"/>
        <v>362.99999999999989</v>
      </c>
      <c r="G78" s="375">
        <f t="shared" si="27"/>
        <v>2500</v>
      </c>
      <c r="H78" s="376">
        <f t="shared" si="28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6"/>
        <v>434</v>
      </c>
      <c r="G79" s="375">
        <f t="shared" si="27"/>
        <v>2500</v>
      </c>
      <c r="H79" s="376">
        <f t="shared" si="28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6"/>
        <v>200</v>
      </c>
      <c r="G80" s="375">
        <f t="shared" si="27"/>
        <v>2500</v>
      </c>
      <c r="H80" s="376">
        <f t="shared" si="28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9">C85*(E85-D85)</f>
        <v>-9.9999999999999645</v>
      </c>
      <c r="G85" s="258">
        <f t="shared" ref="G85:G90" si="30">D85*C85</f>
        <v>1287</v>
      </c>
      <c r="H85" s="272">
        <f t="shared" ref="H85:H90" si="31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9"/>
        <v>-45.999999999999908</v>
      </c>
      <c r="G86" s="258">
        <f t="shared" si="30"/>
        <v>1287</v>
      </c>
      <c r="H86" s="272">
        <f t="shared" si="31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9"/>
        <v>-82.000000000000028</v>
      </c>
      <c r="G87" s="258">
        <f t="shared" si="30"/>
        <v>2496</v>
      </c>
      <c r="H87" s="272">
        <f t="shared" si="31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9"/>
        <v>-99.000000000000028</v>
      </c>
      <c r="G88" s="258">
        <f t="shared" si="30"/>
        <v>3720</v>
      </c>
      <c r="H88" s="272">
        <f t="shared" si="31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9"/>
        <v>-121.50000000000034</v>
      </c>
      <c r="G89" s="258">
        <f t="shared" si="30"/>
        <v>3720</v>
      </c>
      <c r="H89" s="272">
        <f t="shared" si="31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9"/>
        <v>-50.999999999999979</v>
      </c>
      <c r="G90" s="258">
        <f t="shared" si="30"/>
        <v>3720</v>
      </c>
      <c r="H90" s="272">
        <f t="shared" si="31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32">C91*(E91-D91)</f>
        <v>13.499999999999979</v>
      </c>
      <c r="G91" s="258">
        <f t="shared" ref="G91:G102" si="33">D91*C91</f>
        <v>3720</v>
      </c>
      <c r="H91" s="272">
        <f t="shared" ref="H91:H102" si="34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32"/>
        <v>40.499999999999936</v>
      </c>
      <c r="G92" s="258">
        <f t="shared" si="33"/>
        <v>3720</v>
      </c>
      <c r="H92" s="272">
        <f t="shared" si="34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32"/>
        <v>7.5000000000001066</v>
      </c>
      <c r="G93" s="258">
        <f t="shared" si="33"/>
        <v>3720</v>
      </c>
      <c r="H93" s="272">
        <f t="shared" si="34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32"/>
        <v>-33.000000000000362</v>
      </c>
      <c r="G94" s="258">
        <f t="shared" si="33"/>
        <v>3720</v>
      </c>
      <c r="H94" s="272">
        <f t="shared" si="34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32"/>
        <v>-211.50000000000003</v>
      </c>
      <c r="G95" s="258">
        <f t="shared" si="33"/>
        <v>3720</v>
      </c>
      <c r="H95" s="272">
        <f t="shared" si="34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32"/>
        <v>-144.00000000000011</v>
      </c>
      <c r="G96" s="258">
        <f t="shared" si="33"/>
        <v>3720</v>
      </c>
      <c r="H96" s="272">
        <f t="shared" si="34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32"/>
        <v>-73.500000000000298</v>
      </c>
      <c r="G97" s="258">
        <f t="shared" si="33"/>
        <v>3720</v>
      </c>
      <c r="H97" s="272">
        <f t="shared" si="34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32"/>
        <v>-104.53499999999991</v>
      </c>
      <c r="G98" s="258">
        <f t="shared" si="33"/>
        <v>3694.0349999999999</v>
      </c>
      <c r="H98" s="272">
        <f t="shared" si="34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32"/>
        <v>-164.53499999999968</v>
      </c>
      <c r="G99" s="258">
        <f t="shared" si="33"/>
        <v>3694.0349999999999</v>
      </c>
      <c r="H99" s="272">
        <f t="shared" si="34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32"/>
        <v>8.2949999999998525</v>
      </c>
      <c r="G100" s="258">
        <f t="shared" si="33"/>
        <v>3639.7050000000004</v>
      </c>
      <c r="H100" s="272">
        <f t="shared" si="34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32"/>
        <v>69.794999999999874</v>
      </c>
      <c r="G101" s="258">
        <f t="shared" si="33"/>
        <v>3639.7050000000004</v>
      </c>
      <c r="H101" s="272">
        <f t="shared" si="34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32"/>
        <v>589.25999999999976</v>
      </c>
      <c r="G102" s="258">
        <f t="shared" si="33"/>
        <v>2250.7400000000002</v>
      </c>
      <c r="H102" s="272">
        <f t="shared" si="34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9" priority="40">
      <formula>F81&gt;0</formula>
    </cfRule>
    <cfRule type="expression" dxfId="818" priority="41">
      <formula>F81&lt;0</formula>
    </cfRule>
  </conditionalFormatting>
  <conditionalFormatting sqref="Q7">
    <cfRule type="expression" dxfId="817" priority="28">
      <formula>Q7&gt;0</formula>
    </cfRule>
    <cfRule type="expression" dxfId="816" priority="29">
      <formula>Q7&lt;0</formula>
    </cfRule>
  </conditionalFormatting>
  <conditionalFormatting sqref="Q8">
    <cfRule type="expression" dxfId="815" priority="26">
      <formula>Q8&gt;0</formula>
    </cfRule>
    <cfRule type="expression" dxfId="814" priority="27">
      <formula>Q8&lt;0</formula>
    </cfRule>
  </conditionalFormatting>
  <conditionalFormatting sqref="F68:F80">
    <cfRule type="expression" dxfId="813" priority="24">
      <formula>F68&gt;0</formula>
    </cfRule>
    <cfRule type="expression" dxfId="812" priority="25">
      <formula>F68&lt;0</formula>
    </cfRule>
  </conditionalFormatting>
  <conditionalFormatting sqref="H68:H80">
    <cfRule type="expression" dxfId="811" priority="22">
      <formula>H68&gt;0</formula>
    </cfRule>
    <cfRule type="expression" dxfId="810" priority="23">
      <formula>H68&lt;0</formula>
    </cfRule>
  </conditionalFormatting>
  <conditionalFormatting sqref="H84:H87">
    <cfRule type="expression" dxfId="809" priority="18">
      <formula>H84&gt;0</formula>
    </cfRule>
    <cfRule type="expression" dxfId="808" priority="19">
      <formula>H84&lt;0</formula>
    </cfRule>
  </conditionalFormatting>
  <conditionalFormatting sqref="F84:F87">
    <cfRule type="expression" dxfId="807" priority="20">
      <formula>F84&gt;0</formula>
    </cfRule>
    <cfRule type="expression" dxfId="806" priority="21">
      <formula>F84&lt;0</formula>
    </cfRule>
  </conditionalFormatting>
  <conditionalFormatting sqref="M110">
    <cfRule type="expression" dxfId="805" priority="16">
      <formula>M110&gt;0</formula>
    </cfRule>
    <cfRule type="expression" dxfId="804" priority="17">
      <formula>M110&lt;0</formula>
    </cfRule>
  </conditionalFormatting>
  <conditionalFormatting sqref="F23:F24 F31:F60">
    <cfRule type="expression" dxfId="803" priority="14">
      <formula>F23&gt;0</formula>
    </cfRule>
    <cfRule type="expression" dxfId="802" priority="15">
      <formula>F23&lt;0</formula>
    </cfRule>
  </conditionalFormatting>
  <conditionalFormatting sqref="H23:H24 H31:H60">
    <cfRule type="expression" dxfId="801" priority="12">
      <formula>H23&gt;0</formula>
    </cfRule>
    <cfRule type="expression" dxfId="800" priority="13">
      <formula>H23&lt;0</formula>
    </cfRule>
  </conditionalFormatting>
  <conditionalFormatting sqref="Q10">
    <cfRule type="expression" dxfId="799" priority="10">
      <formula>Q10&gt;0</formula>
    </cfRule>
    <cfRule type="expression" dxfId="798" priority="11">
      <formula>Q10&lt;0</formula>
    </cfRule>
  </conditionalFormatting>
  <conditionalFormatting sqref="F25:F30">
    <cfRule type="expression" dxfId="797" priority="8">
      <formula>F25&gt;0</formula>
    </cfRule>
    <cfRule type="expression" dxfId="796" priority="9">
      <formula>F25&lt;0</formula>
    </cfRule>
  </conditionalFormatting>
  <conditionalFormatting sqref="H25:H30">
    <cfRule type="expression" dxfId="795" priority="6">
      <formula>H25&gt;0</formula>
    </cfRule>
    <cfRule type="expression" dxfId="794" priority="7">
      <formula>H25&lt;0</formula>
    </cfRule>
  </conditionalFormatting>
  <conditionalFormatting sqref="K28:K35">
    <cfRule type="expression" dxfId="793" priority="4">
      <formula>K28&gt;0</formula>
    </cfRule>
    <cfRule type="expression" dxfId="792" priority="5">
      <formula>K28&lt;0</formula>
    </cfRule>
  </conditionalFormatting>
  <conditionalFormatting sqref="K36:K60">
    <cfRule type="expression" dxfId="791" priority="2">
      <formula>K36&gt;0</formula>
    </cfRule>
    <cfRule type="expression" dxfId="79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ht="375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 t="s">
        <v>836</v>
      </c>
      <c r="R4" s="490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 t="e">
        <f>Q4*Q2</f>
        <v>#VALUE!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 t="e">
        <f>Q3*Q2</f>
        <v>#VALUE!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 t="e">
        <f>O41*$Q$4</f>
        <v>#VALUE!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 t="e">
        <f t="shared" ref="P42:P61" si="5">O42*$Q$4</f>
        <v>#VALUE!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 t="e">
        <f t="shared" si="5"/>
        <v>#VALUE!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 t="e">
        <f t="shared" si="5"/>
        <v>#VALUE!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 t="e">
        <f t="shared" si="5"/>
        <v>#VALUE!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 t="e">
        <f t="shared" si="5"/>
        <v>#VALUE!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 t="e">
        <f t="shared" si="5"/>
        <v>#VALUE!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 t="e">
        <f t="shared" si="5"/>
        <v>#VALUE!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 t="e">
        <f t="shared" si="5"/>
        <v>#VALUE!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 t="e">
        <f t="shared" si="5"/>
        <v>#VALUE!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 t="e">
        <f t="shared" si="5"/>
        <v>#VALUE!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 t="e">
        <f t="shared" si="5"/>
        <v>#VALUE!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 t="e">
        <f t="shared" si="5"/>
        <v>#VALUE!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 t="e">
        <f t="shared" si="5"/>
        <v>#VALUE!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 t="e">
        <f t="shared" si="5"/>
        <v>#VALUE!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 t="e">
        <f t="shared" si="5"/>
        <v>#VALUE!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 t="e">
        <f t="shared" si="5"/>
        <v>#VALUE!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 t="e">
        <f t="shared" si="5"/>
        <v>#VALUE!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 t="e">
        <f t="shared" si="5"/>
        <v>#VALUE!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 t="e">
        <f t="shared" si="5"/>
        <v>#VALUE!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 t="e">
        <f t="shared" si="5"/>
        <v>#VALUE!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8" priority="9">
      <formula>F39&gt;0</formula>
    </cfRule>
    <cfRule type="expression" dxfId="777" priority="10">
      <formula>F39&lt;0</formula>
    </cfRule>
  </conditionalFormatting>
  <conditionalFormatting sqref="F25:F38">
    <cfRule type="expression" dxfId="776" priority="7">
      <formula>F25&gt;0</formula>
    </cfRule>
    <cfRule type="expression" dxfId="775" priority="8">
      <formula>F25&lt;0</formula>
    </cfRule>
  </conditionalFormatting>
  <conditionalFormatting sqref="H25:H38">
    <cfRule type="expression" dxfId="774" priority="5">
      <formula>H25&gt;0</formula>
    </cfRule>
    <cfRule type="expression" dxfId="773" priority="6">
      <formula>H25&lt;0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79.424999999999997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ht="409.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12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7942.5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 t="e">
        <f>IF(Q2=0, 0, Q8/Q6)</f>
        <v>#VALUE!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7942.5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 t="e">
        <f>O41*$Q$4</f>
        <v>#VALUE!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 t="e">
        <f t="shared" ref="P42:P61" si="6">O42*$Q$4</f>
        <v>#VALUE!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 t="e">
        <f t="shared" si="6"/>
        <v>#VALUE!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 t="e">
        <f t="shared" si="6"/>
        <v>#VALUE!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 t="e">
        <f t="shared" si="6"/>
        <v>#VALUE!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 t="e">
        <f t="shared" si="6"/>
        <v>#VALUE!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 t="e">
        <f t="shared" si="6"/>
        <v>#VALUE!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 t="e">
        <f t="shared" si="6"/>
        <v>#VALUE!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 t="e">
        <f t="shared" si="6"/>
        <v>#VALUE!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 t="e">
        <f t="shared" si="6"/>
        <v>#VALUE!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 t="e">
        <f t="shared" si="6"/>
        <v>#VALUE!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 t="e">
        <f t="shared" si="6"/>
        <v>#VALUE!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 t="e">
        <f t="shared" si="6"/>
        <v>#VALUE!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 t="e">
        <f t="shared" si="6"/>
        <v>#VALUE!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 t="e">
        <f t="shared" si="6"/>
        <v>#VALUE!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 t="e">
        <f t="shared" si="6"/>
        <v>#VALUE!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 t="e">
        <f t="shared" si="6"/>
        <v>#VALUE!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 t="e">
        <f t="shared" si="6"/>
        <v>#VALUE!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 t="e">
        <f t="shared" si="6"/>
        <v>#VALUE!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 t="e">
        <f t="shared" si="6"/>
        <v>#VALUE!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 t="e">
        <f t="shared" si="6"/>
        <v>#VALUE!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8" priority="21">
      <formula>F47&gt;0</formula>
    </cfRule>
    <cfRule type="expression" dxfId="767" priority="22">
      <formula>F47&lt;0</formula>
    </cfRule>
  </conditionalFormatting>
  <conditionalFormatting sqref="Q7">
    <cfRule type="expression" dxfId="766" priority="19">
      <formula>Q7&gt;0</formula>
    </cfRule>
    <cfRule type="expression" dxfId="765" priority="20">
      <formula>Q7&lt;0</formula>
    </cfRule>
  </conditionalFormatting>
  <conditionalFormatting sqref="Q8">
    <cfRule type="expression" dxfId="764" priority="17">
      <formula>Q8&gt;0</formula>
    </cfRule>
    <cfRule type="expression" dxfId="763" priority="18">
      <formula>Q8&lt;0</formula>
    </cfRule>
  </conditionalFormatting>
  <conditionalFormatting sqref="F25:F46">
    <cfRule type="expression" dxfId="762" priority="15">
      <formula>F25&gt;0</formula>
    </cfRule>
    <cfRule type="expression" dxfId="761" priority="16">
      <formula>F25&lt;0</formula>
    </cfRule>
  </conditionalFormatting>
  <conditionalFormatting sqref="H25:H46">
    <cfRule type="expression" dxfId="760" priority="13">
      <formula>H25&gt;0</formula>
    </cfRule>
    <cfRule type="expression" dxfId="759" priority="14">
      <formula>H25&lt;0</formula>
    </cfRule>
  </conditionalFormatting>
  <conditionalFormatting sqref="F89:F110">
    <cfRule type="expression" dxfId="758" priority="11">
      <formula>F89&gt;0</formula>
    </cfRule>
    <cfRule type="expression" dxfId="757" priority="12">
      <formula>F89&lt;0</formula>
    </cfRule>
  </conditionalFormatting>
  <conditionalFormatting sqref="H89:H110">
    <cfRule type="expression" dxfId="756" priority="9">
      <formula>H89&gt;0</formula>
    </cfRule>
    <cfRule type="expression" dxfId="755" priority="10">
      <formula>H89&lt;0</formula>
    </cfRule>
  </conditionalFormatting>
  <conditionalFormatting sqref="Q10">
    <cfRule type="expression" dxfId="754" priority="7">
      <formula>Q10&gt;0</formula>
    </cfRule>
    <cfRule type="expression" dxfId="753" priority="8">
      <formula>Q10&lt;0</formula>
    </cfRule>
  </conditionalFormatting>
  <conditionalFormatting sqref="J25:J38">
    <cfRule type="expression" dxfId="752" priority="5">
      <formula>J25&gt;0</formula>
    </cfRule>
    <cfRule type="expression" dxfId="751" priority="6">
      <formula>J25&lt;0</formula>
    </cfRule>
  </conditionalFormatting>
  <conditionalFormatting sqref="K25:K38">
    <cfRule type="expression" dxfId="750" priority="3">
      <formula>K25&gt;0</formula>
    </cfRule>
    <cfRule type="expression" dxfId="749" priority="4">
      <formula>K25&lt;0</formula>
    </cfRule>
  </conditionalFormatting>
  <conditionalFormatting sqref="L25:L38">
    <cfRule type="expression" dxfId="748" priority="1">
      <formula>L25&gt;0</formula>
    </cfRule>
    <cfRule type="expression" dxfId="7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 t="str">
        <f>IF(Q2=0, Q4, (F22-K22-M22)/Q2)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>
        <v>42621</v>
      </c>
      <c r="U3" s="33" t="s">
        <v>262</v>
      </c>
      <c r="AC3" s="230"/>
      <c r="AF3" s="230"/>
    </row>
    <row r="4" spans="1:33" ht="285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 t="s">
        <v>836</v>
      </c>
      <c r="R4" s="490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 t="e">
        <f>Q4*Q2</f>
        <v>#VALUE!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 t="e">
        <f>Q3*Q2</f>
        <v>#VALUE!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 t="e">
        <f>Q10+Q8</f>
        <v>#VALUE!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 t="e">
        <f>K22+M22-F22+Q2*Q4</f>
        <v>#VALUE!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 t="e">
        <f>O25*$Q$4</f>
        <v>#VALUE!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 t="e">
        <f t="shared" ref="P26:P45" si="0">O26*$Q$4</f>
        <v>#VALUE!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 t="e">
        <f t="shared" si="0"/>
        <v>#VALUE!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 t="e">
        <f t="shared" si="0"/>
        <v>#VALUE!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 t="e">
        <f t="shared" si="0"/>
        <v>#VALUE!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 t="e">
        <f t="shared" si="0"/>
        <v>#VALUE!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 t="e">
        <f t="shared" si="0"/>
        <v>#VALUE!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 t="e">
        <f t="shared" si="0"/>
        <v>#VALUE!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 t="e">
        <f t="shared" si="0"/>
        <v>#VALUE!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 t="e">
        <f t="shared" si="0"/>
        <v>#VALUE!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 t="e">
        <f t="shared" si="0"/>
        <v>#VALUE!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 t="e">
        <f t="shared" si="0"/>
        <v>#VALUE!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 t="e">
        <f t="shared" si="0"/>
        <v>#VALUE!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 t="e">
        <f t="shared" si="0"/>
        <v>#VALUE!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 t="e">
        <f t="shared" si="0"/>
        <v>#VALUE!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 t="e">
        <f t="shared" si="0"/>
        <v>#VALUE!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 t="e">
        <f t="shared" si="0"/>
        <v>#VALUE!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 t="e">
        <f t="shared" si="0"/>
        <v>#VALUE!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 t="e">
        <f t="shared" si="0"/>
        <v>#VALUE!</v>
      </c>
    </row>
    <row r="44" spans="1:32" x14ac:dyDescent="0.25">
      <c r="N44" s="4"/>
      <c r="O44" s="81">
        <v>0.91</v>
      </c>
      <c r="P44" s="81" t="e">
        <f t="shared" si="0"/>
        <v>#VALUE!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 t="e">
        <f t="shared" si="0"/>
        <v>#VALUE!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6" priority="137">
      <formula>F30&gt;0</formula>
    </cfRule>
    <cfRule type="expression" dxfId="745" priority="138">
      <formula>F30&lt;0</formula>
    </cfRule>
  </conditionalFormatting>
  <conditionalFormatting sqref="H47:H58">
    <cfRule type="expression" dxfId="744" priority="129">
      <formula>H47&gt;0</formula>
    </cfRule>
    <cfRule type="expression" dxfId="743" priority="130">
      <formula>H47&lt;0</formula>
    </cfRule>
  </conditionalFormatting>
  <conditionalFormatting sqref="H59">
    <cfRule type="expression" dxfId="742" priority="119">
      <formula>H59&gt;0</formula>
    </cfRule>
    <cfRule type="expression" dxfId="741" priority="120">
      <formula>H59&lt;0</formula>
    </cfRule>
  </conditionalFormatting>
  <conditionalFormatting sqref="H60">
    <cfRule type="expression" dxfId="740" priority="115">
      <formula>H60&gt;0</formula>
    </cfRule>
    <cfRule type="expression" dxfId="739" priority="116">
      <formula>H60&lt;0</formula>
    </cfRule>
  </conditionalFormatting>
  <conditionalFormatting sqref="H61:H66">
    <cfRule type="expression" dxfId="738" priority="111">
      <formula>H61&gt;0</formula>
    </cfRule>
    <cfRule type="expression" dxfId="737" priority="112">
      <formula>H61&lt;0</formula>
    </cfRule>
  </conditionalFormatting>
  <conditionalFormatting sqref="Q8">
    <cfRule type="expression" dxfId="736" priority="95">
      <formula>Q8&gt;0</formula>
    </cfRule>
    <cfRule type="expression" dxfId="735" priority="96">
      <formula>Q8&lt;0</formula>
    </cfRule>
  </conditionalFormatting>
  <conditionalFormatting sqref="Q7">
    <cfRule type="expression" dxfId="734" priority="97">
      <formula>Q7&gt;0</formula>
    </cfRule>
    <cfRule type="expression" dxfId="733" priority="98">
      <formula>Q7&lt;0</formula>
    </cfRule>
  </conditionalFormatting>
  <conditionalFormatting sqref="F178 H178">
    <cfRule type="expression" dxfId="732" priority="93">
      <formula>F178&gt;0</formula>
    </cfRule>
    <cfRule type="expression" dxfId="731" priority="94">
      <formula>F178&lt;0</formula>
    </cfRule>
  </conditionalFormatting>
  <conditionalFormatting sqref="Q10">
    <cfRule type="expression" dxfId="730" priority="87">
      <formula>Q10&gt;0</formula>
    </cfRule>
    <cfRule type="expression" dxfId="729" priority="88">
      <formula>Q10&lt;0</formula>
    </cfRule>
  </conditionalFormatting>
  <conditionalFormatting sqref="Q9">
    <cfRule type="expression" dxfId="728" priority="81">
      <formula>Q9&gt;0</formula>
    </cfRule>
    <cfRule type="expression" dxfId="727" priority="82">
      <formula>Q9&lt;0</formula>
    </cfRule>
  </conditionalFormatting>
  <conditionalFormatting sqref="F201:F248">
    <cfRule type="expression" dxfId="726" priority="41">
      <formula>F201&gt;0</formula>
    </cfRule>
    <cfRule type="expression" dxfId="725" priority="42">
      <formula>F201&lt;0</formula>
    </cfRule>
  </conditionalFormatting>
  <conditionalFormatting sqref="H201:H248">
    <cfRule type="expression" dxfId="724" priority="39">
      <formula>H201&gt;0</formula>
    </cfRule>
    <cfRule type="expression" dxfId="723" priority="40">
      <formula>H201&lt;0</formula>
    </cfRule>
  </conditionalFormatting>
  <conditionalFormatting sqref="J208">
    <cfRule type="expression" dxfId="722" priority="37">
      <formula>J208&gt;0</formula>
    </cfRule>
    <cfRule type="expression" dxfId="721" priority="38">
      <formula>J208&lt;0</formula>
    </cfRule>
  </conditionalFormatting>
  <conditionalFormatting sqref="J214:J215">
    <cfRule type="expression" dxfId="720" priority="35">
      <formula>J214&gt;0</formula>
    </cfRule>
    <cfRule type="expression" dxfId="719" priority="36">
      <formula>J214&lt;0</formula>
    </cfRule>
  </conditionalFormatting>
  <conditionalFormatting sqref="J216">
    <cfRule type="expression" dxfId="718" priority="33">
      <formula>J216&gt;0</formula>
    </cfRule>
    <cfRule type="expression" dxfId="717" priority="34">
      <formula>J216&lt;0</formula>
    </cfRule>
  </conditionalFormatting>
  <conditionalFormatting sqref="J217:J219 J221:J224">
    <cfRule type="expression" dxfId="716" priority="31">
      <formula>J217&gt;0</formula>
    </cfRule>
    <cfRule type="expression" dxfId="715" priority="32">
      <formula>J217&lt;0</formula>
    </cfRule>
  </conditionalFormatting>
  <conditionalFormatting sqref="K208">
    <cfRule type="expression" dxfId="714" priority="29">
      <formula>K208&gt;0</formula>
    </cfRule>
    <cfRule type="expression" dxfId="713" priority="30">
      <formula>K208&lt;0</formula>
    </cfRule>
  </conditionalFormatting>
  <conditionalFormatting sqref="K214:K215">
    <cfRule type="expression" dxfId="712" priority="27">
      <formula>K214&gt;0</formula>
    </cfRule>
    <cfRule type="expression" dxfId="711" priority="28">
      <formula>K214&lt;0</formula>
    </cfRule>
  </conditionalFormatting>
  <conditionalFormatting sqref="K216">
    <cfRule type="expression" dxfId="710" priority="25">
      <formula>K216&gt;0</formula>
    </cfRule>
    <cfRule type="expression" dxfId="709" priority="26">
      <formula>K216&lt;0</formula>
    </cfRule>
  </conditionalFormatting>
  <conditionalFormatting sqref="K217:K224">
    <cfRule type="expression" dxfId="708" priority="23">
      <formula>K217&gt;0</formula>
    </cfRule>
    <cfRule type="expression" dxfId="707" priority="24">
      <formula>K217&lt;0</formula>
    </cfRule>
  </conditionalFormatting>
  <conditionalFormatting sqref="L208">
    <cfRule type="expression" dxfId="706" priority="21">
      <formula>L208&gt;0</formula>
    </cfRule>
    <cfRule type="expression" dxfId="705" priority="22">
      <formula>L208&lt;0</formula>
    </cfRule>
  </conditionalFormatting>
  <conditionalFormatting sqref="L214:L215">
    <cfRule type="expression" dxfId="704" priority="19">
      <formula>L214&gt;0</formula>
    </cfRule>
    <cfRule type="expression" dxfId="703" priority="20">
      <formula>L214&lt;0</formula>
    </cfRule>
  </conditionalFormatting>
  <conditionalFormatting sqref="L216">
    <cfRule type="expression" dxfId="702" priority="17">
      <formula>L216&gt;0</formula>
    </cfRule>
    <cfRule type="expression" dxfId="701" priority="18">
      <formula>L216&lt;0</formula>
    </cfRule>
  </conditionalFormatting>
  <conditionalFormatting sqref="L217:L224">
    <cfRule type="expression" dxfId="700" priority="15">
      <formula>L217&gt;0</formula>
    </cfRule>
    <cfRule type="expression" dxfId="699" priority="16">
      <formula>L217&lt;0</formula>
    </cfRule>
  </conditionalFormatting>
  <conditionalFormatting sqref="K225">
    <cfRule type="expression" dxfId="698" priority="13">
      <formula>K225&gt;0</formula>
    </cfRule>
    <cfRule type="expression" dxfId="697" priority="14">
      <formula>K225&lt;0</formula>
    </cfRule>
  </conditionalFormatting>
  <conditionalFormatting sqref="L225:L232">
    <cfRule type="expression" dxfId="696" priority="11">
      <formula>L225&gt;0</formula>
    </cfRule>
    <cfRule type="expression" dxfId="695" priority="12">
      <formula>L225&lt;0</formula>
    </cfRule>
  </conditionalFormatting>
  <conditionalFormatting sqref="K226">
    <cfRule type="expression" dxfId="694" priority="9">
      <formula>K226&gt;0</formula>
    </cfRule>
    <cfRule type="expression" dxfId="693" priority="10">
      <formula>K226&lt;0</formula>
    </cfRule>
  </conditionalFormatting>
  <conditionalFormatting sqref="K227">
    <cfRule type="expression" dxfId="692" priority="7">
      <formula>K227&gt;0</formula>
    </cfRule>
    <cfRule type="expression" dxfId="691" priority="8">
      <formula>K227&lt;0</formula>
    </cfRule>
  </conditionalFormatting>
  <conditionalFormatting sqref="K228:K248">
    <cfRule type="expression" dxfId="690" priority="5">
      <formula>K228&gt;0</formula>
    </cfRule>
    <cfRule type="expression" dxfId="689" priority="6">
      <formula>K228&lt;0</formula>
    </cfRule>
  </conditionalFormatting>
  <conditionalFormatting sqref="L233:L237">
    <cfRule type="expression" dxfId="688" priority="3">
      <formula>L233&gt;0</formula>
    </cfRule>
    <cfRule type="expression" dxfId="687" priority="4">
      <formula>L233&lt;0</formula>
    </cfRule>
  </conditionalFormatting>
  <conditionalFormatting sqref="L238:L243">
    <cfRule type="expression" dxfId="686" priority="1">
      <formula>L238&gt;0</formula>
    </cfRule>
    <cfRule type="expression" dxfId="68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ht="375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 t="s">
        <v>836</v>
      </c>
      <c r="R4" s="507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 t="e">
        <f>Q4*Q2</f>
        <v>#VALUE!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 t="e">
        <f>Q3*Q2</f>
        <v>#VALUE!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 t="e">
        <f>Q10+Q8</f>
        <v>#VALUE!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 t="e">
        <f>K18+M18-F18+Q2*Q4</f>
        <v>#VALUE!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 t="e">
        <f>O41*$Q$4</f>
        <v>#VALUE!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 t="e">
        <f t="shared" ref="P42:P61" si="2">O42*$Q$4</f>
        <v>#VALUE!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 t="e">
        <f t="shared" si="2"/>
        <v>#VALUE!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 t="e">
        <f t="shared" si="2"/>
        <v>#VALUE!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 t="e">
        <f t="shared" si="2"/>
        <v>#VALUE!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 t="e">
        <f t="shared" si="2"/>
        <v>#VALUE!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 t="e">
        <f t="shared" si="2"/>
        <v>#VALUE!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 t="e">
        <f t="shared" si="2"/>
        <v>#VALUE!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 t="e">
        <f t="shared" si="2"/>
        <v>#VALUE!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 t="e">
        <f t="shared" si="2"/>
        <v>#VALUE!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 t="e">
        <f t="shared" si="2"/>
        <v>#VALUE!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 t="e">
        <f t="shared" si="2"/>
        <v>#VALUE!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 t="e">
        <f t="shared" si="2"/>
        <v>#VALUE!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 t="e">
        <f t="shared" si="2"/>
        <v>#VALUE!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 t="e">
        <f t="shared" si="2"/>
        <v>#VALUE!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 t="e">
        <f t="shared" si="2"/>
        <v>#VALUE!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 t="e">
        <f t="shared" si="2"/>
        <v>#VALUE!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 t="e">
        <f t="shared" si="2"/>
        <v>#VALUE!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 t="e">
        <f t="shared" si="2"/>
        <v>#VALUE!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 t="e">
        <f t="shared" si="2"/>
        <v>#VALUE!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 t="e">
        <f t="shared" si="2"/>
        <v>#VALUE!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4" priority="11">
      <formula>F27&gt;0</formula>
    </cfRule>
    <cfRule type="expression" dxfId="683" priority="12">
      <formula>F27&lt;0</formula>
    </cfRule>
  </conditionalFormatting>
  <conditionalFormatting sqref="H27:H29">
    <cfRule type="expression" dxfId="682" priority="9">
      <formula>H27&gt;0</formula>
    </cfRule>
    <cfRule type="expression" dxfId="681" priority="10">
      <formula>H27&lt;0</formula>
    </cfRule>
  </conditionalFormatting>
  <conditionalFormatting sqref="F23:F26">
    <cfRule type="expression" dxfId="680" priority="7">
      <formula>F23&gt;0</formula>
    </cfRule>
    <cfRule type="expression" dxfId="679" priority="8">
      <formula>F23&lt;0</formula>
    </cfRule>
  </conditionalFormatting>
  <conditionalFormatting sqref="H23:H26">
    <cfRule type="expression" dxfId="678" priority="5">
      <formula>H23&gt;0</formula>
    </cfRule>
    <cfRule type="expression" dxfId="677" priority="6">
      <formula>H23&lt;0</formula>
    </cfRule>
  </conditionalFormatting>
  <conditionalFormatting sqref="Q8">
    <cfRule type="expression" dxfId="676" priority="1">
      <formula>Q8&gt;0</formula>
    </cfRule>
    <cfRule type="expression" dxfId="675" priority="2">
      <formula>Q8&lt;0</formula>
    </cfRule>
  </conditionalFormatting>
  <conditionalFormatting sqref="Q7">
    <cfRule type="expression" dxfId="674" priority="3">
      <formula>Q7&gt;0</formula>
    </cfRule>
    <cfRule type="expression" dxfId="67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ht="375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 t="s">
        <v>836</v>
      </c>
      <c r="R4" s="507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 t="e">
        <f>Q4*Q2</f>
        <v>#VALUE!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 t="e">
        <f>Q3*Q2</f>
        <v>#VALUE!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 t="e">
        <f>Q10+Q8</f>
        <v>#VALUE!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 t="e">
        <f>K18+M18-F18+Q2*Q4</f>
        <v>#VALUE!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 t="e">
        <f>O41*$Q$4</f>
        <v>#VALUE!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 t="e">
        <f t="shared" ref="P42:P61" si="4">O42*$Q$4</f>
        <v>#VALUE!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 t="e">
        <f t="shared" si="4"/>
        <v>#VALUE!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 t="e">
        <f t="shared" si="4"/>
        <v>#VALUE!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 t="e">
        <f t="shared" si="4"/>
        <v>#VALUE!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 t="e">
        <f t="shared" si="4"/>
        <v>#VALUE!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 t="e">
        <f t="shared" si="4"/>
        <v>#VALUE!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 t="e">
        <f t="shared" si="4"/>
        <v>#VALUE!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 t="e">
        <f t="shared" si="4"/>
        <v>#VALUE!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 t="e">
        <f t="shared" si="4"/>
        <v>#VALUE!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 t="e">
        <f t="shared" si="4"/>
        <v>#VALUE!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 t="e">
        <f t="shared" si="4"/>
        <v>#VALUE!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 t="e">
        <f t="shared" si="4"/>
        <v>#VALUE!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 t="e">
        <f t="shared" si="4"/>
        <v>#VALUE!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 t="e">
        <f t="shared" si="4"/>
        <v>#VALUE!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 t="e">
        <f t="shared" si="4"/>
        <v>#VALUE!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 t="e">
        <f t="shared" si="4"/>
        <v>#VALUE!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 t="e">
        <f t="shared" si="4"/>
        <v>#VALUE!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 t="e">
        <f t="shared" si="4"/>
        <v>#VALUE!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 t="e">
        <f t="shared" si="4"/>
        <v>#VALUE!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 t="e">
        <f t="shared" si="4"/>
        <v>#VALUE!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2" priority="7">
      <formula>F21&gt;0</formula>
    </cfRule>
    <cfRule type="expression" dxfId="671" priority="8">
      <formula>F21&lt;0</formula>
    </cfRule>
  </conditionalFormatting>
  <conditionalFormatting sqref="F22">
    <cfRule type="expression" dxfId="670" priority="5">
      <formula>F22&gt;0</formula>
    </cfRule>
    <cfRule type="expression" dxfId="669" priority="6">
      <formula>F22&lt;0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ht="27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 t="s">
        <v>836</v>
      </c>
      <c r="R4" s="490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 t="e">
        <f>Q10+Q8</f>
        <v>#VALUE!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 t="e">
        <f>K18+M18-F18+Q2*Q4</f>
        <v>#VALUE!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 t="e">
        <f>O45*$Q$4</f>
        <v>#VALUE!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 t="e">
        <f t="shared" ref="P46:P65" si="5">O46*$Q$4</f>
        <v>#VALUE!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 t="e">
        <f t="shared" si="5"/>
        <v>#VALUE!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 t="e">
        <f t="shared" si="5"/>
        <v>#VALUE!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 t="e">
        <f t="shared" si="5"/>
        <v>#VALUE!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 t="e">
        <f t="shared" si="5"/>
        <v>#VALUE!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 t="e">
        <f t="shared" si="5"/>
        <v>#VALUE!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 t="e">
        <f t="shared" si="5"/>
        <v>#VALUE!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 t="e">
        <f t="shared" si="5"/>
        <v>#VALUE!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 t="e">
        <f t="shared" si="5"/>
        <v>#VALUE!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 t="e">
        <f t="shared" si="5"/>
        <v>#VALUE!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 t="e">
        <f t="shared" si="5"/>
        <v>#VALUE!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 t="e">
        <f t="shared" si="5"/>
        <v>#VALUE!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 t="e">
        <f t="shared" si="5"/>
        <v>#VALUE!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 t="e">
        <f t="shared" si="5"/>
        <v>#VALUE!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 t="e">
        <f t="shared" si="5"/>
        <v>#VALUE!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 t="e">
        <f t="shared" si="5"/>
        <v>#VALUE!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 t="e">
        <f t="shared" si="5"/>
        <v>#VALUE!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 t="e">
        <f t="shared" si="5"/>
        <v>#VALUE!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 t="e">
        <f t="shared" si="5"/>
        <v>#VALUE!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 t="e">
        <f t="shared" si="5"/>
        <v>#VALUE!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4" priority="17">
      <formula>F38&gt;0</formula>
    </cfRule>
    <cfRule type="expression" dxfId="663" priority="18">
      <formula>F38&lt;0</formula>
    </cfRule>
  </conditionalFormatting>
  <conditionalFormatting sqref="H38:H72">
    <cfRule type="expression" dxfId="662" priority="9">
      <formula>H38&gt;0</formula>
    </cfRule>
    <cfRule type="expression" dxfId="661" priority="10">
      <formula>H38&lt;0</formula>
    </cfRule>
  </conditionalFormatting>
  <conditionalFormatting sqref="F21:F37">
    <cfRule type="expression" dxfId="660" priority="7">
      <formula>F21&gt;0</formula>
    </cfRule>
    <cfRule type="expression" dxfId="659" priority="8">
      <formula>F21&lt;0</formula>
    </cfRule>
  </conditionalFormatting>
  <conditionalFormatting sqref="H21:H37">
    <cfRule type="expression" dxfId="658" priority="5">
      <formula>H21&gt;0</formula>
    </cfRule>
    <cfRule type="expression" dxfId="657" priority="6">
      <formula>H21&lt;0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 t="str">
        <f>IF(Q2=0, Q4,(F18-K18-M18)/Q2)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ht="375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 t="s">
        <v>836</v>
      </c>
      <c r="R4" s="507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 t="e">
        <f>Q4*Q2</f>
        <v>#VALUE!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 t="e">
        <f>O47*$Q$4</f>
        <v>#VALUE!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 t="e">
        <f t="shared" ref="P48:P67" si="3">O48*$Q$4</f>
        <v>#VALUE!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 t="e">
        <f t="shared" si="3"/>
        <v>#VALUE!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 t="e">
        <f t="shared" si="3"/>
        <v>#VALUE!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 t="e">
        <f t="shared" si="3"/>
        <v>#VALUE!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 t="e">
        <f t="shared" si="3"/>
        <v>#VALUE!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 t="e">
        <f t="shared" si="3"/>
        <v>#VALUE!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 t="e">
        <f t="shared" si="3"/>
        <v>#VALUE!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 t="e">
        <f t="shared" si="3"/>
        <v>#VALUE!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 t="e">
        <f t="shared" si="3"/>
        <v>#VALUE!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 t="e">
        <f t="shared" si="3"/>
        <v>#VALUE!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 t="e">
        <f t="shared" si="3"/>
        <v>#VALUE!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 t="e">
        <f t="shared" si="3"/>
        <v>#VALUE!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 t="e">
        <f t="shared" si="3"/>
        <v>#VALUE!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 t="e">
        <f t="shared" si="3"/>
        <v>#VALUE!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 t="e">
        <f t="shared" si="3"/>
        <v>#VALUE!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 t="e">
        <f t="shared" si="3"/>
        <v>#VALUE!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 t="e">
        <f t="shared" si="3"/>
        <v>#VALUE!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 t="e">
        <f t="shared" si="3"/>
        <v>#VALUE!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 t="e">
        <f t="shared" si="3"/>
        <v>#VALUE!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 t="e">
        <f t="shared" si="3"/>
        <v>#VALUE!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2" priority="11">
      <formula>F24&gt;0</formula>
    </cfRule>
    <cfRule type="expression" dxfId="651" priority="12">
      <formula>F24&lt;0</formula>
    </cfRule>
  </conditionalFormatting>
  <conditionalFormatting sqref="H27:H30">
    <cfRule type="expression" dxfId="650" priority="9">
      <formula>H27&gt;0</formula>
    </cfRule>
    <cfRule type="expression" dxfId="649" priority="10">
      <formula>H27&lt;0</formula>
    </cfRule>
  </conditionalFormatting>
  <conditionalFormatting sqref="F25">
    <cfRule type="expression" dxfId="648" priority="7">
      <formula>F25&gt;0</formula>
    </cfRule>
    <cfRule type="expression" dxfId="647" priority="8">
      <formula>F25&lt;0</formula>
    </cfRule>
  </conditionalFormatting>
  <conditionalFormatting sqref="H24:H26">
    <cfRule type="expression" dxfId="646" priority="5">
      <formula>H24&gt;0</formula>
    </cfRule>
    <cfRule type="expression" dxfId="645" priority="6">
      <formula>H24&lt;0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ht="27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 t="s">
        <v>836</v>
      </c>
      <c r="R4" s="508">
        <v>0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 t="e">
        <f>Q4*Q2</f>
        <v>#VALUE!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 t="e">
        <f>Q3*Q2</f>
        <v>#VALUE!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 t="e">
        <f>Q10+Q8</f>
        <v>#VALUE!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 t="e">
        <f>K18+M18-F18+Q2*Q4</f>
        <v>#VALUE!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 t="e">
        <f>P40*$Q$4</f>
        <v>#VALUE!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 t="e">
        <f t="shared" ref="Q41:Q60" si="5">P41*$Q$4</f>
        <v>#VALUE!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 t="e">
        <f t="shared" si="5"/>
        <v>#VALUE!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 t="e">
        <f t="shared" si="5"/>
        <v>#VALUE!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 t="e">
        <f t="shared" si="5"/>
        <v>#VALUE!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 t="e">
        <f t="shared" si="5"/>
        <v>#VALUE!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 t="e">
        <f t="shared" si="5"/>
        <v>#VALUE!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 t="e">
        <f t="shared" si="5"/>
        <v>#VALUE!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 t="e">
        <f t="shared" si="5"/>
        <v>#VALUE!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 t="e">
        <f t="shared" si="5"/>
        <v>#VALUE!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 t="e">
        <f t="shared" si="5"/>
        <v>#VALUE!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 t="e">
        <f t="shared" si="5"/>
        <v>#VALUE!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 t="e">
        <f t="shared" si="5"/>
        <v>#VALUE!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 t="e">
        <f t="shared" si="5"/>
        <v>#VALUE!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 t="e">
        <f t="shared" si="5"/>
        <v>#VALUE!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 t="e">
        <f t="shared" si="5"/>
        <v>#VALUE!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 t="e">
        <f t="shared" si="5"/>
        <v>#VALUE!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 t="e">
        <f t="shared" si="5"/>
        <v>#VALUE!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 t="e">
        <f t="shared" si="5"/>
        <v>#VALUE!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 t="e">
        <f t="shared" si="5"/>
        <v>#VALUE!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 t="e">
        <f t="shared" si="5"/>
        <v>#VALUE!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0" priority="17">
      <formula>F28&gt;0</formula>
    </cfRule>
    <cfRule type="expression" dxfId="639" priority="18">
      <formula>F28&lt;0</formula>
    </cfRule>
  </conditionalFormatting>
  <conditionalFormatting sqref="F28 F33:F35">
    <cfRule type="expression" dxfId="638" priority="19">
      <formula>F28&gt;0</formula>
    </cfRule>
    <cfRule type="expression" dxfId="637" priority="20">
      <formula>F28&lt;0</formula>
    </cfRule>
  </conditionalFormatting>
  <conditionalFormatting sqref="H28 H33:H35">
    <cfRule type="expression" dxfId="636" priority="15">
      <formula>H28&gt;0</formula>
    </cfRule>
    <cfRule type="expression" dxfId="635" priority="16">
      <formula>H28&lt;0</formula>
    </cfRule>
  </conditionalFormatting>
  <conditionalFormatting sqref="F21:F27">
    <cfRule type="expression" dxfId="634" priority="13">
      <formula>F21&gt;0</formula>
    </cfRule>
    <cfRule type="expression" dxfId="633" priority="14">
      <formula>F21&lt;0</formula>
    </cfRule>
  </conditionalFormatting>
  <conditionalFormatting sqref="H21:H27">
    <cfRule type="expression" dxfId="632" priority="11">
      <formula>H21&gt;0</formula>
    </cfRule>
    <cfRule type="expression" dxfId="631" priority="12">
      <formula>H21&lt;0</formula>
    </cfRule>
  </conditionalFormatting>
  <conditionalFormatting sqref="Q8">
    <cfRule type="expression" dxfId="630" priority="7">
      <formula>Q8&gt;0</formula>
    </cfRule>
    <cfRule type="expression" dxfId="629" priority="8">
      <formula>Q8&lt;0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F29:F32">
    <cfRule type="expression" dxfId="626" priority="5">
      <formula>F29&gt;0</formula>
    </cfRule>
    <cfRule type="expression" dxfId="625" priority="6">
      <formula>F29&lt;0</formula>
    </cfRule>
  </conditionalFormatting>
  <conditionalFormatting sqref="H29:H32">
    <cfRule type="expression" dxfId="624" priority="3">
      <formula>H29&gt;0</formula>
    </cfRule>
    <cfRule type="expression" dxfId="623" priority="4">
      <formula>H29&lt;0</formula>
    </cfRule>
  </conditionalFormatting>
  <conditionalFormatting sqref="M37">
    <cfRule type="expression" dxfId="622" priority="1">
      <formula>M37&gt;0</formula>
    </cfRule>
    <cfRule type="expression" dxfId="62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ht="27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 t="s">
        <v>836</v>
      </c>
      <c r="R4" s="490">
        <v>0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 t="e">
        <f>Q4*Q2</f>
        <v>#VALUE!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 t="e">
        <f>Q3*Q2</f>
        <v>#VALUE!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 t="e">
        <f>Q10+Q8</f>
        <v>#VALUE!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 t="e">
        <f>K18+M18-F18+Q2*Q4</f>
        <v>#VALUE!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 t="e">
        <f>P40*$Q$4</f>
        <v>#VALUE!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 t="e">
        <f t="shared" ref="Q41:Q60" si="5">P41*$Q$4</f>
        <v>#VALUE!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 t="e">
        <f t="shared" si="5"/>
        <v>#VALUE!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 t="e">
        <f t="shared" si="5"/>
        <v>#VALUE!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 t="e">
        <f t="shared" si="5"/>
        <v>#VALUE!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 t="e">
        <f t="shared" si="5"/>
        <v>#VALUE!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 t="e">
        <f t="shared" si="5"/>
        <v>#VALUE!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 t="e">
        <f t="shared" si="5"/>
        <v>#VALUE!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 t="e">
        <f t="shared" si="5"/>
        <v>#VALUE!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 t="e">
        <f t="shared" si="5"/>
        <v>#VALUE!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 t="e">
        <f t="shared" si="5"/>
        <v>#VALUE!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 t="e">
        <f t="shared" si="5"/>
        <v>#VALUE!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 t="e">
        <f t="shared" si="5"/>
        <v>#VALUE!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 t="e">
        <f t="shared" si="5"/>
        <v>#VALUE!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 t="e">
        <f t="shared" si="5"/>
        <v>#VALUE!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 t="e">
        <f t="shared" si="5"/>
        <v>#VALUE!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 t="e">
        <f t="shared" si="5"/>
        <v>#VALUE!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 t="e">
        <f t="shared" si="5"/>
        <v>#VALUE!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 t="e">
        <f t="shared" si="5"/>
        <v>#VALUE!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 t="e">
        <f t="shared" si="5"/>
        <v>#VALUE!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 t="e">
        <f t="shared" si="5"/>
        <v>#VALUE!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0" priority="19">
      <formula>F25&gt;0</formula>
    </cfRule>
    <cfRule type="expression" dxfId="61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8" priority="11">
      <formula>F28&gt;0</formula>
    </cfRule>
    <cfRule type="expression" dxfId="617" priority="12">
      <formula>F28&lt;0</formula>
    </cfRule>
  </conditionalFormatting>
  <conditionalFormatting sqref="F28:F35">
    <cfRule type="expression" dxfId="616" priority="13">
      <formula>F28&gt;0</formula>
    </cfRule>
    <cfRule type="expression" dxfId="615" priority="14">
      <formula>F28&lt;0</formula>
    </cfRule>
  </conditionalFormatting>
  <conditionalFormatting sqref="H25:H35">
    <cfRule type="expression" dxfId="614" priority="9">
      <formula>H25&gt;0</formula>
    </cfRule>
    <cfRule type="expression" dxfId="613" priority="10">
      <formula>H25&lt;0</formula>
    </cfRule>
  </conditionalFormatting>
  <conditionalFormatting sqref="F21:F24">
    <cfRule type="expression" dxfId="612" priority="7">
      <formula>F21&gt;0</formula>
    </cfRule>
    <cfRule type="expression" dxfId="611" priority="8">
      <formula>F21&lt;0</formula>
    </cfRule>
  </conditionalFormatting>
  <conditionalFormatting sqref="H21:H24">
    <cfRule type="expression" dxfId="610" priority="5">
      <formula>H21&gt;0</formula>
    </cfRule>
    <cfRule type="expression" dxfId="609" priority="6">
      <formula>H21&lt;0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ht="27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 t="s">
        <v>836</v>
      </c>
      <c r="R4" s="490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 t="e">
        <f>Q4*Q2</f>
        <v>#VALUE!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 t="e">
        <f>Q3*Q2</f>
        <v>#VALUE!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 t="e">
        <f>Q10+Q8</f>
        <v>#VALUE!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 t="e">
        <f>K18+M18-F18+Q2*Q4</f>
        <v>#VALUE!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 t="e">
        <f>P37*$Q$4</f>
        <v>#VALUE!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 t="e">
        <f t="shared" ref="Q38:Q57" si="5">P38*$Q$4</f>
        <v>#VALUE!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 t="e">
        <f t="shared" si="5"/>
        <v>#VALUE!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 t="e">
        <f t="shared" si="5"/>
        <v>#VALUE!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 t="e">
        <f t="shared" si="5"/>
        <v>#VALUE!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 t="e">
        <f t="shared" si="5"/>
        <v>#VALUE!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 t="e">
        <f t="shared" si="5"/>
        <v>#VALUE!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 t="e">
        <f t="shared" si="5"/>
        <v>#VALUE!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 t="e">
        <f t="shared" si="5"/>
        <v>#VALUE!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 t="e">
        <f t="shared" si="5"/>
        <v>#VALUE!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 t="e">
        <f t="shared" si="5"/>
        <v>#VALUE!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 t="e">
        <f t="shared" si="5"/>
        <v>#VALUE!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 t="e">
        <f t="shared" si="5"/>
        <v>#VALUE!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 t="e">
        <f t="shared" si="5"/>
        <v>#VALUE!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 t="e">
        <f t="shared" si="5"/>
        <v>#VALUE!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 t="e">
        <f t="shared" si="5"/>
        <v>#VALUE!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 t="e">
        <f t="shared" si="5"/>
        <v>#VALUE!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 t="e">
        <f t="shared" si="5"/>
        <v>#VALUE!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 t="e">
        <f t="shared" si="5"/>
        <v>#VALUE!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 t="e">
        <f t="shared" si="5"/>
        <v>#VALUE!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 t="e">
        <f t="shared" si="5"/>
        <v>#VALUE!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4" priority="29">
      <formula>F40&gt;0</formula>
    </cfRule>
    <cfRule type="expression" dxfId="603" priority="30">
      <formula>F40&lt;0</formula>
    </cfRule>
  </conditionalFormatting>
  <conditionalFormatting sqref="F40:F45">
    <cfRule type="expression" dxfId="602" priority="31">
      <formula>F40&gt;0</formula>
    </cfRule>
    <cfRule type="expression" dxfId="601" priority="32">
      <formula>F40&lt;0</formula>
    </cfRule>
  </conditionalFormatting>
  <conditionalFormatting sqref="H40:H45">
    <cfRule type="expression" dxfId="600" priority="27">
      <formula>H40&gt;0</formula>
    </cfRule>
    <cfRule type="expression" dxfId="599" priority="28">
      <formula>H40&lt;0</formula>
    </cfRule>
  </conditionalFormatting>
  <conditionalFormatting sqref="F23:F39">
    <cfRule type="expression" dxfId="598" priority="13">
      <formula>F23&gt;0</formula>
    </cfRule>
    <cfRule type="expression" dxfId="597" priority="14">
      <formula>F23&lt;0</formula>
    </cfRule>
  </conditionalFormatting>
  <conditionalFormatting sqref="H23:H39">
    <cfRule type="expression" dxfId="596" priority="11">
      <formula>H23&gt;0</formula>
    </cfRule>
    <cfRule type="expression" dxfId="595" priority="12">
      <formula>H23&lt;0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Q8">
    <cfRule type="expression" dxfId="592" priority="7">
      <formula>Q8&gt;0</formula>
    </cfRule>
    <cfRule type="expression" dxfId="591" priority="8">
      <formula>Q8&lt;0</formula>
    </cfRule>
  </conditionalFormatting>
  <conditionalFormatting sqref="Q10">
    <cfRule type="expression" dxfId="590" priority="1">
      <formula>Q10&gt;0</formula>
    </cfRule>
    <cfRule type="expression" dxfId="58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ht="345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 t="s">
        <v>836</v>
      </c>
      <c r="R4" s="490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 t="e">
        <f>Q4*Q2</f>
        <v>#VALUE!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 t="e">
        <f>Q3*Q2</f>
        <v>#VALUE!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 t="e">
        <f>Q10+Q8</f>
        <v>#VALUE!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 t="e">
        <f>K18+M18-F18+Q2*Q4</f>
        <v>#VALUE!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 t="e">
        <f t="shared" ref="P43:P63" si="2">O43*$Q$4</f>
        <v>#VALUE!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 t="e">
        <f t="shared" si="2"/>
        <v>#VALUE!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 t="e">
        <f t="shared" si="2"/>
        <v>#VALUE!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 t="e">
        <f t="shared" si="2"/>
        <v>#VALUE!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 t="e">
        <f t="shared" si="2"/>
        <v>#VALUE!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 t="e">
        <f t="shared" si="2"/>
        <v>#VALUE!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 t="e">
        <f t="shared" si="2"/>
        <v>#VALUE!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 t="e">
        <f t="shared" si="2"/>
        <v>#VALUE!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 t="e">
        <f t="shared" si="2"/>
        <v>#VALUE!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 t="e">
        <f t="shared" si="2"/>
        <v>#VALUE!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 t="e">
        <f t="shared" si="2"/>
        <v>#VALUE!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 t="e">
        <f t="shared" si="2"/>
        <v>#VALUE!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 t="e">
        <f t="shared" si="2"/>
        <v>#VALUE!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 t="e">
        <f t="shared" si="2"/>
        <v>#VALUE!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 t="e">
        <f t="shared" si="2"/>
        <v>#VALUE!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 t="e">
        <f t="shared" si="2"/>
        <v>#VALUE!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 t="e">
        <f t="shared" si="2"/>
        <v>#VALUE!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 t="e">
        <f t="shared" si="2"/>
        <v>#VALUE!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 t="e">
        <f t="shared" si="2"/>
        <v>#VALUE!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 t="e">
        <f t="shared" si="2"/>
        <v>#VALUE!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 t="e">
        <f t="shared" si="2"/>
        <v>#VALUE!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8" priority="39">
      <formula>Q12&gt;0</formula>
    </cfRule>
    <cfRule type="expression" dxfId="58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6" priority="33">
      <formula>F25&gt;0</formula>
    </cfRule>
    <cfRule type="expression" dxfId="585" priority="34">
      <formula>F25&lt;0</formula>
    </cfRule>
  </conditionalFormatting>
  <conditionalFormatting sqref="F30">
    <cfRule type="expression" dxfId="584" priority="31">
      <formula>F30&gt;0</formula>
    </cfRule>
    <cfRule type="expression" dxfId="583" priority="32">
      <formula>F30&lt;0</formula>
    </cfRule>
  </conditionalFormatting>
  <conditionalFormatting sqref="F31">
    <cfRule type="expression" dxfId="582" priority="29">
      <formula>F31&gt;0</formula>
    </cfRule>
    <cfRule type="expression" dxfId="581" priority="30">
      <formula>F31&lt;0</formula>
    </cfRule>
  </conditionalFormatting>
  <conditionalFormatting sqref="F32:F34">
    <cfRule type="expression" dxfId="580" priority="27">
      <formula>F32&gt;0</formula>
    </cfRule>
    <cfRule type="expression" dxfId="579" priority="28">
      <formula>F32&lt;0</formula>
    </cfRule>
  </conditionalFormatting>
  <conditionalFormatting sqref="H25:H29">
    <cfRule type="expression" dxfId="578" priority="25">
      <formula>H25&gt;0</formula>
    </cfRule>
    <cfRule type="expression" dxfId="577" priority="26">
      <formula>H25&lt;0</formula>
    </cfRule>
  </conditionalFormatting>
  <conditionalFormatting sqref="H30">
    <cfRule type="expression" dxfId="576" priority="23">
      <formula>H30&gt;0</formula>
    </cfRule>
    <cfRule type="expression" dxfId="575" priority="24">
      <formula>H30&lt;0</formula>
    </cfRule>
  </conditionalFormatting>
  <conditionalFormatting sqref="H31">
    <cfRule type="expression" dxfId="574" priority="21">
      <formula>H31&gt;0</formula>
    </cfRule>
    <cfRule type="expression" dxfId="573" priority="22">
      <formula>H31&lt;0</formula>
    </cfRule>
  </conditionalFormatting>
  <conditionalFormatting sqref="H32:H34">
    <cfRule type="expression" dxfId="572" priority="19">
      <formula>H32&gt;0</formula>
    </cfRule>
    <cfRule type="expression" dxfId="571" priority="20">
      <formula>H32&lt;0</formula>
    </cfRule>
  </conditionalFormatting>
  <conditionalFormatting sqref="F35">
    <cfRule type="expression" dxfId="570" priority="17">
      <formula>F35&gt;0</formula>
    </cfRule>
    <cfRule type="expression" dxfId="569" priority="18">
      <formula>F35&lt;0</formula>
    </cfRule>
  </conditionalFormatting>
  <conditionalFormatting sqref="H35">
    <cfRule type="expression" dxfId="568" priority="15">
      <formula>H35&gt;0</formula>
    </cfRule>
    <cfRule type="expression" dxfId="567" priority="16">
      <formula>H35&lt;0</formula>
    </cfRule>
  </conditionalFormatting>
  <conditionalFormatting sqref="F36">
    <cfRule type="expression" dxfId="566" priority="13">
      <formula>F36&gt;0</formula>
    </cfRule>
    <cfRule type="expression" dxfId="565" priority="14">
      <formula>F36&lt;0</formula>
    </cfRule>
  </conditionalFormatting>
  <conditionalFormatting sqref="H36">
    <cfRule type="expression" dxfId="564" priority="11">
      <formula>H36&gt;0</formula>
    </cfRule>
    <cfRule type="expression" dxfId="563" priority="12">
      <formula>H36&lt;0</formula>
    </cfRule>
  </conditionalFormatting>
  <conditionalFormatting sqref="H23:H24">
    <cfRule type="expression" dxfId="562" priority="5">
      <formula>H23&gt;0</formula>
    </cfRule>
    <cfRule type="expression" dxfId="561" priority="6">
      <formula>H23&lt;0</formula>
    </cfRule>
  </conditionalFormatting>
  <conditionalFormatting sqref="F23:F24">
    <cfRule type="expression" dxfId="560" priority="7">
      <formula>F23&gt;0</formula>
    </cfRule>
    <cfRule type="expression" dxfId="559" priority="8">
      <formula>F23&lt;0</formula>
    </cfRule>
  </conditionalFormatting>
  <conditionalFormatting sqref="Q7">
    <cfRule type="expression" dxfId="558" priority="3">
      <formula>Q7&gt;0</formula>
    </cfRule>
    <cfRule type="expression" dxfId="557" priority="4">
      <formula>Q7&lt;0</formula>
    </cfRule>
  </conditionalFormatting>
  <conditionalFormatting sqref="Q8">
    <cfRule type="expression" dxfId="556" priority="1">
      <formula>Q8&gt;0</formula>
    </cfRule>
    <cfRule type="expression" dxfId="55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topLeftCell="M1" zoomScaleNormal="100"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ht="27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 t="s">
        <v>836</v>
      </c>
      <c r="R4" s="490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 t="e">
        <f>Q4*Q2</f>
        <v>#VALUE!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 t="e">
        <f>Q10+Q8</f>
        <v>#VALUE!</v>
      </c>
      <c r="R7">
        <v>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 t="e">
        <f>K18+M18-F18+Q2*Q4</f>
        <v>#VALUE!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 t="e">
        <f>IF(Q2=0, 0, Q8/Q6)</f>
        <v>#VALUE!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 t="e">
        <f>P40*$Q$4</f>
        <v>#VALUE!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 t="e">
        <f t="shared" ref="Q41:Q60" si="11">P41*$Q$4</f>
        <v>#VALUE!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 t="e">
        <f t="shared" si="11"/>
        <v>#VALUE!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 t="e">
        <f t="shared" si="11"/>
        <v>#VALUE!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 t="e">
        <f t="shared" si="11"/>
        <v>#VALUE!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 t="e">
        <f t="shared" si="11"/>
        <v>#VALUE!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 t="e">
        <f t="shared" si="11"/>
        <v>#VALUE!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 t="e">
        <f t="shared" si="11"/>
        <v>#VALUE!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 t="e">
        <f t="shared" si="11"/>
        <v>#VALUE!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 t="e">
        <f t="shared" si="11"/>
        <v>#VALUE!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 t="e">
        <f t="shared" si="11"/>
        <v>#VALUE!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 t="e">
        <f t="shared" si="11"/>
        <v>#VALUE!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12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 t="e">
        <f t="shared" si="11"/>
        <v>#VALUE!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12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3">I53*H53-J53</f>
        <v>1956.36</v>
      </c>
      <c r="L53" s="262">
        <v>42522</v>
      </c>
      <c r="M53" s="258">
        <v>30.4</v>
      </c>
      <c r="O53" s="2"/>
      <c r="P53" s="81">
        <v>0.97</v>
      </c>
      <c r="Q53" s="81" t="e">
        <f t="shared" si="11"/>
        <v>#VALUE!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12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3"/>
        <v>2038.76</v>
      </c>
      <c r="L54" s="262">
        <v>42614</v>
      </c>
      <c r="M54" s="258">
        <v>41.8</v>
      </c>
      <c r="O54" s="2"/>
      <c r="P54" s="81">
        <v>0.96</v>
      </c>
      <c r="Q54" s="81" t="e">
        <f t="shared" si="11"/>
        <v>#VALUE!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12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3"/>
        <v>1971.56</v>
      </c>
      <c r="L55" s="257"/>
      <c r="M55" s="257"/>
      <c r="O55" s="2"/>
      <c r="P55" s="81">
        <v>0.95</v>
      </c>
      <c r="Q55" s="81" t="e">
        <f t="shared" si="11"/>
        <v>#VALUE!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12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3"/>
        <v>1014.38</v>
      </c>
      <c r="L56" s="257"/>
      <c r="M56" s="257"/>
      <c r="O56" s="2"/>
      <c r="P56" s="81">
        <v>0.94</v>
      </c>
      <c r="Q56" s="81" t="e">
        <f t="shared" si="11"/>
        <v>#VALUE!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12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3"/>
        <v>1517.67</v>
      </c>
      <c r="L57" s="257"/>
      <c r="M57" s="257"/>
      <c r="O57" s="2"/>
      <c r="P57" s="81">
        <v>0.93</v>
      </c>
      <c r="Q57" s="81" t="e">
        <f t="shared" si="11"/>
        <v>#VALUE!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12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3"/>
        <v>1460.3700000000001</v>
      </c>
      <c r="L58" s="257"/>
      <c r="M58" s="257"/>
      <c r="O58" s="2"/>
      <c r="P58" s="81">
        <v>0.92</v>
      </c>
      <c r="Q58" s="81" t="e">
        <f t="shared" si="11"/>
        <v>#VALUE!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12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3"/>
        <v>3976.71</v>
      </c>
      <c r="L59" s="257"/>
      <c r="M59" s="257"/>
      <c r="O59" s="2"/>
      <c r="P59" s="81">
        <v>0.91</v>
      </c>
      <c r="Q59" s="81" t="e">
        <f t="shared" si="11"/>
        <v>#VALUE!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12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 t="e">
        <f t="shared" si="11"/>
        <v>#VALUE!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4" priority="51">
      <formula>Q8&gt;0</formula>
    </cfRule>
    <cfRule type="expression" dxfId="553" priority="52">
      <formula>Q8&lt;0</formula>
    </cfRule>
  </conditionalFormatting>
  <conditionalFormatting sqref="Q7">
    <cfRule type="expression" dxfId="552" priority="53">
      <formula>Q7&gt;0</formula>
    </cfRule>
    <cfRule type="expression" dxfId="551" priority="54">
      <formula>Q7&lt;0</formula>
    </cfRule>
  </conditionalFormatting>
  <conditionalFormatting sqref="M50">
    <cfRule type="expression" dxfId="550" priority="41">
      <formula>M50&gt;0</formula>
    </cfRule>
    <cfRule type="expression" dxfId="549" priority="42">
      <formula>M50&lt;0</formula>
    </cfRule>
  </conditionalFormatting>
  <conditionalFormatting sqref="M50">
    <cfRule type="expression" dxfId="548" priority="43">
      <formula>M50&gt;0</formula>
    </cfRule>
    <cfRule type="expression" dxfId="547" priority="44">
      <formula>M50&lt;0</formula>
    </cfRule>
  </conditionalFormatting>
  <conditionalFormatting sqref="F24:F26">
    <cfRule type="expression" dxfId="546" priority="29">
      <formula>F24&gt;0</formula>
    </cfRule>
    <cfRule type="expression" dxfId="545" priority="30">
      <formula>F24&lt;0</formula>
    </cfRule>
  </conditionalFormatting>
  <conditionalFormatting sqref="F24:F26">
    <cfRule type="expression" dxfId="544" priority="31">
      <formula>F24&gt;0</formula>
    </cfRule>
    <cfRule type="expression" dxfId="543" priority="32">
      <formula>F24&lt;0</formula>
    </cfRule>
  </conditionalFormatting>
  <conditionalFormatting sqref="H24:H26">
    <cfRule type="expression" dxfId="542" priority="27">
      <formula>H24&gt;0</formula>
    </cfRule>
    <cfRule type="expression" dxfId="541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ht="27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 t="s">
        <v>836</v>
      </c>
      <c r="R4" s="490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 t="e">
        <f>Q4*Q2</f>
        <v>#VALUE!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 t="e">
        <f>Q3*Q2</f>
        <v>#VALUE!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 t="e">
        <f>Q10+Q8</f>
        <v>#VALUE!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 t="e">
        <f>K18+M18-F18+Q2*Q4</f>
        <v>#VALUE!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 t="e">
        <f>P40*$Q$4</f>
        <v>#VALUE!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 t="e">
        <f t="shared" ref="Q41:Q60" si="2">P41*$Q$4</f>
        <v>#VALUE!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 t="e">
        <f t="shared" si="2"/>
        <v>#VALUE!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 t="e">
        <f t="shared" si="2"/>
        <v>#VALUE!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 t="e">
        <f t="shared" si="2"/>
        <v>#VALUE!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 t="e">
        <f t="shared" si="2"/>
        <v>#VALUE!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 t="e">
        <f t="shared" si="2"/>
        <v>#VALUE!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 t="e">
        <f t="shared" si="2"/>
        <v>#VALUE!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 t="e">
        <f t="shared" si="2"/>
        <v>#VALUE!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 t="e">
        <f t="shared" si="2"/>
        <v>#VALUE!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 t="e">
        <f t="shared" si="2"/>
        <v>#VALUE!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 t="e">
        <f t="shared" si="2"/>
        <v>#VALUE!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 t="e">
        <f t="shared" si="2"/>
        <v>#VALUE!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 t="e">
        <f t="shared" si="2"/>
        <v>#VALUE!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 t="e">
        <f t="shared" si="2"/>
        <v>#VALUE!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 t="e">
        <f t="shared" si="2"/>
        <v>#VALUE!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 t="e">
        <f t="shared" si="2"/>
        <v>#VALUE!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 t="e">
        <f t="shared" si="2"/>
        <v>#VALUE!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 t="e">
        <f t="shared" si="2"/>
        <v>#VALUE!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 t="e">
        <f t="shared" si="2"/>
        <v>#VALUE!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 t="e">
        <f t="shared" si="2"/>
        <v>#VALUE!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40" priority="66">
      <formula>F22&gt;0</formula>
    </cfRule>
    <cfRule type="expression" dxfId="53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8" priority="53">
      <formula>F41&gt;0</formula>
    </cfRule>
    <cfRule type="expression" dxfId="537" priority="54">
      <formula>F41&lt;0</formula>
    </cfRule>
  </conditionalFormatting>
  <conditionalFormatting sqref="F41">
    <cfRule type="expression" dxfId="536" priority="57">
      <formula>F41&gt;0</formula>
    </cfRule>
    <cfRule type="expression" dxfId="535" priority="58">
      <formula>F41&lt;0</formula>
    </cfRule>
  </conditionalFormatting>
  <conditionalFormatting sqref="H41">
    <cfRule type="expression" dxfId="534" priority="35">
      <formula>H41&gt;0</formula>
    </cfRule>
    <cfRule type="expression" dxfId="533" priority="36">
      <formula>H41&lt;0</formula>
    </cfRule>
  </conditionalFormatting>
  <conditionalFormatting sqref="F89:F95">
    <cfRule type="expression" dxfId="532" priority="29">
      <formula>F89&gt;0</formula>
    </cfRule>
    <cfRule type="expression" dxfId="531" priority="30">
      <formula>F89&lt;0</formula>
    </cfRule>
  </conditionalFormatting>
  <conditionalFormatting sqref="F96:F110">
    <cfRule type="expression" dxfId="530" priority="25">
      <formula>F96&gt;0</formula>
    </cfRule>
    <cfRule type="expression" dxfId="529" priority="26">
      <formula>F96&lt;0</formula>
    </cfRule>
  </conditionalFormatting>
  <conditionalFormatting sqref="F96:F110">
    <cfRule type="expression" dxfId="528" priority="27">
      <formula>F96&gt;0</formula>
    </cfRule>
    <cfRule type="expression" dxfId="527" priority="28">
      <formula>F96&lt;0</formula>
    </cfRule>
  </conditionalFormatting>
  <conditionalFormatting sqref="H89:H100">
    <cfRule type="expression" dxfId="526" priority="23">
      <formula>H89&gt;0</formula>
    </cfRule>
    <cfRule type="expression" dxfId="525" priority="24">
      <formula>H89&lt;0</formula>
    </cfRule>
  </conditionalFormatting>
  <conditionalFormatting sqref="H101">
    <cfRule type="expression" dxfId="524" priority="21">
      <formula>H101&gt;0</formula>
    </cfRule>
    <cfRule type="expression" dxfId="523" priority="22">
      <formula>H101&lt;0</formula>
    </cfRule>
  </conditionalFormatting>
  <conditionalFormatting sqref="F111:F116">
    <cfRule type="expression" dxfId="522" priority="19">
      <formula>F111&gt;0</formula>
    </cfRule>
    <cfRule type="expression" dxfId="521" priority="20">
      <formula>F111&lt;0</formula>
    </cfRule>
  </conditionalFormatting>
  <conditionalFormatting sqref="H103:H116">
    <cfRule type="expression" dxfId="520" priority="17">
      <formula>H103&gt;0</formula>
    </cfRule>
    <cfRule type="expression" dxfId="519" priority="18">
      <formula>H103&lt;0</formula>
    </cfRule>
  </conditionalFormatting>
  <conditionalFormatting sqref="H102">
    <cfRule type="expression" dxfId="518" priority="15">
      <formula>H102&gt;0</formula>
    </cfRule>
    <cfRule type="expression" dxfId="517" priority="16">
      <formula>H102&lt;0</formula>
    </cfRule>
  </conditionalFormatting>
  <conditionalFormatting sqref="M42">
    <cfRule type="expression" dxfId="516" priority="13">
      <formula>M42&gt;0</formula>
    </cfRule>
    <cfRule type="expression" dxfId="515" priority="14">
      <formula>M42&lt;0</formula>
    </cfRule>
  </conditionalFormatting>
  <conditionalFormatting sqref="Q7">
    <cfRule type="expression" dxfId="514" priority="9">
      <formula>Q7&gt;0</formula>
    </cfRule>
    <cfRule type="expression" dxfId="513" priority="10">
      <formula>Q7&lt;0</formula>
    </cfRule>
  </conditionalFormatting>
  <conditionalFormatting sqref="Q8">
    <cfRule type="expression" dxfId="512" priority="7">
      <formula>Q8&gt;0</formula>
    </cfRule>
    <cfRule type="expression" dxfId="511" priority="8">
      <formula>Q8&lt;0</formula>
    </cfRule>
  </conditionalFormatting>
  <conditionalFormatting sqref="F117:F130 H117:H130">
    <cfRule type="expression" dxfId="510" priority="1">
      <formula>F117&gt;0</formula>
    </cfRule>
    <cfRule type="expression" dxfId="50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 t="s">
        <v>242</v>
      </c>
      <c r="W3" s="134"/>
    </row>
    <row r="4" spans="1:23" ht="375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 t="s">
        <v>836</v>
      </c>
      <c r="R4" s="510">
        <v>0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 t="e">
        <f>O29*$Q$4</f>
        <v>#VALUE!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 t="e">
        <f t="shared" ref="P30:P49" si="0">O30*$Q$4</f>
        <v>#VALUE!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 t="e">
        <f t="shared" si="0"/>
        <v>#VALUE!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 t="e">
        <f t="shared" si="0"/>
        <v>#VALUE!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 t="e">
        <f t="shared" si="0"/>
        <v>#VALUE!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 t="e">
        <f t="shared" si="0"/>
        <v>#VALUE!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 t="e">
        <f t="shared" si="0"/>
        <v>#VALUE!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 t="e">
        <f t="shared" si="0"/>
        <v>#VALUE!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 t="e">
        <f t="shared" si="0"/>
        <v>#VALUE!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 t="e">
        <f t="shared" si="0"/>
        <v>#VALUE!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 t="e">
        <f t="shared" si="0"/>
        <v>#VALUE!</v>
      </c>
      <c r="W39" s="134"/>
    </row>
    <row r="40" spans="1:23" x14ac:dyDescent="0.25">
      <c r="O40" s="81">
        <v>0.99</v>
      </c>
      <c r="P40" s="81" t="e">
        <f t="shared" si="0"/>
        <v>#VALUE!</v>
      </c>
      <c r="W40" s="134"/>
    </row>
    <row r="41" spans="1:23" x14ac:dyDescent="0.25">
      <c r="O41" s="81">
        <v>0.98</v>
      </c>
      <c r="P41" s="81" t="e">
        <f t="shared" si="0"/>
        <v>#VALUE!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 t="e">
        <f t="shared" si="0"/>
        <v>#VALUE!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 t="e">
        <f t="shared" si="0"/>
        <v>#VALUE!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 t="e">
        <f t="shared" si="0"/>
        <v>#VALUE!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 t="e">
        <f t="shared" si="0"/>
        <v>#VALUE!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 t="e">
        <f t="shared" si="0"/>
        <v>#VALUE!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 t="e">
        <f t="shared" si="0"/>
        <v>#VALUE!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 t="e">
        <f t="shared" si="0"/>
        <v>#VALUE!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 t="e">
        <f t="shared" si="0"/>
        <v>#VALUE!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8" priority="84">
      <formula>F7&gt;0</formula>
    </cfRule>
    <cfRule type="expression" dxfId="507" priority="85">
      <formula>F7&lt;0</formula>
    </cfRule>
  </conditionalFormatting>
  <conditionalFormatting sqref="Q8">
    <cfRule type="expression" dxfId="506" priority="82">
      <formula>Q8&gt;0</formula>
    </cfRule>
    <cfRule type="expression" dxfId="505" priority="83">
      <formula>Q8&lt;0</formula>
    </cfRule>
  </conditionalFormatting>
  <conditionalFormatting sqref="F29:F36">
    <cfRule type="expression" dxfId="504" priority="62">
      <formula>F29&gt;0</formula>
    </cfRule>
    <cfRule type="expression" dxfId="503" priority="63">
      <formula>F29&lt;0</formula>
    </cfRule>
  </conditionalFormatting>
  <conditionalFormatting sqref="J32:J38">
    <cfRule type="expression" dxfId="502" priority="57">
      <formula>J32&gt;0</formula>
    </cfRule>
    <cfRule type="expression" dxfId="501" priority="58">
      <formula>J32&lt;0</formula>
    </cfRule>
  </conditionalFormatting>
  <conditionalFormatting sqref="M42">
    <cfRule type="expression" dxfId="500" priority="55">
      <formula>M42&gt;0</formula>
    </cfRule>
    <cfRule type="expression" dxfId="499" priority="56">
      <formula>M42&lt;0</formula>
    </cfRule>
  </conditionalFormatting>
  <conditionalFormatting sqref="F98:F134 H98:H134 H137:H142 F137:F142 F144:F153 H144:H153">
    <cfRule type="expression" dxfId="498" priority="53">
      <formula>F98&gt;0</formula>
    </cfRule>
    <cfRule type="expression" dxfId="497" priority="54">
      <formula>F98&lt;0</formula>
    </cfRule>
  </conditionalFormatting>
  <conditionalFormatting sqref="F90:F97">
    <cfRule type="expression" dxfId="496" priority="51">
      <formula>F90&gt;0</formula>
    </cfRule>
    <cfRule type="expression" dxfId="495" priority="52">
      <formula>F90&lt;0</formula>
    </cfRule>
  </conditionalFormatting>
  <conditionalFormatting sqref="H90:H97">
    <cfRule type="expression" dxfId="494" priority="49">
      <formula>H90&gt;0</formula>
    </cfRule>
    <cfRule type="expression" dxfId="493" priority="50">
      <formula>H90&lt;0</formula>
    </cfRule>
  </conditionalFormatting>
  <conditionalFormatting sqref="F135:F136 H135:H136">
    <cfRule type="expression" dxfId="492" priority="47">
      <formula>F135&gt;0</formula>
    </cfRule>
    <cfRule type="expression" dxfId="491" priority="48">
      <formula>F135&lt;0</formula>
    </cfRule>
  </conditionalFormatting>
  <conditionalFormatting sqref="H143 F143">
    <cfRule type="expression" dxfId="490" priority="45">
      <formula>F143&gt;0</formula>
    </cfRule>
    <cfRule type="expression" dxfId="489" priority="46">
      <formula>F143&lt;0</formula>
    </cfRule>
  </conditionalFormatting>
  <conditionalFormatting sqref="F154:F161">
    <cfRule type="expression" dxfId="488" priority="31">
      <formula>F154&gt;0</formula>
    </cfRule>
    <cfRule type="expression" dxfId="487" priority="32">
      <formula>F154&lt;0</formula>
    </cfRule>
  </conditionalFormatting>
  <conditionalFormatting sqref="H154:H161">
    <cfRule type="expression" dxfId="486" priority="29">
      <formula>H154&gt;0</formula>
    </cfRule>
    <cfRule type="expression" dxfId="485" priority="30">
      <formula>H154&lt;0</formula>
    </cfRule>
  </conditionalFormatting>
  <conditionalFormatting sqref="Q10">
    <cfRule type="expression" dxfId="484" priority="27">
      <formula>Q10&gt;0</formula>
    </cfRule>
    <cfRule type="expression" dxfId="483" priority="28">
      <formula>Q10&lt;0</formula>
    </cfRule>
  </conditionalFormatting>
  <conditionalFormatting sqref="F37:F38">
    <cfRule type="expression" dxfId="482" priority="25">
      <formula>F37&gt;0</formula>
    </cfRule>
    <cfRule type="expression" dxfId="481" priority="26">
      <formula>F37&lt;0</formula>
    </cfRule>
  </conditionalFormatting>
  <conditionalFormatting sqref="H37:H38">
    <cfRule type="expression" dxfId="480" priority="23">
      <formula>H37&gt;0</formula>
    </cfRule>
    <cfRule type="expression" dxfId="479" priority="24">
      <formula>H37&lt;0</formula>
    </cfRule>
  </conditionalFormatting>
  <conditionalFormatting sqref="F167">
    <cfRule type="expression" dxfId="478" priority="21">
      <formula>F167&gt;0</formula>
    </cfRule>
    <cfRule type="expression" dxfId="477" priority="22">
      <formula>F167&lt;0</formula>
    </cfRule>
  </conditionalFormatting>
  <conditionalFormatting sqref="F168:F179">
    <cfRule type="expression" dxfId="476" priority="19">
      <formula>F168&gt;0</formula>
    </cfRule>
    <cfRule type="expression" dxfId="475" priority="20">
      <formula>F168&lt;0</formula>
    </cfRule>
  </conditionalFormatting>
  <conditionalFormatting sqref="H167:H179">
    <cfRule type="expression" dxfId="474" priority="17">
      <formula>H167&gt;0</formula>
    </cfRule>
    <cfRule type="expression" dxfId="473" priority="18">
      <formula>H167&lt;0</formula>
    </cfRule>
  </conditionalFormatting>
  <conditionalFormatting sqref="J175:J197 J201">
    <cfRule type="expression" dxfId="472" priority="15">
      <formula>J175&gt;0</formula>
    </cfRule>
    <cfRule type="expression" dxfId="471" priority="16">
      <formula>J175&lt;0</formula>
    </cfRule>
  </conditionalFormatting>
  <conditionalFormatting sqref="F180:F197 F201">
    <cfRule type="expression" dxfId="470" priority="13">
      <formula>F180&gt;0</formula>
    </cfRule>
    <cfRule type="expression" dxfId="469" priority="14">
      <formula>F180&lt;0</formula>
    </cfRule>
  </conditionalFormatting>
  <conditionalFormatting sqref="H180:H197 H201">
    <cfRule type="expression" dxfId="468" priority="11">
      <formula>H180&gt;0</formula>
    </cfRule>
    <cfRule type="expression" dxfId="467" priority="12">
      <formula>H180&lt;0</formula>
    </cfRule>
  </conditionalFormatting>
  <conditionalFormatting sqref="I32:J35">
    <cfRule type="expression" dxfId="466" priority="9">
      <formula>I32&gt;0</formula>
    </cfRule>
    <cfRule type="expression" dxfId="465" priority="10">
      <formula>I32&lt;0</formula>
    </cfRule>
  </conditionalFormatting>
  <conditionalFormatting sqref="F198:F200">
    <cfRule type="expression" dxfId="464" priority="7">
      <formula>F198&gt;0</formula>
    </cfRule>
    <cfRule type="expression" dxfId="463" priority="8">
      <formula>F198&lt;0</formula>
    </cfRule>
  </conditionalFormatting>
  <conditionalFormatting sqref="H198:H200">
    <cfRule type="expression" dxfId="462" priority="5">
      <formula>H198&gt;0</formula>
    </cfRule>
    <cfRule type="expression" dxfId="461" priority="6">
      <formula>H198&lt;0</formula>
    </cfRule>
  </conditionalFormatting>
  <conditionalFormatting sqref="J198:J200">
    <cfRule type="expression" dxfId="460" priority="3">
      <formula>J198&gt;0</formula>
    </cfRule>
    <cfRule type="expression" dxfId="459" priority="4">
      <formula>J198&lt;0</formula>
    </cfRule>
  </conditionalFormatting>
  <conditionalFormatting sqref="F202:F211 H202:H211 J202:J211">
    <cfRule type="expression" dxfId="458" priority="1">
      <formula>F202&gt;0</formula>
    </cfRule>
    <cfRule type="expression" dxfId="45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ht="375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10">
        <v>0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 t="e">
        <f>IF(Q2=0, 0, Q8/Q6)</f>
        <v>#VALUE!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 t="e">
        <f>O41*$Q$4</f>
        <v>#VALUE!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 t="e">
        <f t="shared" ref="P42:P61" si="4">O42*$Q$4</f>
        <v>#VALUE!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 t="e">
        <f t="shared" si="4"/>
        <v>#VALUE!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 t="e">
        <f t="shared" si="4"/>
        <v>#VALUE!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 t="e">
        <f t="shared" si="4"/>
        <v>#VALUE!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 t="e">
        <f t="shared" si="4"/>
        <v>#VALUE!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 t="e">
        <f t="shared" si="4"/>
        <v>#VALUE!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 t="e">
        <f t="shared" si="4"/>
        <v>#VALUE!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 t="e">
        <f t="shared" si="4"/>
        <v>#VALUE!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 t="e">
        <f t="shared" si="4"/>
        <v>#VALUE!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 t="e">
        <f t="shared" si="4"/>
        <v>#VALUE!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 t="e">
        <f t="shared" si="4"/>
        <v>#VALUE!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 t="e">
        <f t="shared" si="4"/>
        <v>#VALUE!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 t="e">
        <f t="shared" si="4"/>
        <v>#VALUE!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 t="e">
        <f t="shared" si="4"/>
        <v>#VALUE!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 t="e">
        <f t="shared" si="4"/>
        <v>#VALUE!</v>
      </c>
      <c r="T56" s="91" t="s">
        <v>110</v>
      </c>
      <c r="U56" s="127">
        <v>11.23</v>
      </c>
    </row>
    <row r="57" spans="1:21" x14ac:dyDescent="0.25">
      <c r="O57" s="81">
        <v>0.94</v>
      </c>
      <c r="P57" s="81" t="e">
        <f t="shared" si="4"/>
        <v>#VALUE!</v>
      </c>
      <c r="T57" s="91" t="s">
        <v>111</v>
      </c>
      <c r="U57" s="127">
        <v>4.7</v>
      </c>
    </row>
    <row r="58" spans="1:21" x14ac:dyDescent="0.25">
      <c r="O58" s="81">
        <v>0.93</v>
      </c>
      <c r="P58" s="81" t="e">
        <f t="shared" si="4"/>
        <v>#VALUE!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 t="e">
        <f t="shared" si="4"/>
        <v>#VALUE!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 t="e">
        <f t="shared" si="4"/>
        <v>#VALUE!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5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 t="e">
        <f t="shared" si="4"/>
        <v>#VALUE!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5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5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5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5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5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6">C84*(E84-D84)</f>
        <v>-17.400000000000375</v>
      </c>
      <c r="G84" s="375">
        <f t="shared" ref="G84:G103" si="7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6"/>
        <v>9.5999999999997954</v>
      </c>
      <c r="G85" s="375">
        <f t="shared" si="7"/>
        <v>1940.4</v>
      </c>
      <c r="H85" s="723">
        <f t="shared" ref="H85:H103" si="8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6"/>
        <v>-27.900000000000205</v>
      </c>
      <c r="G86" s="375">
        <f t="shared" si="7"/>
        <v>1940.4</v>
      </c>
      <c r="H86" s="723">
        <f t="shared" si="8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6"/>
        <v>54.899999999999949</v>
      </c>
      <c r="G87" s="375">
        <f t="shared" si="7"/>
        <v>1940.4</v>
      </c>
      <c r="H87" s="723">
        <f t="shared" si="8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6"/>
        <v>-205.50000000000026</v>
      </c>
      <c r="G88" s="375">
        <f t="shared" si="7"/>
        <v>1940.4</v>
      </c>
      <c r="H88" s="723">
        <f t="shared" si="8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6"/>
        <v>-221.39999999999986</v>
      </c>
      <c r="G89" s="375">
        <f t="shared" si="7"/>
        <v>4809.3999999999996</v>
      </c>
      <c r="H89" s="723">
        <f t="shared" si="8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6"/>
        <v>-321.39999999999986</v>
      </c>
      <c r="G90" s="375">
        <f t="shared" si="7"/>
        <v>4809.3999999999996</v>
      </c>
      <c r="H90" s="723">
        <f t="shared" si="8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6"/>
        <v>-362.59999999999991</v>
      </c>
      <c r="G91" s="375">
        <f t="shared" si="7"/>
        <v>4791.3999999999996</v>
      </c>
      <c r="H91" s="723">
        <f t="shared" si="8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6"/>
        <v>-411.39999999999986</v>
      </c>
      <c r="G92" s="375">
        <f t="shared" si="7"/>
        <v>4791.3999999999996</v>
      </c>
      <c r="H92" s="723">
        <f t="shared" si="8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6"/>
        <v>-416.29900000000015</v>
      </c>
      <c r="G93" s="375">
        <f t="shared" si="7"/>
        <v>7510.3990000000003</v>
      </c>
      <c r="H93" s="723">
        <f t="shared" si="8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6"/>
        <v>-58.500000000000369</v>
      </c>
      <c r="G94" s="375">
        <f t="shared" si="7"/>
        <v>7510.1</v>
      </c>
      <c r="H94" s="723">
        <f t="shared" si="8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6"/>
        <v>28.399999999999892</v>
      </c>
      <c r="G95" s="375">
        <f t="shared" si="7"/>
        <v>2872.1</v>
      </c>
      <c r="H95" s="723">
        <f t="shared" si="8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6"/>
        <v>-74.799999999999613</v>
      </c>
      <c r="G96" s="375">
        <f t="shared" si="7"/>
        <v>4559.5999999999995</v>
      </c>
      <c r="H96" s="723">
        <f t="shared" si="8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6"/>
        <v>-193.17999999999961</v>
      </c>
      <c r="G97" s="375">
        <f t="shared" si="7"/>
        <v>7282.08</v>
      </c>
      <c r="H97" s="723">
        <f t="shared" si="8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6"/>
        <v>225.30300000000005</v>
      </c>
      <c r="G98" s="375">
        <f t="shared" si="7"/>
        <v>7234.0970000000007</v>
      </c>
      <c r="H98" s="723">
        <f t="shared" si="8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6"/>
        <v>-214.19999999999959</v>
      </c>
      <c r="G99" s="375">
        <f t="shared" si="7"/>
        <v>9684</v>
      </c>
      <c r="H99" s="723">
        <f t="shared" si="8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6"/>
        <v>405</v>
      </c>
      <c r="G100" s="375">
        <f t="shared" si="7"/>
        <v>9684</v>
      </c>
      <c r="H100" s="723">
        <f t="shared" si="8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6"/>
        <v>892.95999999999992</v>
      </c>
      <c r="G101" s="375">
        <f t="shared" si="7"/>
        <v>3806.2400000000002</v>
      </c>
      <c r="H101" s="723">
        <f t="shared" si="8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6"/>
        <v>860.39999999999895</v>
      </c>
      <c r="G102" s="375">
        <f t="shared" si="7"/>
        <v>9556.2000000000007</v>
      </c>
      <c r="H102" s="723">
        <f t="shared" si="8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6"/>
        <v>928.05000000000041</v>
      </c>
      <c r="G103" s="375">
        <f t="shared" si="7"/>
        <v>4885.95</v>
      </c>
      <c r="H103" s="723">
        <f t="shared" si="8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6" priority="62">
      <formula>Q7&gt;0</formula>
    </cfRule>
    <cfRule type="expression" dxfId="455" priority="63">
      <formula>Q7&lt;0</formula>
    </cfRule>
  </conditionalFormatting>
  <conditionalFormatting sqref="Q8">
    <cfRule type="expression" dxfId="454" priority="60">
      <formula>Q8&gt;0</formula>
    </cfRule>
    <cfRule type="expression" dxfId="453" priority="61">
      <formula>Q8&lt;0</formula>
    </cfRule>
  </conditionalFormatting>
  <conditionalFormatting sqref="F26:F43">
    <cfRule type="expression" dxfId="452" priority="44">
      <formula>F26&gt;0</formula>
    </cfRule>
    <cfRule type="expression" dxfId="451" priority="45">
      <formula>F26&lt;0</formula>
    </cfRule>
  </conditionalFormatting>
  <conditionalFormatting sqref="H45 H47:H48 H50:H51 H53 H26:H43">
    <cfRule type="expression" dxfId="450" priority="42">
      <formula>H26&gt;0</formula>
    </cfRule>
    <cfRule type="expression" dxfId="449" priority="43">
      <formula>H26&lt;0</formula>
    </cfRule>
  </conditionalFormatting>
  <conditionalFormatting sqref="J29">
    <cfRule type="expression" dxfId="448" priority="40">
      <formula>J29&gt;0</formula>
    </cfRule>
    <cfRule type="expression" dxfId="447" priority="41">
      <formula>J29&lt;0</formula>
    </cfRule>
  </conditionalFormatting>
  <conditionalFormatting sqref="J30:J35">
    <cfRule type="expression" dxfId="446" priority="38">
      <formula>J30&gt;0</formula>
    </cfRule>
    <cfRule type="expression" dxfId="445" priority="39">
      <formula>J30&lt;0</formula>
    </cfRule>
  </conditionalFormatting>
  <conditionalFormatting sqref="J36:J37">
    <cfRule type="expression" dxfId="444" priority="36">
      <formula>J36&gt;0</formula>
    </cfRule>
    <cfRule type="expression" dxfId="443" priority="37">
      <formula>J36&lt;0</formula>
    </cfRule>
  </conditionalFormatting>
  <conditionalFormatting sqref="J38:J45 J48 J51">
    <cfRule type="expression" dxfId="442" priority="34">
      <formula>J38&gt;0</formula>
    </cfRule>
    <cfRule type="expression" dxfId="441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40" priority="31">
      <formula>M59&gt;0</formula>
    </cfRule>
    <cfRule type="expression" dxfId="439" priority="32">
      <formula>M59&lt;0</formula>
    </cfRule>
  </conditionalFormatting>
  <conditionalFormatting sqref="Q10">
    <cfRule type="expression" dxfId="438" priority="29">
      <formula>Q10&gt;0</formula>
    </cfRule>
    <cfRule type="expression" dxfId="437" priority="30">
      <formula>Q10&lt;0</formula>
    </cfRule>
  </conditionalFormatting>
  <conditionalFormatting sqref="F84:F103">
    <cfRule type="expression" dxfId="436" priority="27">
      <formula>F84&gt;0</formula>
    </cfRule>
    <cfRule type="expression" dxfId="435" priority="28">
      <formula>F84&lt;0</formula>
    </cfRule>
  </conditionalFormatting>
  <conditionalFormatting sqref="H107:H108 H110:H111 H113 H84:H103">
    <cfRule type="expression" dxfId="434" priority="25">
      <formula>H84&gt;0</formula>
    </cfRule>
    <cfRule type="expression" dxfId="433" priority="26">
      <formula>H84&lt;0</formula>
    </cfRule>
  </conditionalFormatting>
  <conditionalFormatting sqref="J89">
    <cfRule type="expression" dxfId="432" priority="23">
      <formula>J89&gt;0</formula>
    </cfRule>
    <cfRule type="expression" dxfId="431" priority="24">
      <formula>J89&lt;0</formula>
    </cfRule>
  </conditionalFormatting>
  <conditionalFormatting sqref="J90:J95">
    <cfRule type="expression" dxfId="430" priority="21">
      <formula>J90&gt;0</formula>
    </cfRule>
    <cfRule type="expression" dxfId="429" priority="22">
      <formula>J90&lt;0</formula>
    </cfRule>
  </conditionalFormatting>
  <conditionalFormatting sqref="J96:J97">
    <cfRule type="expression" dxfId="428" priority="19">
      <formula>J96&gt;0</formula>
    </cfRule>
    <cfRule type="expression" dxfId="427" priority="20">
      <formula>J96&lt;0</formula>
    </cfRule>
  </conditionalFormatting>
  <conditionalFormatting sqref="J98:J104 J108 J111">
    <cfRule type="expression" dxfId="426" priority="17">
      <formula>J98&gt;0</formula>
    </cfRule>
    <cfRule type="expression" dxfId="425" priority="18">
      <formula>J98&lt;0</formula>
    </cfRule>
  </conditionalFormatting>
  <conditionalFormatting sqref="J25">
    <cfRule type="expression" dxfId="424" priority="13">
      <formula>J25&gt;0</formula>
    </cfRule>
    <cfRule type="expression" dxfId="423" priority="14">
      <formula>J25&lt;0</formula>
    </cfRule>
  </conditionalFormatting>
  <conditionalFormatting sqref="F105:F106">
    <cfRule type="expression" dxfId="422" priority="11">
      <formula>F105&gt;0</formula>
    </cfRule>
    <cfRule type="expression" dxfId="421" priority="12">
      <formula>F105&lt;0</formula>
    </cfRule>
  </conditionalFormatting>
  <conditionalFormatting sqref="H105:H106">
    <cfRule type="expression" dxfId="420" priority="9">
      <formula>H105&gt;0</formula>
    </cfRule>
    <cfRule type="expression" dxfId="419" priority="10">
      <formula>H105&lt;0</formula>
    </cfRule>
  </conditionalFormatting>
  <conditionalFormatting sqref="J105">
    <cfRule type="expression" dxfId="418" priority="7">
      <formula>J105&gt;0</formula>
    </cfRule>
    <cfRule type="expression" dxfId="417" priority="8">
      <formula>J105&lt;0</formula>
    </cfRule>
  </conditionalFormatting>
  <conditionalFormatting sqref="J106">
    <cfRule type="expression" dxfId="416" priority="5">
      <formula>J106&gt;0</formula>
    </cfRule>
    <cfRule type="expression" dxfId="415" priority="6">
      <formula>J106&lt;0</formula>
    </cfRule>
  </conditionalFormatting>
  <conditionalFormatting sqref="F24:F25">
    <cfRule type="expression" dxfId="414" priority="3">
      <formula>F24&gt;0</formula>
    </cfRule>
    <cfRule type="expression" dxfId="413" priority="4">
      <formula>F24&lt;0</formula>
    </cfRule>
  </conditionalFormatting>
  <conditionalFormatting sqref="H24:H25">
    <cfRule type="expression" dxfId="412" priority="1">
      <formula>H24&gt;0</formula>
    </cfRule>
    <cfRule type="expression" dxfId="411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42.495000000000005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ht="375" x14ac:dyDescent="0.25">
      <c r="B4" s="489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 t="s">
        <v>836</v>
      </c>
      <c r="R4" s="490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7649.1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 t="e">
        <f>K18+M18-F18+Q2*Q4</f>
        <v>#VALUE!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 t="e">
        <f>IF(Q2=0, 0, Q8/Q6)</f>
        <v>#VALUE!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180</v>
      </c>
      <c r="D18" s="37"/>
      <c r="E18" s="37"/>
      <c r="F18" s="37">
        <f>SUM(F2:F17)</f>
        <v>7649.1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 t="e">
        <f>O43*$Q$4</f>
        <v>#VALUE!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 t="e">
        <f t="shared" ref="P44:P63" si="2">O44*$Q$4</f>
        <v>#VALUE!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 t="e">
        <f t="shared" si="2"/>
        <v>#VALUE!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 t="e">
        <f t="shared" si="2"/>
        <v>#VALUE!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 t="e">
        <f t="shared" si="2"/>
        <v>#VALUE!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 t="e">
        <f t="shared" si="2"/>
        <v>#VALUE!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 t="e">
        <f t="shared" si="2"/>
        <v>#VALUE!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 t="e">
        <f t="shared" si="2"/>
        <v>#VALUE!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 t="e">
        <f t="shared" si="2"/>
        <v>#VALUE!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 t="e">
        <f t="shared" si="2"/>
        <v>#VALUE!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 t="e">
        <f t="shared" si="2"/>
        <v>#VALUE!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 t="e">
        <f t="shared" si="2"/>
        <v>#VALUE!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 t="e">
        <f t="shared" si="2"/>
        <v>#VALUE!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 t="e">
        <f t="shared" si="2"/>
        <v>#VALUE!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 t="e">
        <f t="shared" si="2"/>
        <v>#VALUE!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 t="e">
        <f t="shared" si="2"/>
        <v>#VALUE!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 t="e">
        <f t="shared" si="2"/>
        <v>#VALUE!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 t="e">
        <f t="shared" si="2"/>
        <v>#VALUE!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 t="e">
        <f t="shared" si="2"/>
        <v>#VALUE!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 t="e">
        <f t="shared" si="2"/>
        <v>#VALUE!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 t="e">
        <f t="shared" si="2"/>
        <v>#VALUE!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9" priority="61">
      <formula>F25&gt;0</formula>
    </cfRule>
    <cfRule type="expression" dxfId="398" priority="62">
      <formula>F25&lt;0</formula>
    </cfRule>
  </conditionalFormatting>
  <conditionalFormatting sqref="H25:H27">
    <cfRule type="expression" dxfId="397" priority="59">
      <formula>H25&gt;0</formula>
    </cfRule>
    <cfRule type="expression" dxfId="396" priority="60">
      <formula>H25&lt;0</formula>
    </cfRule>
  </conditionalFormatting>
  <conditionalFormatting sqref="H28">
    <cfRule type="expression" dxfId="395" priority="57">
      <formula>H28&gt;0</formula>
    </cfRule>
    <cfRule type="expression" dxfId="394" priority="58">
      <formula>H28&lt;0</formula>
    </cfRule>
  </conditionalFormatting>
  <conditionalFormatting sqref="H29">
    <cfRule type="expression" dxfId="393" priority="55">
      <formula>H29&gt;0</formula>
    </cfRule>
    <cfRule type="expression" dxfId="392" priority="56">
      <formula>H29&lt;0</formula>
    </cfRule>
  </conditionalFormatting>
  <conditionalFormatting sqref="H30:H34">
    <cfRule type="expression" dxfId="391" priority="53">
      <formula>H30&gt;0</formula>
    </cfRule>
    <cfRule type="expression" dxfId="390" priority="54">
      <formula>H30&lt;0</formula>
    </cfRule>
  </conditionalFormatting>
  <conditionalFormatting sqref="F21:F24">
    <cfRule type="expression" dxfId="389" priority="51">
      <formula>F21&gt;0</formula>
    </cfRule>
    <cfRule type="expression" dxfId="388" priority="52">
      <formula>F21&lt;0</formula>
    </cfRule>
  </conditionalFormatting>
  <conditionalFormatting sqref="H21:H24">
    <cfRule type="expression" dxfId="387" priority="49">
      <formula>H21&gt;0</formula>
    </cfRule>
    <cfRule type="expression" dxfId="386" priority="50">
      <formula>H21&lt;0</formula>
    </cfRule>
  </conditionalFormatting>
  <conditionalFormatting sqref="F30:F31">
    <cfRule type="expression" dxfId="385" priority="45">
      <formula>F30&gt;0</formula>
    </cfRule>
    <cfRule type="expression" dxfId="384" priority="46">
      <formula>F30&lt;0</formula>
    </cfRule>
  </conditionalFormatting>
  <conditionalFormatting sqref="I25:I27">
    <cfRule type="expression" dxfId="383" priority="43">
      <formula>I25&gt;0</formula>
    </cfRule>
    <cfRule type="expression" dxfId="382" priority="44">
      <formula>I25&lt;0</formula>
    </cfRule>
  </conditionalFormatting>
  <conditionalFormatting sqref="I28">
    <cfRule type="expression" dxfId="381" priority="41">
      <formula>I28&gt;0</formula>
    </cfRule>
    <cfRule type="expression" dxfId="380" priority="42">
      <formula>I28&lt;0</formula>
    </cfRule>
  </conditionalFormatting>
  <conditionalFormatting sqref="I29">
    <cfRule type="expression" dxfId="379" priority="39">
      <formula>I29&gt;0</formula>
    </cfRule>
    <cfRule type="expression" dxfId="378" priority="40">
      <formula>I29&lt;0</formula>
    </cfRule>
  </conditionalFormatting>
  <conditionalFormatting sqref="I30:I34">
    <cfRule type="expression" dxfId="377" priority="37">
      <formula>I30&gt;0</formula>
    </cfRule>
    <cfRule type="expression" dxfId="376" priority="38">
      <formula>I30&lt;0</formula>
    </cfRule>
  </conditionalFormatting>
  <conditionalFormatting sqref="I21:I24">
    <cfRule type="expression" dxfId="375" priority="35">
      <formula>I21&gt;0</formula>
    </cfRule>
    <cfRule type="expression" dxfId="374" priority="36">
      <formula>I21&lt;0</formula>
    </cfRule>
  </conditionalFormatting>
  <conditionalFormatting sqref="F32">
    <cfRule type="expression" dxfId="373" priority="33">
      <formula>F32&gt;0</formula>
    </cfRule>
    <cfRule type="expression" dxfId="372" priority="34">
      <formula>F32&lt;0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 t="str">
        <f>IF(Q2=0, Q4, (F18-K18)/Q2)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 t="e">
        <f>O43*$Q$4</f>
        <v>#VALUE!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 t="e">
        <f t="shared" ref="P44:P63" si="4">O44*$Q$4</f>
        <v>#VALUE!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 t="e">
        <f t="shared" si="4"/>
        <v>#VALUE!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 t="e">
        <f t="shared" si="4"/>
        <v>#VALUE!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 t="e">
        <f t="shared" si="4"/>
        <v>#VALUE!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 t="e">
        <f t="shared" si="4"/>
        <v>#VALUE!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 t="e">
        <f t="shared" si="4"/>
        <v>#VALUE!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 t="e">
        <f t="shared" si="4"/>
        <v>#VALUE!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 t="e">
        <f t="shared" si="4"/>
        <v>#VALUE!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 t="e">
        <f t="shared" si="4"/>
        <v>#VALUE!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 t="e">
        <f t="shared" si="4"/>
        <v>#VALUE!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 t="e">
        <f t="shared" si="4"/>
        <v>#VALUE!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 t="e">
        <f t="shared" si="4"/>
        <v>#VALUE!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 t="e">
        <f t="shared" si="4"/>
        <v>#VALUE!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 t="e">
        <f t="shared" si="4"/>
        <v>#VALUE!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 t="e">
        <f t="shared" si="4"/>
        <v>#VALUE!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 t="e">
        <f t="shared" si="4"/>
        <v>#VALUE!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 t="e">
        <f t="shared" si="4"/>
        <v>#VALUE!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 t="e">
        <f t="shared" si="4"/>
        <v>#VALUE!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 t="e">
        <f t="shared" si="4"/>
        <v>#VALUE!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 t="e">
        <f t="shared" si="4"/>
        <v>#VALUE!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 t="s">
        <v>836</v>
      </c>
      <c r="R4" s="490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 t="e">
        <f>Q4*Q2</f>
        <v>#VALUE!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 t="e">
        <f>Q3*Q2</f>
        <v>#VALUE!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 t="e">
        <f>Q10+Q8</f>
        <v>#VALUE!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 t="e">
        <f>K18+M18-F18+Q2*Q4</f>
        <v>#VALUE!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 t="e">
        <f>O36*$Q$4</f>
        <v>#VALUE!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 t="e">
        <f t="shared" ref="P37:P56" si="3">O37*$Q$4</f>
        <v>#VALUE!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 t="e">
        <f t="shared" si="3"/>
        <v>#VALUE!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 t="e">
        <f t="shared" si="3"/>
        <v>#VALUE!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 t="e">
        <f t="shared" si="3"/>
        <v>#VALUE!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 t="e">
        <f t="shared" si="3"/>
        <v>#VALUE!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 t="e">
        <f t="shared" si="3"/>
        <v>#VALUE!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 t="e">
        <f t="shared" si="3"/>
        <v>#VALUE!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 t="e">
        <f t="shared" si="3"/>
        <v>#VALUE!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 t="e">
        <f t="shared" si="3"/>
        <v>#VALUE!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 t="e">
        <f t="shared" si="3"/>
        <v>#VALUE!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 t="e">
        <f t="shared" si="3"/>
        <v>#VALUE!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 t="e">
        <f t="shared" si="3"/>
        <v>#VALUE!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 t="e">
        <f t="shared" si="3"/>
        <v>#VALUE!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 t="e">
        <f t="shared" si="3"/>
        <v>#VALUE!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 t="e">
        <f t="shared" si="3"/>
        <v>#VALUE!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 t="e">
        <f t="shared" si="3"/>
        <v>#VALUE!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 t="e">
        <f t="shared" si="3"/>
        <v>#VALUE!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 t="e">
        <f t="shared" si="3"/>
        <v>#VALUE!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 t="e">
        <f t="shared" si="3"/>
        <v>#VALUE!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 t="e">
        <f t="shared" si="3"/>
        <v>#VALUE!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ht="375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 t="s">
        <v>836</v>
      </c>
      <c r="R4" s="490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 t="e">
        <f>Q4*Q2</f>
        <v>#VALUE!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 t="e">
        <f>Q3*Q2</f>
        <v>#VALUE!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 t="e">
        <f>Q10+Q8</f>
        <v>#VALUE!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 t="e">
        <f>K18+M18-F18+Q2*Q4</f>
        <v>#VALUE!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 t="e">
        <f t="shared" ref="P43:P63" si="3">O43*$Q$4</f>
        <v>#VALUE!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 t="e">
        <f t="shared" si="3"/>
        <v>#VALUE!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 t="e">
        <f t="shared" si="3"/>
        <v>#VALUE!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 t="e">
        <f t="shared" si="3"/>
        <v>#VALUE!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 t="e">
        <f t="shared" si="3"/>
        <v>#VALUE!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 t="e">
        <f t="shared" si="3"/>
        <v>#VALUE!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 t="e">
        <f t="shared" si="3"/>
        <v>#VALUE!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 t="e">
        <f t="shared" si="3"/>
        <v>#VALUE!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 t="e">
        <f t="shared" si="3"/>
        <v>#VALUE!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 t="e">
        <f t="shared" si="3"/>
        <v>#VALUE!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 t="e">
        <f t="shared" si="3"/>
        <v>#VALUE!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 t="e">
        <f t="shared" si="3"/>
        <v>#VALUE!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 t="e">
        <f t="shared" si="3"/>
        <v>#VALUE!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 t="e">
        <f t="shared" si="3"/>
        <v>#VALUE!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 t="e">
        <f t="shared" si="3"/>
        <v>#VALUE!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 t="e">
        <f t="shared" si="3"/>
        <v>#VALUE!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 t="e">
        <f t="shared" si="3"/>
        <v>#VALUE!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 t="e">
        <f t="shared" si="3"/>
        <v>#VALUE!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 t="e">
        <f t="shared" si="3"/>
        <v>#VALUE!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 t="e">
        <f t="shared" si="3"/>
        <v>#VALUE!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 t="e">
        <f t="shared" si="3"/>
        <v>#VALUE!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ht="375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 t="s">
        <v>836</v>
      </c>
      <c r="R4" s="490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 t="e">
        <f>Q4*Q2</f>
        <v>#VALUE!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 t="e">
        <f>Q3*Q2</f>
        <v>#VALUE!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 t="e">
        <f>Q10+Q8</f>
        <v>#VALUE!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 t="e">
        <f>O42*$Q$4</f>
        <v>#VALUE!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 t="e">
        <f t="shared" ref="P43:P62" si="3">O43*$Q$4</f>
        <v>#VALUE!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 t="e">
        <f t="shared" si="3"/>
        <v>#VALUE!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 t="e">
        <f t="shared" si="3"/>
        <v>#VALUE!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 t="e">
        <f t="shared" si="3"/>
        <v>#VALUE!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 t="e">
        <f t="shared" si="3"/>
        <v>#VALUE!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 t="e">
        <f t="shared" si="3"/>
        <v>#VALUE!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 t="e">
        <f t="shared" si="3"/>
        <v>#VALUE!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 t="e">
        <f t="shared" si="3"/>
        <v>#VALUE!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 t="e">
        <f t="shared" si="3"/>
        <v>#VALUE!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 t="e">
        <f t="shared" si="3"/>
        <v>#VALUE!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 t="e">
        <f t="shared" si="3"/>
        <v>#VALUE!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 t="e">
        <f t="shared" si="3"/>
        <v>#VALUE!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 t="e">
        <f t="shared" si="3"/>
        <v>#VALUE!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 t="e">
        <f t="shared" si="3"/>
        <v>#VALUE!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 t="e">
        <f t="shared" si="3"/>
        <v>#VALUE!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 t="e">
        <f t="shared" si="3"/>
        <v>#VALUE!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 t="e">
        <f t="shared" si="3"/>
        <v>#VALUE!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 t="e">
        <f t="shared" si="3"/>
        <v>#VALUE!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 t="e">
        <f t="shared" si="3"/>
        <v>#VALUE!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 t="e">
        <f t="shared" si="3"/>
        <v>#VALUE!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ht="375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 t="s">
        <v>836</v>
      </c>
      <c r="R4" s="490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 t="e">
        <f>Q4*Q2</f>
        <v>#VALUE!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 t="e">
        <f>Q3*Q2</f>
        <v>#VALUE!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 t="e">
        <f>K18+M18-F18+Q2*Q4</f>
        <v>#VALUE!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 t="e">
        <f>O41*$Q$4</f>
        <v>#VALUE!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 t="e">
        <f t="shared" ref="P42:P61" si="8">O42*$Q$4</f>
        <v>#VALUE!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 t="e">
        <f t="shared" si="8"/>
        <v>#VALUE!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 t="e">
        <f t="shared" si="8"/>
        <v>#VALUE!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 t="e">
        <f t="shared" si="8"/>
        <v>#VALUE!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 t="e">
        <f t="shared" si="8"/>
        <v>#VALUE!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 t="e">
        <f t="shared" si="8"/>
        <v>#VALUE!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 t="e">
        <f t="shared" si="8"/>
        <v>#VALUE!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 t="e">
        <f t="shared" si="8"/>
        <v>#VALUE!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 t="e">
        <f t="shared" si="8"/>
        <v>#VALUE!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 t="e">
        <f t="shared" si="8"/>
        <v>#VALUE!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 t="e">
        <f t="shared" si="8"/>
        <v>#VALUE!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 t="e">
        <f t="shared" si="8"/>
        <v>#VALUE!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 t="e">
        <f t="shared" si="8"/>
        <v>#VALUE!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 t="e">
        <f t="shared" si="8"/>
        <v>#VALUE!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 t="e">
        <f t="shared" si="8"/>
        <v>#VALUE!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 t="e">
        <f t="shared" si="8"/>
        <v>#VALUE!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 t="e">
        <f t="shared" si="8"/>
        <v>#VALUE!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 t="e">
        <f t="shared" si="8"/>
        <v>#VALUE!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 t="e">
        <f t="shared" si="8"/>
        <v>#VALUE!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 t="e">
        <f t="shared" si="8"/>
        <v>#VALUE!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509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 t="e">
        <f>O41*$Q$4</f>
        <v>#VALUE!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 t="e">
        <f t="shared" ref="P42:P61" si="2">O42*$Q$4</f>
        <v>#VALUE!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 t="e">
        <f t="shared" si="2"/>
        <v>#VALUE!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 t="e">
        <f t="shared" si="2"/>
        <v>#VALUE!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 t="e">
        <f t="shared" si="2"/>
        <v>#VALUE!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 t="e">
        <f t="shared" si="2"/>
        <v>#VALUE!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 t="e">
        <f t="shared" si="2"/>
        <v>#VALUE!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 t="e">
        <f t="shared" si="2"/>
        <v>#VALUE!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 t="e">
        <f t="shared" si="2"/>
        <v>#VALUE!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 t="e">
        <f t="shared" si="2"/>
        <v>#VALUE!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 t="e">
        <f t="shared" si="2"/>
        <v>#VALUE!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 t="e">
        <f t="shared" si="2"/>
        <v>#VALUE!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 t="e">
        <f t="shared" si="2"/>
        <v>#VALUE!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 t="e">
        <f t="shared" si="2"/>
        <v>#VALUE!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 t="e">
        <f t="shared" si="2"/>
        <v>#VALUE!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 t="e">
        <f t="shared" si="2"/>
        <v>#VALUE!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 t="e">
        <f t="shared" si="2"/>
        <v>#VALUE!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 t="e">
        <f t="shared" si="2"/>
        <v>#VALUE!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 t="e">
        <f t="shared" si="2"/>
        <v>#VALUE!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 t="e">
        <f t="shared" si="2"/>
        <v>#VALUE!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 t="e">
        <f t="shared" si="2"/>
        <v>#VALUE!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 t="str">
        <f>IF(Q2=0, Q4, (F29-K29-M29)/Q2)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 t="s">
        <v>836</v>
      </c>
      <c r="R4" s="511">
        <v>0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 t="e">
        <f>Q3*Q2</f>
        <v>#VALUE!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 t="e">
        <f>K29+M29-F29+Q2*Q4</f>
        <v>#VALUE!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 t="e">
        <f>O43*$Q$4</f>
        <v>#VALUE!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 t="e">
        <f t="shared" ref="P44:P63" si="5">O44*$Q$4</f>
        <v>#VALUE!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 t="e">
        <f t="shared" si="5"/>
        <v>#VALUE!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 t="e">
        <f t="shared" si="5"/>
        <v>#VALUE!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 t="e">
        <f t="shared" si="5"/>
        <v>#VALUE!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 t="e">
        <f t="shared" si="5"/>
        <v>#VALUE!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 t="e">
        <f t="shared" si="5"/>
        <v>#VALUE!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 t="e">
        <f t="shared" si="5"/>
        <v>#VALUE!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 t="e">
        <f>O51*$Q$4</f>
        <v>#VALUE!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 t="e">
        <f t="shared" si="5"/>
        <v>#VALUE!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 t="e">
        <f t="shared" si="5"/>
        <v>#VALUE!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 t="e">
        <f t="shared" si="5"/>
        <v>#VALUE!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 t="e">
        <f t="shared" si="5"/>
        <v>#VALUE!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 t="e">
        <f t="shared" si="5"/>
        <v>#VALUE!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 t="e">
        <f t="shared" si="5"/>
        <v>#VALUE!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 t="e">
        <f t="shared" si="5"/>
        <v>#VALUE!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 t="e">
        <f t="shared" si="5"/>
        <v>#VALUE!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 t="e">
        <f t="shared" si="5"/>
        <v>#VALUE!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 t="e">
        <f t="shared" si="5"/>
        <v>#VALUE!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 t="e">
        <f t="shared" si="5"/>
        <v>#VALUE!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 t="e">
        <f t="shared" si="5"/>
        <v>#VALUE!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ht="375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 t="s">
        <v>836</v>
      </c>
      <c r="R4" s="490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 t="e">
        <f>Q4*Q2</f>
        <v>#VALUE!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 t="e">
        <f>K17+M17-F17+Q2*Q4</f>
        <v>#VALUE!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 t="e">
        <f>IF(Q2=0, 0, Q8/Q6)</f>
        <v>#VALUE!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380</v>
      </c>
      <c r="D18" s="352"/>
      <c r="E18" s="352"/>
      <c r="F18" s="353">
        <f>SumByColor($A$18,F2:F16)</f>
        <v>9315</v>
      </c>
      <c r="G18" s="352"/>
      <c r="H18" s="352">
        <f>SumByColor($A$18,H2:H16)</f>
        <v>380</v>
      </c>
      <c r="I18" s="352"/>
      <c r="J18" s="352"/>
      <c r="K18" s="353">
        <f>SumByColor($A$18,K3:K16)</f>
        <v>7126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" si="8">C37*(E37-D37)</f>
        <v>-1434.58</v>
      </c>
      <c r="G37" s="39">
        <f t="shared" ref="G37" si="9">D37*C37</f>
        <v>5505.78</v>
      </c>
      <c r="H37" s="228">
        <f t="shared" ref="H37" si="10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 t="e">
        <f>O43*$Q$4</f>
        <v>#VALUE!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 t="e">
        <f t="shared" ref="P44:P63" si="11">O44*$Q$4</f>
        <v>#VALUE!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 t="e">
        <f t="shared" si="11"/>
        <v>#VALUE!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 t="e">
        <f t="shared" si="11"/>
        <v>#VALUE!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 t="e">
        <f t="shared" si="11"/>
        <v>#VALUE!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 t="e">
        <f t="shared" si="11"/>
        <v>#VALUE!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 t="e">
        <f t="shared" si="11"/>
        <v>#VALUE!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 t="e">
        <f t="shared" si="11"/>
        <v>#VALUE!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 t="e">
        <f t="shared" si="11"/>
        <v>#VALUE!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 t="e">
        <f t="shared" si="11"/>
        <v>#VALUE!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 t="e">
        <f t="shared" si="11"/>
        <v>#VALUE!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 t="e">
        <f t="shared" si="11"/>
        <v>#VALUE!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 t="e">
        <f t="shared" si="11"/>
        <v>#VALUE!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 t="e">
        <f t="shared" si="11"/>
        <v>#VALUE!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 t="e">
        <f t="shared" si="11"/>
        <v>#VALUE!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 t="e">
        <f t="shared" si="11"/>
        <v>#VALUE!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 t="e">
        <f t="shared" si="11"/>
        <v>#VALUE!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 t="e">
        <f t="shared" si="11"/>
        <v>#VALUE!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 t="e">
        <f t="shared" si="11"/>
        <v>#VALUE!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 t="e">
        <f t="shared" si="11"/>
        <v>#VALUE!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 t="e">
        <f t="shared" si="11"/>
        <v>#VALUE!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38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ht="375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 t="e">
        <f>O41*$Q$4</f>
        <v>#VALUE!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 t="e">
        <f t="shared" ref="P42:P61" si="8">O42*$Q$4</f>
        <v>#VALUE!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 t="e">
        <f t="shared" si="8"/>
        <v>#VALUE!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 t="e">
        <f t="shared" si="8"/>
        <v>#VALUE!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 t="e">
        <f t="shared" si="8"/>
        <v>#VALUE!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 t="e">
        <f t="shared" si="8"/>
        <v>#VALUE!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 t="e">
        <f t="shared" si="8"/>
        <v>#VALUE!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 t="e">
        <f t="shared" si="8"/>
        <v>#VALUE!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 t="e">
        <f t="shared" si="8"/>
        <v>#VALUE!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 t="e">
        <f t="shared" si="8"/>
        <v>#VALUE!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 t="e">
        <f t="shared" si="8"/>
        <v>#VALUE!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 t="e">
        <f t="shared" si="8"/>
        <v>#VALUE!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 t="e">
        <f t="shared" si="8"/>
        <v>#VALUE!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 t="e">
        <f t="shared" si="8"/>
        <v>#VALUE!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 t="e">
        <f t="shared" si="8"/>
        <v>#VALUE!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 t="e">
        <f t="shared" si="8"/>
        <v>#VALUE!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 t="e">
        <f t="shared" si="8"/>
        <v>#VALUE!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 t="e">
        <f t="shared" si="8"/>
        <v>#VALUE!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 t="e">
        <f t="shared" si="8"/>
        <v>#VALUE!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 t="e">
        <f t="shared" si="8"/>
        <v>#VALUE!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 t="e">
        <f t="shared" si="8"/>
        <v>#VALUE!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366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30.376284153005468</v>
      </c>
      <c r="T3" s="1"/>
    </row>
    <row r="4" spans="1:21" ht="375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 t="s">
        <v>836</v>
      </c>
      <c r="R4" s="490">
        <v>0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 t="e">
        <f>Q4*Q2</f>
        <v>#VALUE!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11117.720000000001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 t="e">
        <f>Q10+Q8</f>
        <v>#VALUE!</v>
      </c>
      <c r="R7" s="29">
        <v>43073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 t="e">
        <f>K23+M23-F23+Q2*Q4</f>
        <v>#VALUE!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 t="e">
        <f>IF(Q2=0, 0, Q8/Q6)</f>
        <v>#VALUE!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9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13800</v>
      </c>
      <c r="D23" s="18"/>
      <c r="E23" s="18"/>
      <c r="F23" s="18">
        <f>SUM(F2:F22)</f>
        <v>32192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5" t="s">
        <v>78</v>
      </c>
      <c r="P40" s="755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 t="e">
        <f>O41*$Q$4</f>
        <v>#VALUE!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 t="e">
        <f t="shared" ref="P42:P61" si="9">O42*$Q$4</f>
        <v>#VALUE!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 t="e">
        <f t="shared" si="9"/>
        <v>#VALUE!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 t="e">
        <f t="shared" si="9"/>
        <v>#VALUE!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 t="e">
        <f t="shared" si="9"/>
        <v>#VALUE!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 t="e">
        <f t="shared" si="9"/>
        <v>#VALUE!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 t="e">
        <f t="shared" si="9"/>
        <v>#VALUE!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 t="e">
        <f t="shared" si="9"/>
        <v>#VALUE!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 t="e">
        <f t="shared" si="9"/>
        <v>#VALUE!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 t="e">
        <f t="shared" si="9"/>
        <v>#VALUE!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 t="e">
        <f t="shared" si="9"/>
        <v>#VALUE!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 t="e">
        <f t="shared" si="9"/>
        <v>#VALUE!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 t="e">
        <f t="shared" si="9"/>
        <v>#VALUE!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 t="e">
        <f t="shared" si="9"/>
        <v>#VALUE!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 t="e">
        <f t="shared" si="9"/>
        <v>#VALUE!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 t="e">
        <f t="shared" si="9"/>
        <v>#VALUE!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 t="e">
        <f t="shared" si="9"/>
        <v>#VALUE!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 t="e">
        <f t="shared" si="9"/>
        <v>#VALUE!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 t="e">
        <f t="shared" si="9"/>
        <v>#VALUE!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 t="e">
        <f t="shared" si="9"/>
        <v>#VALUE!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 t="e">
        <f t="shared" si="9"/>
        <v>#VALUE!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80" si="43">C77*(E77-D77)</f>
        <v>-6705.86</v>
      </c>
      <c r="G77" s="39">
        <f t="shared" ref="G77:G80" si="44">D77*C77</f>
        <v>10368.679999999998</v>
      </c>
      <c r="H77" s="228">
        <f t="shared" ref="H77:H80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A80">
        <v>266</v>
      </c>
      <c r="B80" s="189">
        <v>43040</v>
      </c>
      <c r="C80" s="10">
        <v>366</v>
      </c>
      <c r="D80" s="238">
        <v>30.376300000000001</v>
      </c>
      <c r="E80" s="39">
        <v>8.86</v>
      </c>
      <c r="F80" s="232">
        <f t="shared" si="43"/>
        <v>-7874.9657999999999</v>
      </c>
      <c r="G80" s="39">
        <f t="shared" si="44"/>
        <v>11117.7258</v>
      </c>
      <c r="H80" s="228">
        <f t="shared" si="45"/>
        <v>-0.7083252404012339</v>
      </c>
      <c r="I80" s="39"/>
      <c r="J80" s="39"/>
      <c r="K80" s="232">
        <v>-7440</v>
      </c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9" priority="25">
      <formula>F28&gt;0</formula>
    </cfRule>
    <cfRule type="expression" dxfId="128" priority="26">
      <formula>F28&lt;0</formula>
    </cfRule>
  </conditionalFormatting>
  <conditionalFormatting sqref="H118:H125">
    <cfRule type="expression" dxfId="127" priority="23">
      <formula>H118&gt;0</formula>
    </cfRule>
    <cfRule type="expression" dxfId="126" priority="24">
      <formula>H118&lt;0</formula>
    </cfRule>
  </conditionalFormatting>
  <conditionalFormatting sqref="H126">
    <cfRule type="expression" dxfId="125" priority="21">
      <formula>H126&gt;0</formula>
    </cfRule>
    <cfRule type="expression" dxfId="124" priority="22">
      <formula>H126&lt;0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0:F33">
    <cfRule type="expression" dxfId="119" priority="9">
      <formula>F30&gt;0</formula>
    </cfRule>
    <cfRule type="expression" dxfId="118" priority="10">
      <formula>F30&lt;0</formula>
    </cfRule>
  </conditionalFormatting>
  <conditionalFormatting sqref="H30:H33">
    <cfRule type="expression" dxfId="117" priority="7">
      <formula>H30&gt;0</formula>
    </cfRule>
    <cfRule type="expression" dxfId="116" priority="8">
      <formula>H30&lt;0</formula>
    </cfRule>
  </conditionalFormatting>
  <conditionalFormatting sqref="K59:K93">
    <cfRule type="expression" dxfId="115" priority="5">
      <formula>K59&gt;0</formula>
    </cfRule>
    <cfRule type="expression" dxfId="114" priority="6">
      <formula>K59&lt;0</formula>
    </cfRule>
  </conditionalFormatting>
  <conditionalFormatting sqref="K66">
    <cfRule type="expression" dxfId="113" priority="3">
      <formula>K66&gt;0</formula>
    </cfRule>
    <cfRule type="expression" dxfId="112" priority="4">
      <formula>K66&lt;0</formula>
    </cfRule>
  </conditionalFormatting>
  <conditionalFormatting sqref="M63">
    <cfRule type="expression" dxfId="111" priority="1">
      <formula>M63&gt;0</formula>
    </cfRule>
    <cfRule type="expression" dxfId="11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8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8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79.691900000000004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ht="375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 t="s">
        <v>836</v>
      </c>
      <c r="R4" s="490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9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 t="e">
        <f>Q4*Q2</f>
        <v>#VALUE!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7969.1900000000005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 t="e">
        <f>Q10+Q8</f>
        <v>#VALUE!</v>
      </c>
      <c r="R7" s="29">
        <v>43052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 t="e">
        <f>K24+M24-F24+Q2*Q4</f>
        <v>#VALUE!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 t="e">
        <f>IF(Q2=0, 0, Q8/Q6)</f>
        <v>#VALUE!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200</v>
      </c>
      <c r="D24" s="13"/>
      <c r="E24" s="13"/>
      <c r="F24" s="13">
        <f>SUM(F2:F23)</f>
        <v>15962.5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100</v>
      </c>
      <c r="D25" s="352"/>
      <c r="E25" s="352"/>
      <c r="F25" s="353">
        <f>SumByColor($A$25,F2:F23)</f>
        <v>7788</v>
      </c>
      <c r="G25" s="352"/>
      <c r="H25" s="352">
        <f>SumByColor($A$25,H2:H23)</f>
        <v>100</v>
      </c>
      <c r="I25" s="352"/>
      <c r="J25" s="352"/>
      <c r="K25" s="353">
        <f>SumByColor($A$25,K2:K23)</f>
        <v>7967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6" si="2">C30*(E30-D30)</f>
        <v>39.000000000000057</v>
      </c>
      <c r="G30" s="39">
        <f t="shared" ref="G30:G36" si="3">D30*C30</f>
        <v>4094</v>
      </c>
      <c r="H30" s="227">
        <f t="shared" ref="H30:H36" si="4"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8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 t="e">
        <f>O43*$Q$4</f>
        <v>#VALUE!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 t="e">
        <f t="shared" ref="P44:P63" si="5">O44*$Q$4</f>
        <v>#VALUE!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 t="e">
        <f t="shared" si="5"/>
        <v>#VALUE!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 t="e">
        <f t="shared" si="5"/>
        <v>#VALUE!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 t="e">
        <f t="shared" si="5"/>
        <v>#VALUE!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 t="e">
        <f t="shared" si="5"/>
        <v>#VALUE!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 t="e">
        <f t="shared" si="5"/>
        <v>#VALUE!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 t="e">
        <f t="shared" si="5"/>
        <v>#VALUE!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 t="e">
        <f t="shared" si="5"/>
        <v>#VALUE!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 t="e">
        <f t="shared" si="5"/>
        <v>#VALUE!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 t="e">
        <f t="shared" si="5"/>
        <v>#VALUE!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 t="e">
        <f t="shared" si="5"/>
        <v>#VALUE!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 t="e">
        <f t="shared" si="5"/>
        <v>#VALUE!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6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 t="e">
        <f t="shared" si="5"/>
        <v>#VALUE!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6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 t="e">
        <f t="shared" si="5"/>
        <v>#VALUE!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6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 t="e">
        <f t="shared" si="5"/>
        <v>#VALUE!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6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 t="e">
        <f t="shared" si="5"/>
        <v>#VALUE!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6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 t="e">
        <f t="shared" si="5"/>
        <v>#VALUE!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6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 t="e">
        <f t="shared" si="5"/>
        <v>#VALUE!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6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 t="e">
        <f t="shared" si="5"/>
        <v>#VALUE!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6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 t="e">
        <f t="shared" si="5"/>
        <v>#VALUE!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6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6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7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6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7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6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7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6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7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6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7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6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7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6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7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6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7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6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7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6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7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6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7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6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7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6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7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6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7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6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7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6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7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6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8">C106*(E106-D106)</f>
        <v>103.99999999999991</v>
      </c>
      <c r="G106" s="375">
        <f t="shared" ref="G106:G169" si="9">D106*C106</f>
        <v>2555</v>
      </c>
      <c r="H106" s="376">
        <f t="shared" ref="H106:H169" si="10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8"/>
        <v>-54.250000000000043</v>
      </c>
      <c r="G107" s="375">
        <f t="shared" si="9"/>
        <v>2555</v>
      </c>
      <c r="H107" s="376">
        <f t="shared" si="10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8"/>
        <v>16.499999999999915</v>
      </c>
      <c r="G108" s="375">
        <f t="shared" si="9"/>
        <v>2555</v>
      </c>
      <c r="H108" s="376">
        <f t="shared" si="10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8"/>
        <v>-143.99999999999977</v>
      </c>
      <c r="G109" s="375">
        <f t="shared" si="9"/>
        <v>4956.5</v>
      </c>
      <c r="H109" s="376">
        <f t="shared" si="10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8"/>
        <v>-819.60000000000059</v>
      </c>
      <c r="G110" s="375">
        <f t="shared" si="9"/>
        <v>5782.2000000000007</v>
      </c>
      <c r="H110" s="376">
        <f t="shared" si="10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8"/>
        <v>-539</v>
      </c>
      <c r="G111" s="375">
        <f t="shared" si="9"/>
        <v>4901.5</v>
      </c>
      <c r="H111" s="376">
        <f t="shared" si="10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8"/>
        <v>-500.5000000000004</v>
      </c>
      <c r="G112" s="375">
        <f t="shared" si="9"/>
        <v>6662.6</v>
      </c>
      <c r="H112" s="377">
        <f t="shared" si="10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8"/>
        <v>-384.30000000000064</v>
      </c>
      <c r="G113" s="375">
        <f t="shared" si="9"/>
        <v>6662.6</v>
      </c>
      <c r="H113" s="377">
        <f t="shared" si="10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8"/>
        <v>-446.6000000000007</v>
      </c>
      <c r="G114" s="375">
        <f t="shared" si="9"/>
        <v>6662.6</v>
      </c>
      <c r="H114" s="377">
        <f t="shared" si="10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9"/>
        <v>6662.32</v>
      </c>
      <c r="H115" s="377">
        <f t="shared" si="10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9"/>
        <v>4850.55</v>
      </c>
      <c r="H116" s="377">
        <f t="shared" si="10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9"/>
        <v>4850.55</v>
      </c>
      <c r="H117" s="377">
        <f t="shared" si="10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11">C118*(E118-D118)</f>
        <v>-221.95000000000036</v>
      </c>
      <c r="G118" s="375">
        <f t="shared" si="9"/>
        <v>4820.4500000000007</v>
      </c>
      <c r="H118" s="377">
        <f t="shared" si="10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11"/>
        <v>-15.950000000000131</v>
      </c>
      <c r="G119" s="375">
        <f t="shared" si="9"/>
        <v>4820.4500000000007</v>
      </c>
      <c r="H119" s="377">
        <f t="shared" si="10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11"/>
        <v>94.050000000000011</v>
      </c>
      <c r="G120" s="375">
        <f t="shared" si="9"/>
        <v>4820.4500000000007</v>
      </c>
      <c r="H120" s="377">
        <f t="shared" si="10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11"/>
        <v>145.74999999999994</v>
      </c>
      <c r="G121" s="375">
        <f t="shared" si="9"/>
        <v>2334.25</v>
      </c>
      <c r="H121" s="377">
        <f t="shared" si="10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11"/>
        <v>59.499999999999886</v>
      </c>
      <c r="G122" s="375">
        <f t="shared" si="9"/>
        <v>4790.5</v>
      </c>
      <c r="H122" s="377">
        <f t="shared" si="10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11"/>
        <v>-422.59000000000043</v>
      </c>
      <c r="G123" s="375">
        <f t="shared" si="9"/>
        <v>6597.29</v>
      </c>
      <c r="H123" s="377">
        <f t="shared" si="10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11"/>
        <v>-461.29999999999995</v>
      </c>
      <c r="G124" s="375">
        <f t="shared" si="9"/>
        <v>9282.2999999999993</v>
      </c>
      <c r="H124" s="377">
        <f t="shared" si="10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11"/>
        <v>-814.29999999999859</v>
      </c>
      <c r="G125" s="375">
        <f t="shared" si="9"/>
        <v>9282.2999999999993</v>
      </c>
      <c r="H125" s="377">
        <f t="shared" si="10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11"/>
        <v>-1005.2999999999997</v>
      </c>
      <c r="G126" s="375">
        <f t="shared" si="9"/>
        <v>9282.2999999999993</v>
      </c>
      <c r="H126" s="377">
        <f t="shared" si="10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11"/>
        <v>-659.99999999999943</v>
      </c>
      <c r="G127" s="375">
        <f t="shared" si="9"/>
        <v>9282</v>
      </c>
      <c r="H127" s="377">
        <f t="shared" si="10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11"/>
        <v>-522.29999999999995</v>
      </c>
      <c r="G128" s="375">
        <f t="shared" si="9"/>
        <v>9282.2999999999993</v>
      </c>
      <c r="H128" s="377">
        <f t="shared" si="10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11"/>
        <v>-925</v>
      </c>
      <c r="G129" s="375">
        <f t="shared" si="9"/>
        <v>9282</v>
      </c>
      <c r="H129" s="377">
        <f t="shared" si="10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11"/>
        <v>-1102.9999999999986</v>
      </c>
      <c r="G130" s="375">
        <f t="shared" si="9"/>
        <v>9282</v>
      </c>
      <c r="H130" s="377">
        <f t="shared" si="10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11"/>
        <v>-1235.4000000000015</v>
      </c>
      <c r="G131" s="375">
        <f t="shared" si="9"/>
        <v>17329.400000000001</v>
      </c>
      <c r="H131" s="377">
        <f t="shared" si="10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11"/>
        <v>-1679.400000000001</v>
      </c>
      <c r="G132" s="375">
        <f t="shared" si="9"/>
        <v>17329.400000000001</v>
      </c>
      <c r="H132" s="377">
        <f t="shared" si="10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11"/>
        <v>-867.40000000000066</v>
      </c>
      <c r="G133" s="375">
        <f t="shared" si="9"/>
        <v>17329.400000000001</v>
      </c>
      <c r="H133" s="377">
        <f t="shared" si="10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11"/>
        <v>-828.30000000000155</v>
      </c>
      <c r="G134" s="375">
        <f t="shared" si="9"/>
        <v>17282.3</v>
      </c>
      <c r="H134" s="377">
        <f t="shared" si="10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11"/>
        <v>-422.48000000000019</v>
      </c>
      <c r="G135" s="375">
        <f t="shared" si="9"/>
        <v>8908.48</v>
      </c>
      <c r="H135" s="377">
        <f t="shared" si="10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11"/>
        <v>-519.48</v>
      </c>
      <c r="G136" s="375">
        <f t="shared" si="9"/>
        <v>8908.48</v>
      </c>
      <c r="H136" s="377">
        <f t="shared" si="10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11"/>
        <v>-253.48000000000042</v>
      </c>
      <c r="G137" s="375">
        <f t="shared" si="9"/>
        <v>8908.48</v>
      </c>
      <c r="H137" s="377">
        <f t="shared" si="10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11"/>
        <v>-215.47999999999945</v>
      </c>
      <c r="G138" s="375">
        <f t="shared" si="9"/>
        <v>8908.48</v>
      </c>
      <c r="H138" s="377">
        <f t="shared" si="10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11"/>
        <v>-364.48000000000036</v>
      </c>
      <c r="G139" s="375">
        <f t="shared" si="9"/>
        <v>8908.48</v>
      </c>
      <c r="H139" s="377">
        <f t="shared" si="10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11"/>
        <v>-242.48000000000047</v>
      </c>
      <c r="G140" s="375">
        <f t="shared" si="9"/>
        <v>8908.48</v>
      </c>
      <c r="H140" s="377">
        <f t="shared" si="10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11"/>
        <v>-184.48000000000064</v>
      </c>
      <c r="G141" s="375">
        <f t="shared" si="9"/>
        <v>8908.48</v>
      </c>
      <c r="H141" s="377">
        <f t="shared" si="10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11"/>
        <v>-253.48000000000042</v>
      </c>
      <c r="G142" s="375">
        <f t="shared" si="9"/>
        <v>8908.48</v>
      </c>
      <c r="H142" s="377">
        <f t="shared" si="10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11"/>
        <v>-53.480000000000416</v>
      </c>
      <c r="G143" s="375">
        <f t="shared" si="9"/>
        <v>8908.48</v>
      </c>
      <c r="H143" s="377">
        <f t="shared" si="10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11"/>
        <v>-795.27600000000064</v>
      </c>
      <c r="G144" s="375">
        <f t="shared" si="9"/>
        <v>10521.276</v>
      </c>
      <c r="H144" s="377">
        <f t="shared" si="10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11"/>
        <v>-982.18499999999972</v>
      </c>
      <c r="G145" s="375">
        <f t="shared" si="9"/>
        <v>12902.684999999999</v>
      </c>
      <c r="H145" s="377">
        <f t="shared" si="10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11"/>
        <v>-1067.6849999999988</v>
      </c>
      <c r="G146" s="375">
        <f t="shared" si="9"/>
        <v>12902.684999999999</v>
      </c>
      <c r="H146" s="377">
        <f t="shared" si="10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11"/>
        <v>-955.18499999999881</v>
      </c>
      <c r="G147" s="375">
        <f t="shared" si="9"/>
        <v>12902.684999999999</v>
      </c>
      <c r="H147" s="377">
        <f t="shared" si="10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11"/>
        <v>-797.68499999999915</v>
      </c>
      <c r="G148" s="375">
        <f t="shared" si="9"/>
        <v>12902.684999999999</v>
      </c>
      <c r="H148" s="377">
        <f t="shared" si="10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11"/>
        <v>-814.18499999999904</v>
      </c>
      <c r="G149" s="375">
        <f t="shared" si="9"/>
        <v>12902.684999999999</v>
      </c>
      <c r="H149" s="377">
        <f t="shared" si="10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11"/>
        <v>-752.6849999999996</v>
      </c>
      <c r="G150" s="375">
        <f t="shared" si="9"/>
        <v>12902.684999999999</v>
      </c>
      <c r="H150" s="377">
        <f t="shared" si="10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11"/>
        <v>-682.18499999999972</v>
      </c>
      <c r="G151" s="375">
        <f t="shared" si="9"/>
        <v>12902.684999999999</v>
      </c>
      <c r="H151" s="377">
        <f t="shared" si="10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11"/>
        <v>-827.6849999999996</v>
      </c>
      <c r="G152" s="375">
        <f t="shared" si="9"/>
        <v>12902.684999999999</v>
      </c>
      <c r="H152" s="377">
        <f t="shared" si="10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11"/>
        <v>-890.68499999999983</v>
      </c>
      <c r="G153" s="375">
        <f t="shared" si="9"/>
        <v>12902.684999999999</v>
      </c>
      <c r="H153" s="377">
        <f t="shared" si="10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11"/>
        <v>-927.38400000000081</v>
      </c>
      <c r="G154" s="375">
        <f t="shared" si="9"/>
        <v>14488.284</v>
      </c>
      <c r="H154" s="377">
        <f t="shared" si="10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11"/>
        <v>-1241.8839999999998</v>
      </c>
      <c r="G155" s="375">
        <f t="shared" si="9"/>
        <v>14488.284</v>
      </c>
      <c r="H155" s="377">
        <f t="shared" si="10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11"/>
        <v>-1334.6800000000003</v>
      </c>
      <c r="G156" s="375">
        <f t="shared" si="9"/>
        <v>16818.68</v>
      </c>
      <c r="H156" s="377">
        <f t="shared" si="10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11"/>
        <v>-1440.6800000000003</v>
      </c>
      <c r="G157" s="375">
        <f t="shared" si="9"/>
        <v>16818.68</v>
      </c>
      <c r="H157" s="377">
        <f t="shared" si="10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11"/>
        <v>-1242.6800000000014</v>
      </c>
      <c r="G158" s="375">
        <f t="shared" si="9"/>
        <v>16818.68</v>
      </c>
      <c r="H158" s="377">
        <f t="shared" si="10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11"/>
        <v>-1020.6800000000015</v>
      </c>
      <c r="G159" s="375">
        <f t="shared" si="9"/>
        <v>16818.68</v>
      </c>
      <c r="H159" s="377">
        <f t="shared" si="10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11"/>
        <v>-462.68000000000029</v>
      </c>
      <c r="G160" s="375">
        <f t="shared" si="9"/>
        <v>16818.68</v>
      </c>
      <c r="H160" s="377">
        <f t="shared" si="10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11"/>
        <v>-514.68000000000131</v>
      </c>
      <c r="G161" s="375">
        <f t="shared" si="9"/>
        <v>16818.68</v>
      </c>
      <c r="H161" s="377">
        <f t="shared" si="10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11"/>
        <v>-968.68000000000052</v>
      </c>
      <c r="G162" s="375">
        <f t="shared" si="9"/>
        <v>16818.68</v>
      </c>
      <c r="H162" s="377">
        <f t="shared" si="10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11"/>
        <v>-900.67999999999984</v>
      </c>
      <c r="G163" s="375">
        <f t="shared" si="9"/>
        <v>16724.68</v>
      </c>
      <c r="H163" s="377">
        <f t="shared" si="10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11"/>
        <v>-1097.7599999999995</v>
      </c>
      <c r="G164" s="375">
        <f t="shared" si="9"/>
        <v>16703.759999999998</v>
      </c>
      <c r="H164" s="377">
        <f t="shared" si="10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11"/>
        <v>-1470.25</v>
      </c>
      <c r="G165" s="375">
        <f t="shared" si="9"/>
        <v>20522.75</v>
      </c>
      <c r="H165" s="377">
        <f t="shared" si="10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11"/>
        <v>-1712.7499999999998</v>
      </c>
      <c r="G166" s="375">
        <f t="shared" si="9"/>
        <v>20522.75</v>
      </c>
      <c r="H166" s="377">
        <f t="shared" si="10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11"/>
        <v>-2170.2499999999995</v>
      </c>
      <c r="G167" s="375">
        <f t="shared" si="9"/>
        <v>20522.75</v>
      </c>
      <c r="H167" s="377">
        <f t="shared" si="10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11"/>
        <v>-2395.2499999999973</v>
      </c>
      <c r="G168" s="375">
        <f t="shared" si="9"/>
        <v>20522.75</v>
      </c>
      <c r="H168" s="377">
        <f t="shared" si="10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11"/>
        <v>-1409.9999999999995</v>
      </c>
      <c r="G169" s="375">
        <f t="shared" si="9"/>
        <v>16498</v>
      </c>
      <c r="H169" s="377">
        <f t="shared" si="10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11"/>
        <v>-1757.9999999999984</v>
      </c>
      <c r="G170" s="375">
        <f t="shared" ref="G170:G202" si="12">D170*C170</f>
        <v>16498</v>
      </c>
      <c r="H170" s="377">
        <f t="shared" ref="H170:H204" si="13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11"/>
        <v>-1954.0000000000007</v>
      </c>
      <c r="G171" s="375">
        <f t="shared" si="12"/>
        <v>20164</v>
      </c>
      <c r="H171" s="377">
        <f t="shared" si="13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11"/>
        <v>-1457.1799999999996</v>
      </c>
      <c r="G172" s="375">
        <f t="shared" si="12"/>
        <v>16425.18</v>
      </c>
      <c r="H172" s="377">
        <f t="shared" si="13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11"/>
        <v>-1412.67</v>
      </c>
      <c r="G173" s="375">
        <f t="shared" si="12"/>
        <v>12638.67</v>
      </c>
      <c r="H173" s="377">
        <f t="shared" si="13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11"/>
        <v>-1429.6799999999989</v>
      </c>
      <c r="G174" s="375">
        <f t="shared" si="12"/>
        <v>16397.68</v>
      </c>
      <c r="H174" s="377">
        <f t="shared" si="13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11"/>
        <v>-2201.6750000000015</v>
      </c>
      <c r="G175" s="375">
        <f t="shared" si="12"/>
        <v>20221.675000000003</v>
      </c>
      <c r="H175" s="377">
        <f t="shared" si="13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11"/>
        <v>-1864.1749999999995</v>
      </c>
      <c r="G176" s="375">
        <f t="shared" si="12"/>
        <v>19884.174999999999</v>
      </c>
      <c r="H176" s="377">
        <f t="shared" si="13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11"/>
        <v>-1373.260000000002</v>
      </c>
      <c r="G177" s="375">
        <f t="shared" si="12"/>
        <v>16205.260000000002</v>
      </c>
      <c r="H177" s="377">
        <f t="shared" si="13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11"/>
        <v>-929.26000000000215</v>
      </c>
      <c r="G178" s="375">
        <f t="shared" si="12"/>
        <v>16205.260000000002</v>
      </c>
      <c r="H178" s="377">
        <f t="shared" si="13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11"/>
        <v>-1451.260000000002</v>
      </c>
      <c r="G179" s="375">
        <f t="shared" si="12"/>
        <v>16205.260000000002</v>
      </c>
      <c r="H179" s="377">
        <f t="shared" si="13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11"/>
        <v>-1821.7500000000016</v>
      </c>
      <c r="G180" s="375">
        <f t="shared" si="12"/>
        <v>19799.25</v>
      </c>
      <c r="H180" s="377">
        <f t="shared" si="13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11"/>
        <v>-2035.2599999999995</v>
      </c>
      <c r="G181" s="375">
        <f t="shared" si="12"/>
        <v>23338.260000000002</v>
      </c>
      <c r="H181" s="377">
        <f t="shared" si="13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4">C182*(E182-D182)</f>
        <v>-1804.4750000000001</v>
      </c>
      <c r="G182" s="375">
        <f t="shared" si="12"/>
        <v>19749.474999999999</v>
      </c>
      <c r="H182" s="377">
        <f t="shared" si="13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4"/>
        <v>-1934.474999999999</v>
      </c>
      <c r="G183" s="375">
        <f t="shared" si="12"/>
        <v>19749.474999999999</v>
      </c>
      <c r="H183" s="377">
        <f t="shared" si="13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4"/>
        <v>-1664.4749999999995</v>
      </c>
      <c r="G184" s="375">
        <f t="shared" si="12"/>
        <v>19749.474999999999</v>
      </c>
      <c r="H184" s="377">
        <f t="shared" si="13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4"/>
        <v>-1284.3300000000027</v>
      </c>
      <c r="G185" s="375">
        <f t="shared" si="12"/>
        <v>23223.33</v>
      </c>
      <c r="H185" s="377">
        <f t="shared" si="13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4"/>
        <v>-3507.3149999999991</v>
      </c>
      <c r="G186" s="375">
        <f t="shared" si="12"/>
        <v>26607.314999999999</v>
      </c>
      <c r="H186" s="377">
        <f t="shared" si="13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4"/>
        <v>-2464.409999999998</v>
      </c>
      <c r="G187" s="375">
        <f t="shared" si="12"/>
        <v>23158.41</v>
      </c>
      <c r="H187" s="377">
        <f t="shared" si="13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4"/>
        <v>-2221</v>
      </c>
      <c r="G188" s="375">
        <f t="shared" si="12"/>
        <v>19671</v>
      </c>
      <c r="H188" s="377">
        <f t="shared" si="13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4"/>
        <v>-2463.5</v>
      </c>
      <c r="G189" s="375">
        <f t="shared" si="12"/>
        <v>19671</v>
      </c>
      <c r="H189" s="377">
        <f t="shared" si="13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4"/>
        <v>-2186</v>
      </c>
      <c r="G190" s="375">
        <f t="shared" si="12"/>
        <v>19671</v>
      </c>
      <c r="H190" s="377">
        <f t="shared" si="13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4"/>
        <v>-2728.5000000000005</v>
      </c>
      <c r="G191" s="375">
        <f t="shared" si="12"/>
        <v>19671</v>
      </c>
      <c r="H191" s="377">
        <f t="shared" si="13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4"/>
        <v>-2553.4999999999995</v>
      </c>
      <c r="G192" s="375">
        <f t="shared" si="12"/>
        <v>19671</v>
      </c>
      <c r="H192" s="377">
        <f t="shared" si="13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4"/>
        <v>-2793.4999999999982</v>
      </c>
      <c r="G193" s="375">
        <f t="shared" si="12"/>
        <v>19671</v>
      </c>
      <c r="H193" s="377">
        <f t="shared" si="13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4"/>
        <v>-2561</v>
      </c>
      <c r="G194" s="375">
        <f t="shared" si="12"/>
        <v>19541</v>
      </c>
      <c r="H194" s="377">
        <f t="shared" si="13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4"/>
        <v>-3036.0000000000014</v>
      </c>
      <c r="G195" s="375">
        <f t="shared" si="12"/>
        <v>19541</v>
      </c>
      <c r="H195" s="377">
        <f t="shared" si="13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4"/>
        <v>-2591.0000000000009</v>
      </c>
      <c r="G196" s="375">
        <f t="shared" si="12"/>
        <v>19541</v>
      </c>
      <c r="H196" s="377">
        <f t="shared" si="13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4"/>
        <v>-1716.0000000000011</v>
      </c>
      <c r="G197" s="375">
        <f t="shared" si="12"/>
        <v>19411</v>
      </c>
      <c r="H197" s="377">
        <f t="shared" si="13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4"/>
        <v>-829.07999999999902</v>
      </c>
      <c r="G198" s="375">
        <f t="shared" si="12"/>
        <v>15707.08</v>
      </c>
      <c r="H198" s="377">
        <f t="shared" si="13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4"/>
        <v>-490.00000000000057</v>
      </c>
      <c r="G199" s="375">
        <f t="shared" si="12"/>
        <v>15708.000000000002</v>
      </c>
      <c r="H199" s="377">
        <f t="shared" si="13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4"/>
        <v>-1076.0000000000018</v>
      </c>
      <c r="G200" s="375">
        <f t="shared" si="12"/>
        <v>15708.000000000002</v>
      </c>
      <c r="H200" s="377">
        <f t="shared" si="13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4"/>
        <v>474.00000000000091</v>
      </c>
      <c r="G201" s="375">
        <f t="shared" si="12"/>
        <v>7648.9999999999991</v>
      </c>
      <c r="H201" s="377">
        <f t="shared" si="13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4"/>
        <v>696.99999999999989</v>
      </c>
      <c r="G202" s="375">
        <f t="shared" si="12"/>
        <v>3490.5</v>
      </c>
      <c r="H202" s="377">
        <f t="shared" si="13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4"/>
        <v>671.99999999999989</v>
      </c>
      <c r="G203" s="375"/>
      <c r="H203" s="377">
        <f t="shared" si="13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4"/>
        <v>713.65000000000055</v>
      </c>
      <c r="G204" s="375">
        <f t="shared" ref="G204" si="15">D204*C204</f>
        <v>3435.3499999999995</v>
      </c>
      <c r="H204" s="377">
        <f t="shared" si="13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44:I45 F44:F45 H48:I52 F48:F52 I31:I32 H34 H35:I35 F34:F41 H37:I41 H36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ht="375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 t="s">
        <v>836</v>
      </c>
      <c r="R4" s="490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 t="e">
        <f>O43*$Q$4</f>
        <v>#VALUE!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 t="e">
        <f t="shared" ref="P44:P63" si="2">O44*$Q$4</f>
        <v>#VALUE!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 t="e">
        <f t="shared" si="2"/>
        <v>#VALUE!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 t="e">
        <f t="shared" si="2"/>
        <v>#VALUE!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 t="e">
        <f t="shared" si="2"/>
        <v>#VALUE!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 t="e">
        <f t="shared" si="2"/>
        <v>#VALUE!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 t="e">
        <f t="shared" si="2"/>
        <v>#VALUE!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 t="e">
        <f t="shared" si="2"/>
        <v>#VALUE!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 t="e">
        <f t="shared" si="2"/>
        <v>#VALUE!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 t="e">
        <f t="shared" si="2"/>
        <v>#VALUE!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 t="e">
        <f t="shared" si="2"/>
        <v>#VALUE!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 t="e">
        <f t="shared" si="2"/>
        <v>#VALUE!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 t="e">
        <f t="shared" si="2"/>
        <v>#VALUE!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 t="e">
        <f t="shared" si="2"/>
        <v>#VALUE!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 t="e">
        <f t="shared" si="2"/>
        <v>#VALUE!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 t="e">
        <f t="shared" si="2"/>
        <v>#VALUE!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 t="e">
        <f t="shared" si="2"/>
        <v>#VALUE!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 t="e">
        <f t="shared" si="2"/>
        <v>#VALUE!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 t="e">
        <f t="shared" si="2"/>
        <v>#VALUE!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 t="e">
        <f t="shared" si="2"/>
        <v>#VALUE!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 t="e">
        <f t="shared" si="2"/>
        <v>#VALUE!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56.998000000000012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ht="375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8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 t="s">
        <v>836</v>
      </c>
      <c r="R4" s="490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 t="e">
        <f>Q4*Q2</f>
        <v>#VALUE!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O6" s="11" t="s">
        <v>64</v>
      </c>
      <c r="Q6" s="2">
        <f>Q3*Q2</f>
        <v>11399.600000000002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 t="e">
        <f>Q10+Q8</f>
        <v>#VALUE!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 t="e">
        <f>K18+M18-F18+Q2*Q4</f>
        <v>#VALUE!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 t="e">
        <f>IF(Q2=0, 0, Q8/Q6)</f>
        <v>#VALUE!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 t="e">
        <f>O42*$Q$4</f>
        <v>#VALUE!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 t="e">
        <f t="shared" ref="P43:P62" si="16">O43*$Q$4</f>
        <v>#VALUE!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 t="e">
        <f t="shared" si="16"/>
        <v>#VALUE!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 t="e">
        <f t="shared" si="16"/>
        <v>#VALUE!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 t="e">
        <f t="shared" si="16"/>
        <v>#VALUE!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 t="e">
        <f t="shared" si="16"/>
        <v>#VALUE!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49" si="20">C48*(E48-D48)</f>
        <v>-1145.4900000000002</v>
      </c>
      <c r="G48" s="39">
        <f t="shared" ref="G48:G49" si="21">D48*C48</f>
        <v>16604.490000000002</v>
      </c>
      <c r="H48" s="227">
        <f t="shared" ref="H48:H49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 t="e">
        <f t="shared" si="16"/>
        <v>#VALUE!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8">
        <v>200</v>
      </c>
      <c r="D49" s="439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 t="e">
        <f t="shared" si="16"/>
        <v>#VALUE!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 t="e">
        <f t="shared" si="16"/>
        <v>#VALUE!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 t="e">
        <f t="shared" si="16"/>
        <v>#VALUE!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 t="e">
        <f t="shared" si="16"/>
        <v>#VALUE!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 t="e">
        <f t="shared" si="16"/>
        <v>#VALUE!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 t="e">
        <f t="shared" si="16"/>
        <v>#VALUE!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 t="e">
        <f t="shared" si="16"/>
        <v>#VALUE!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 t="e">
        <f t="shared" si="16"/>
        <v>#VALUE!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 t="e">
        <f t="shared" si="16"/>
        <v>#VALUE!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 t="e">
        <f t="shared" si="16"/>
        <v>#VALUE!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 t="e">
        <f t="shared" si="16"/>
        <v>#VALUE!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 t="e">
        <f t="shared" si="16"/>
        <v>#VALUE!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 t="e">
        <f t="shared" si="16"/>
        <v>#VALUE!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 t="e">
        <f t="shared" si="16"/>
        <v>#VALUE!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ht="375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 t="s">
        <v>836</v>
      </c>
      <c r="R4" s="490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62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62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 t="e">
        <f>O42*$Q$4</f>
        <v>#VALUE!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 t="e">
        <f t="shared" ref="P43:P62" si="2">O43*$Q$4</f>
        <v>#VALUE!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 t="e">
        <f t="shared" si="2"/>
        <v>#VALUE!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 t="e">
        <f t="shared" si="2"/>
        <v>#VALUE!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 t="e">
        <f t="shared" si="2"/>
        <v>#VALUE!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 t="e">
        <f t="shared" si="2"/>
        <v>#VALUE!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 t="e">
        <f t="shared" si="2"/>
        <v>#VALUE!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 t="e">
        <f t="shared" si="2"/>
        <v>#VALUE!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 t="e">
        <f t="shared" si="2"/>
        <v>#VALUE!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 t="e">
        <f t="shared" si="2"/>
        <v>#VALUE!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 t="e">
        <f t="shared" si="2"/>
        <v>#VALUE!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 t="e">
        <f t="shared" si="2"/>
        <v>#VALUE!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 t="e">
        <f t="shared" si="2"/>
        <v>#VALUE!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 t="e">
        <f t="shared" si="2"/>
        <v>#VALUE!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 t="e">
        <f t="shared" si="2"/>
        <v>#VALUE!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 t="e">
        <f t="shared" si="2"/>
        <v>#VALUE!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 t="e">
        <f t="shared" si="2"/>
        <v>#VALUE!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 t="e">
        <f t="shared" si="2"/>
        <v>#VALUE!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 t="e">
        <f t="shared" si="2"/>
        <v>#VALUE!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 t="e">
        <f t="shared" si="2"/>
        <v>#VALUE!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 t="e">
        <f t="shared" si="2"/>
        <v>#VALUE!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ht="375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 t="s">
        <v>836</v>
      </c>
      <c r="R4" s="490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5" t="s">
        <v>78</v>
      </c>
      <c r="P45" s="755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 t="e">
        <f>O46*$Q$4</f>
        <v>#VALUE!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 t="e">
        <f t="shared" ref="P47:P66" si="0">O47*$Q$4</f>
        <v>#VALUE!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 t="e">
        <f t="shared" si="0"/>
        <v>#VALUE!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 t="e">
        <f t="shared" si="0"/>
        <v>#VALUE!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 t="e">
        <f t="shared" si="0"/>
        <v>#VALUE!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 t="e">
        <f t="shared" si="0"/>
        <v>#VALUE!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 t="e">
        <f t="shared" si="0"/>
        <v>#VALUE!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 t="e">
        <f t="shared" si="0"/>
        <v>#VALUE!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 t="e">
        <f t="shared" si="0"/>
        <v>#VALUE!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 t="e">
        <f t="shared" si="0"/>
        <v>#VALUE!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 t="e">
        <f t="shared" si="0"/>
        <v>#VALUE!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 t="e">
        <f t="shared" si="0"/>
        <v>#VALUE!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 t="e">
        <f t="shared" si="0"/>
        <v>#VALUE!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 t="e">
        <f t="shared" si="0"/>
        <v>#VALUE!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 t="e">
        <f t="shared" si="0"/>
        <v>#VALUE!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 t="e">
        <f t="shared" si="0"/>
        <v>#VALUE!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 t="e">
        <f t="shared" si="0"/>
        <v>#VALUE!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 t="e">
        <f t="shared" si="0"/>
        <v>#VALUE!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 t="e">
        <f t="shared" si="0"/>
        <v>#VALUE!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 t="e">
        <f t="shared" si="0"/>
        <v>#VALUE!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 t="e">
        <f t="shared" si="0"/>
        <v>#VALUE!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ht="375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 t="s">
        <v>836</v>
      </c>
      <c r="R4" s="490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 t="e">
        <f>O43*$Q$4</f>
        <v>#VALUE!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 t="e">
        <f t="shared" ref="P44:P63" si="5">O44*$Q$4</f>
        <v>#VALUE!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 t="e">
        <f t="shared" si="5"/>
        <v>#VALUE!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 t="e">
        <f t="shared" si="5"/>
        <v>#VALUE!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 t="e">
        <f t="shared" si="5"/>
        <v>#VALUE!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 t="e">
        <f t="shared" si="5"/>
        <v>#VALUE!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 t="e">
        <f t="shared" si="5"/>
        <v>#VALUE!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 t="e">
        <f t="shared" si="5"/>
        <v>#VALUE!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 t="e">
        <f t="shared" si="5"/>
        <v>#VALUE!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 t="e">
        <f t="shared" si="5"/>
        <v>#VALUE!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 t="e">
        <f t="shared" si="5"/>
        <v>#VALUE!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 t="e">
        <f t="shared" si="5"/>
        <v>#VALUE!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 t="e">
        <f t="shared" si="5"/>
        <v>#VALUE!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 t="e">
        <f t="shared" si="5"/>
        <v>#VALUE!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 t="e">
        <f t="shared" si="5"/>
        <v>#VALUE!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 t="e">
        <f t="shared" si="5"/>
        <v>#VALUE!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 t="e">
        <f t="shared" si="5"/>
        <v>#VALUE!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 t="e">
        <f t="shared" si="5"/>
        <v>#VALUE!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 t="e">
        <f t="shared" si="5"/>
        <v>#VALUE!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 t="e">
        <f t="shared" si="5"/>
        <v>#VALUE!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 t="e">
        <f t="shared" si="5"/>
        <v>#VALUE!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ht="375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 t="s">
        <v>836</v>
      </c>
      <c r="R4" s="490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 t="e">
        <f>Q3*Q2</f>
        <v>#VALUE!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 t="e">
        <f>K18+M18-F18+Q2*Q4</f>
        <v>#VALUE!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 t="e">
        <f>P40*$Q$4</f>
        <v>#VALUE!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 t="e">
        <f t="shared" ref="Q41:Q60" si="2">P41*$Q$4</f>
        <v>#VALUE!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 t="e">
        <f t="shared" si="2"/>
        <v>#VALUE!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 t="e">
        <f t="shared" si="2"/>
        <v>#VALUE!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 t="e">
        <f t="shared" si="2"/>
        <v>#VALUE!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 t="e">
        <f t="shared" si="2"/>
        <v>#VALUE!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 t="e">
        <f t="shared" si="2"/>
        <v>#VALUE!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 t="e">
        <f t="shared" si="2"/>
        <v>#VALUE!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 t="e">
        <f t="shared" si="2"/>
        <v>#VALUE!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 t="e">
        <f t="shared" si="2"/>
        <v>#VALUE!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 t="e">
        <f t="shared" si="2"/>
        <v>#VALUE!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 t="e">
        <f t="shared" si="2"/>
        <v>#VALUE!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 t="e">
        <f t="shared" si="2"/>
        <v>#VALUE!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 t="e">
        <f t="shared" si="2"/>
        <v>#VALUE!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 t="e">
        <f t="shared" si="2"/>
        <v>#VALUE!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 t="e">
        <f t="shared" si="2"/>
        <v>#VALUE!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 t="e">
        <f t="shared" si="2"/>
        <v>#VALUE!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 t="e">
        <f t="shared" si="2"/>
        <v>#VALUE!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 t="e">
        <f t="shared" si="2"/>
        <v>#VALUE!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 t="e">
        <f t="shared" si="2"/>
        <v>#VALUE!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 t="e">
        <f t="shared" si="2"/>
        <v>#VALUE!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 t="str">
        <f>IF(Q2=0, Q4, (F18-K18-M18)/Q2)</f>
        <v>&lt;html&gt;&lt;head&gt;&lt;title&gt;Yahoo! - 999 Unable to process request at this time -- error 999&lt;/title&gt;&lt;/head&gt;&lt;body&gt;Sorry, Unable to process request at this time -- error 999.&lt;/body&gt;&lt;/html&gt;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ht="375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 t="s">
        <v>836</v>
      </c>
      <c r="R4" s="490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 t="e">
        <f>Q4*Q2</f>
        <v>#VALUE!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 t="e">
        <f>Q3*Q2</f>
        <v>#VALUE!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 t="e">
        <f>Q10+Q8</f>
        <v>#VALUE!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 t="e">
        <f>K18+M18-F18+Q2*Q4</f>
        <v>#VALUE!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 t="e">
        <f>O42*$Q$4</f>
        <v>#VALUE!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 t="e">
        <f t="shared" ref="P43:P62" si="5">O43*$Q$4</f>
        <v>#VALUE!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 t="e">
        <f t="shared" si="5"/>
        <v>#VALUE!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 t="e">
        <f t="shared" si="5"/>
        <v>#VALUE!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 t="e">
        <f t="shared" si="5"/>
        <v>#VALUE!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 t="e">
        <f t="shared" si="5"/>
        <v>#VALUE!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 t="e">
        <f t="shared" si="5"/>
        <v>#VALUE!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 t="e">
        <f t="shared" si="5"/>
        <v>#VALUE!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 t="e">
        <f t="shared" si="5"/>
        <v>#VALUE!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 t="e">
        <f t="shared" si="5"/>
        <v>#VALUE!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 t="e">
        <f t="shared" si="5"/>
        <v>#VALUE!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 t="e">
        <f t="shared" si="5"/>
        <v>#VALUE!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 t="e">
        <f t="shared" si="5"/>
        <v>#VALUE!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 t="e">
        <f t="shared" si="5"/>
        <v>#VALUE!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 t="e">
        <f t="shared" si="5"/>
        <v>#VALUE!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 t="e">
        <f t="shared" si="5"/>
        <v>#VALUE!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 t="e">
        <f t="shared" si="5"/>
        <v>#VALUE!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 t="e">
        <f t="shared" si="5"/>
        <v>#VALUE!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 t="e">
        <f t="shared" si="5"/>
        <v>#VALUE!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 t="e">
        <f t="shared" si="5"/>
        <v>#VALUE!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 t="e">
        <f t="shared" si="5"/>
        <v>#VALUE!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2017-11-02T01:18:53Z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