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AA!$W$1:$AC$41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DIS!$W$1:$AC$69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INTC!$W$1:$AC$68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LUV!$W$1:$AC$69</definedName>
    <definedName name="hp?s_MOS_Historical_Prices" localSheetId="24">MOS!$W$1:$AC$68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SWKS!$W$1:$AC$68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7" i="35"/>
  <c r="N12" i="35"/>
  <c r="N32" i="35"/>
  <c r="N11" i="35"/>
  <c r="N54" i="35"/>
  <c r="N4" i="35"/>
  <c r="N13" i="35"/>
  <c r="N29" i="35"/>
  <c r="N27" i="35"/>
  <c r="N15" i="35"/>
  <c r="N48" i="35"/>
  <c r="N22" i="35"/>
  <c r="N42" i="35"/>
  <c r="N21" i="35"/>
  <c r="N37" i="35"/>
  <c r="N43" i="35"/>
  <c r="N36" i="35"/>
  <c r="N18" i="35"/>
  <c r="N53" i="35"/>
  <c r="N26" i="35"/>
  <c r="N46" i="35"/>
  <c r="N45" i="35"/>
  <c r="N41" i="35"/>
  <c r="N50" i="35"/>
  <c r="N33" i="35"/>
  <c r="N34" i="35"/>
  <c r="N35" i="35"/>
  <c r="N5" i="35"/>
  <c r="N52" i="35"/>
  <c r="N39" i="35"/>
  <c r="N14" i="35"/>
  <c r="N10" i="35"/>
  <c r="N3" i="35"/>
  <c r="N9" i="35"/>
  <c r="N30" i="35"/>
  <c r="N8" i="35"/>
  <c r="N2" i="35"/>
  <c r="N6" i="35"/>
  <c r="N20" i="35"/>
  <c r="N17" i="35"/>
  <c r="N38" i="35"/>
  <c r="N25" i="35"/>
  <c r="N7" i="35"/>
  <c r="N31" i="35"/>
  <c r="N16" i="35"/>
  <c r="N28" i="35"/>
  <c r="N23" i="35"/>
  <c r="N19" i="35"/>
  <c r="N44" i="35"/>
  <c r="N40" i="35"/>
  <c r="N24" i="35"/>
  <c r="F28" i="51"/>
  <c r="C28" i="51"/>
  <c r="F18" i="53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D315" i="38"/>
  <c r="E315" i="38"/>
  <c r="G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D314" i="38"/>
  <c r="E314" i="38"/>
  <c r="G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D313" i="38"/>
  <c r="E313" i="38"/>
  <c r="G313" i="38"/>
  <c r="H313" i="38"/>
  <c r="K313" i="38"/>
  <c r="L313" i="38"/>
  <c r="M313" i="38"/>
  <c r="T313" i="38" s="1"/>
  <c r="R313" i="38"/>
  <c r="F121" i="61"/>
  <c r="M111" i="54"/>
  <c r="C121" i="61"/>
  <c r="K111" i="54"/>
  <c r="M121" i="61"/>
  <c r="H111" i="54"/>
  <c r="F111" i="54"/>
  <c r="C111" i="54"/>
  <c r="K121" i="61"/>
  <c r="H121" i="61"/>
  <c r="N313" i="38" l="1"/>
  <c r="K110" i="54"/>
  <c r="K120" i="61"/>
  <c r="O313" i="38"/>
  <c r="F110" i="54"/>
  <c r="M92" i="54" s="1"/>
  <c r="Q10" i="54" s="1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D312" i="38"/>
  <c r="E312" i="38"/>
  <c r="G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R311" i="38"/>
  <c r="O312" i="38" l="1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86" i="61"/>
  <c r="H86" i="61"/>
  <c r="G86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M19" i="72"/>
  <c r="C19" i="72"/>
  <c r="K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H158" i="17"/>
  <c r="C85" i="64"/>
  <c r="M85" i="64"/>
  <c r="H19" i="64"/>
  <c r="K85" i="64"/>
  <c r="F72" i="70"/>
  <c r="H72" i="70"/>
  <c r="M72" i="70"/>
  <c r="F85" i="64"/>
  <c r="H85" i="64"/>
  <c r="K72" i="70"/>
  <c r="H100" i="34"/>
  <c r="F100" i="34"/>
  <c r="K100" i="34"/>
  <c r="C100" i="34"/>
  <c r="M100" i="34"/>
  <c r="C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84" i="61"/>
  <c r="H84" i="61"/>
  <c r="G84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83" i="61"/>
  <c r="H83" i="61"/>
  <c r="G83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H63" i="66"/>
  <c r="M63" i="66"/>
  <c r="F63" i="66"/>
  <c r="C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H19" i="70"/>
  <c r="K19" i="70"/>
  <c r="M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0"/>
  <c r="C19" i="50"/>
  <c r="C106" i="45"/>
  <c r="C30" i="49"/>
  <c r="M103" i="53"/>
  <c r="H19" i="60"/>
  <c r="M19" i="57"/>
  <c r="K19" i="68"/>
  <c r="M19" i="66"/>
  <c r="K30" i="49"/>
  <c r="H19" i="66"/>
  <c r="F101" i="57"/>
  <c r="M19" i="69"/>
  <c r="H72" i="59"/>
  <c r="K19" i="52"/>
  <c r="M30" i="49"/>
  <c r="C19" i="61"/>
  <c r="F67" i="60"/>
  <c r="C72" i="59"/>
  <c r="H19" i="52"/>
  <c r="K19" i="60"/>
  <c r="F30" i="49"/>
  <c r="H19" i="68"/>
  <c r="F19" i="64"/>
  <c r="F19" i="63"/>
  <c r="H19" i="55"/>
  <c r="M106" i="45"/>
  <c r="K32" i="31"/>
  <c r="M72" i="59"/>
  <c r="C94" i="52"/>
  <c r="C19" i="45"/>
  <c r="M19" i="54"/>
  <c r="C19" i="52"/>
  <c r="M67" i="60"/>
  <c r="F72" i="59"/>
  <c r="M19" i="55"/>
  <c r="M65" i="63"/>
  <c r="H65" i="63"/>
  <c r="H19" i="54"/>
  <c r="M101" i="57"/>
  <c r="M19" i="64"/>
  <c r="F65" i="63"/>
  <c r="K82" i="50"/>
  <c r="H19" i="50"/>
  <c r="K67" i="60"/>
  <c r="H94" i="52"/>
  <c r="C103" i="53"/>
  <c r="C19" i="66"/>
  <c r="C101" i="57"/>
  <c r="K158" i="17"/>
  <c r="F94" i="52"/>
  <c r="K19" i="63"/>
  <c r="M82" i="50"/>
  <c r="F19" i="54"/>
  <c r="F19" i="68"/>
  <c r="K19" i="69"/>
  <c r="C19" i="60"/>
  <c r="H32" i="31"/>
  <c r="K19" i="59"/>
  <c r="F19" i="50"/>
  <c r="H82" i="50"/>
  <c r="K19" i="54"/>
  <c r="K19" i="57"/>
  <c r="K106" i="45"/>
  <c r="K94" i="52"/>
  <c r="H67" i="60"/>
  <c r="M19" i="52"/>
  <c r="M19" i="61"/>
  <c r="H19" i="57"/>
  <c r="H103" i="53"/>
  <c r="K103" i="53"/>
  <c r="F19" i="66"/>
  <c r="M19" i="50"/>
  <c r="C19" i="57"/>
  <c r="M32" i="31"/>
  <c r="M19" i="60"/>
  <c r="F19" i="45"/>
  <c r="M29" i="51"/>
  <c r="M94" i="52"/>
  <c r="F106" i="45"/>
  <c r="K19" i="66"/>
  <c r="H101" i="57"/>
  <c r="K19" i="64"/>
  <c r="F19" i="55"/>
  <c r="K65" i="63"/>
  <c r="K19" i="50"/>
  <c r="H19" i="69"/>
  <c r="H19" i="45"/>
  <c r="C19" i="68"/>
  <c r="K19" i="55"/>
  <c r="F19" i="52"/>
  <c r="F19" i="60"/>
  <c r="C65" i="63"/>
  <c r="M19" i="59"/>
  <c r="K72" i="59"/>
  <c r="K19" i="61"/>
  <c r="K19" i="45"/>
  <c r="M158" i="17"/>
  <c r="H30" i="49"/>
  <c r="C19" i="59"/>
  <c r="F82" i="50"/>
  <c r="C32" i="31"/>
  <c r="F103" i="53"/>
  <c r="F19" i="59"/>
  <c r="F19" i="57"/>
  <c r="H106" i="45"/>
  <c r="C19" i="64"/>
  <c r="M19" i="63"/>
  <c r="H19" i="59"/>
  <c r="F32" i="31"/>
  <c r="C19" i="55"/>
  <c r="M19" i="53"/>
  <c r="C19" i="54"/>
  <c r="H19" i="61"/>
  <c r="C67" i="60"/>
  <c r="C19" i="63"/>
  <c r="F19" i="61"/>
  <c r="H19" i="63"/>
  <c r="M248" i="25"/>
  <c r="K101" i="57"/>
  <c r="C82" i="50"/>
  <c r="M19" i="68"/>
  <c r="K248" i="25"/>
  <c r="H248" i="25"/>
  <c r="F248" i="25"/>
  <c r="C248" i="25"/>
  <c r="K19" i="53"/>
  <c r="H19" i="53"/>
  <c r="H108" i="7"/>
  <c r="K108" i="7"/>
  <c r="M108" i="7"/>
  <c r="K19" i="34"/>
  <c r="C19" i="34"/>
  <c r="M19" i="34"/>
  <c r="H19" i="34"/>
  <c r="F19" i="34"/>
  <c r="H80" i="41"/>
  <c r="C19" i="41"/>
  <c r="H19" i="41"/>
  <c r="F80" i="41"/>
  <c r="K80" i="41"/>
  <c r="K19" i="41"/>
  <c r="M19" i="41"/>
  <c r="M80" i="41"/>
  <c r="C80" i="41"/>
  <c r="F19" i="41"/>
  <c r="M19" i="62"/>
  <c r="F19" i="62"/>
  <c r="C19" i="62"/>
  <c r="K19" i="62"/>
  <c r="H19" i="62"/>
  <c r="F158" i="17"/>
  <c r="K29" i="51"/>
  <c r="H29" i="51"/>
  <c r="F29" i="51"/>
  <c r="C29" i="51"/>
  <c r="F19" i="69"/>
  <c r="C19" i="69"/>
  <c r="F108" i="7"/>
  <c r="C108" i="7"/>
  <c r="F19" i="53"/>
  <c r="C19" i="53"/>
  <c r="K86" i="58"/>
  <c r="F19" i="58"/>
  <c r="M86" i="58"/>
  <c r="H19" i="58"/>
  <c r="C19" i="58"/>
  <c r="F86" i="58"/>
  <c r="K19" i="58"/>
  <c r="C86" i="58"/>
  <c r="H86" i="58"/>
  <c r="M19" i="58"/>
  <c r="C19" i="3"/>
  <c r="K19" i="3"/>
  <c r="F19" i="3"/>
  <c r="M19" i="3"/>
  <c r="H19" i="3"/>
  <c r="F18" i="40" l="1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 l="1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<sst xmlns="http://schemas.openxmlformats.org/spreadsheetml/2006/main" count="4934" uniqueCount="689">
  <si>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</si>
  <si>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</si>
  <si>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</si>
  <si>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</si>
  <si>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</si>
  <si>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</si>
  <si>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</si>
  <si>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</si>
  <si>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</si>
  <si>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</si>
  <si>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</si>
  <si>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</si>
  <si>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</si>
  <si>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</si>
  <si>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</si>
  <si>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</si>
  <si>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</si>
  <si>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</si>
  <si>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</si>
  <si>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</si>
  <si>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</si>
  <si>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</si>
  <si>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</si>
  <si>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</si>
  <si>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</si>
  <si>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</si>
  <si>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</si>
  <si>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</si>
  <si>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</si>
  <si>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</si>
  <si>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</si>
  <si>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</si>
  <si>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</si>
  <si>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</si>
  <si>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</si>
  <si>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</si>
  <si>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</si>
  <si>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</si>
  <si>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</si>
  <si>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</si>
  <si>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</si>
  <si>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</si>
  <si>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</si>
  <si>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</si>
  <si>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</si>
  <si>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</si>
  <si>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</si>
  <si>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</si>
  <si>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</si>
  <si>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</si>
  <si>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</si>
  <si>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</si>
  <si>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</si>
  <si>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</si>
  <si>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</si>
  <si>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</si>
  <si>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</si>
  <si>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</si>
  <si>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</si>
  <si>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</si>
  <si>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</si>
  <si>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</si>
  <si>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</si>
  <si>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</si>
  <si>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</si>
  <si>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</si>
  <si>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</si>
  <si>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</si>
  <si>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</si>
  <si>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</si>
  <si>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</si>
  <si>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</si>
  <si>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</si>
  <si>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</si>
  <si>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</si>
  <si>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</si>
  <si>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</si>
  <si>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</si>
  <si>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</si>
  <si>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</si>
  <si>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</si>
  <si>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</si>
  <si>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</si>
  <si>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</si>
  <si>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</si>
  <si>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</si>
  <si>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</si>
  <si>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</si>
  <si>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</si>
  <si>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</si>
  <si>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</si>
  <si>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</si>
  <si>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</si>
  <si>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</si>
  <si>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</si>
  <si>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</si>
  <si>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</si>
  <si>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</si>
  <si>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</si>
  <si>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</si>
  <si>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</si>
  <si>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</si>
  <si>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</si>
  <si>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</si>
  <si>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</si>
  <si>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</si>
  <si>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</si>
  <si>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</si>
  <si>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</si>
  <si>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</si>
  <si>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</si>
  <si>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</si>
  <si>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</si>
  <si>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</si>
  <si>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</si>
  <si>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</si>
  <si>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</si>
  <si>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</si>
  <si>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</si>
  <si>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</si>
  <si>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</si>
  <si>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</si>
  <si>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</si>
  <si>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</si>
  <si>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</si>
  <si>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</si>
  <si>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</si>
  <si>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</si>
  <si>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</si>
  <si>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</si>
  <si>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</si>
  <si>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</si>
  <si>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</si>
  <si>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</si>
  <si>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</si>
  <si>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</si>
  <si>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</si>
  <si>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</si>
  <si>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</si>
  <si>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</si>
  <si>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</si>
  <si>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</si>
  <si>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</si>
  <si>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</si>
  <si>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</si>
  <si>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</si>
  <si>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</si>
  <si>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</si>
  <si>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</si>
  <si>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</si>
  <si>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</si>
  <si>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</si>
  <si>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</si>
  <si>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</si>
  <si>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</si>
  <si>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</si>
  <si>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</si>
  <si>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</si>
  <si>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</si>
  <si>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</si>
  <si>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</si>
  <si>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</si>
  <si>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</si>
  <si>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</si>
  <si>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</si>
  <si>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</si>
  <si>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</si>
  <si>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</si>
  <si>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</si>
  <si>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</si>
  <si>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</si>
  <si>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</si>
  <si>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</si>
  <si>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</si>
  <si>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</si>
  <si>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</si>
  <si>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</si>
  <si>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</si>
  <si>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</si>
  <si>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</si>
  <si>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</si>
  <si>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</si>
  <si>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</si>
  <si>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</si>
  <si>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</si>
  <si>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</si>
  <si>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</si>
  <si>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</si>
  <si>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</si>
  <si>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</si>
  <si>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</si>
  <si>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</si>
  <si>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</si>
  <si>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</si>
  <si>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</si>
  <si>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</si>
  <si>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</si>
  <si>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</si>
  <si>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</si>
  <si>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</si>
  <si>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</si>
  <si>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</si>
  <si>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</si>
  <si>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</si>
  <si>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</si>
  <si>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</si>
  <si>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</si>
  <si>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</si>
  <si>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</si>
  <si>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</si>
  <si>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</si>
  <si>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</si>
  <si>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</si>
  <si>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</si>
  <si>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</si>
  <si>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</si>
  <si>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</si>
  <si>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</si>
  <si>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</si>
  <si>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</si>
  <si>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</si>
  <si>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</si>
  <si>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</si>
  <si>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</si>
  <si>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</si>
  <si>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</si>
  <si>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</si>
  <si>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</si>
  <si>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</si>
  <si>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</si>
  <si>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</si>
  <si>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</si>
  <si>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</si>
  <si>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</si>
  <si>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</si>
  <si>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</si>
  <si>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</si>
  <si>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</si>
  <si>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</si>
  <si>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</si>
  <si>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</si>
  <si>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</si>
  <si>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</si>
  <si>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</si>
  <si>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</si>
  <si>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</si>
  <si>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</si>
  <si>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</si>
  <si>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</si>
  <si>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</si>
  <si>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</si>
  <si>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</si>
  <si>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</si>
  <si>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</si>
  <si>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</si>
  <si>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</si>
  <si>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</si>
  <si>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</si>
  <si>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</si>
  <si>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</si>
  <si>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</si>
  <si>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</si>
  <si>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</si>
  <si>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</si>
  <si>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</si>
  <si>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</si>
  <si>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</si>
  <si>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</si>
  <si>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</si>
  <si>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</si>
  <si>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</si>
  <si>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</si>
  <si>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</si>
  <si>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</si>
  <si>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</si>
  <si>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</si>
  <si>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</si>
  <si>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</si>
  <si>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</si>
  <si>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</si>
  <si>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</si>
  <si>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</si>
  <si>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</si>
  <si>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</si>
  <si>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</si>
  <si>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</si>
  <si>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</si>
  <si>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</si>
  <si>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</si>
  <si>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</si>
  <si>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</si>
  <si>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</si>
  <si>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</si>
  <si>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</si>
  <si>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</si>
  <si>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</si>
  <si>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</si>
  <si>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</si>
  <si>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</si>
  <si>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</si>
  <si>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</si>
  <si>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</si>
  <si>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</si>
  <si>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</si>
  <si>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</si>
  <si>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</si>
  <si>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</si>
  <si>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</si>
  <si>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</si>
  <si>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</si>
  <si>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</si>
  <si>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</si>
  <si>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</si>
  <si>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</si>
  <si>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</si>
  <si>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</si>
  <si>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</si>
  <si>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</si>
  <si>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</si>
  <si>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</si>
  <si>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</si>
  <si>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</si>
  <si>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</si>
  <si>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</si>
  <si>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</si>
  <si>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</si>
  <si>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</si>
  <si>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</si>
  <si>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</si>
  <si>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</si>
  <si>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</si>
  <si>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</si>
  <si>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</si>
  <si>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</si>
  <si>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</si>
  <si>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</si>
  <si>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</si>
  <si>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</si>
  <si>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</si>
  <si>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</si>
  <si>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</si>
  <si>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</si>
  <si>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</si>
  <si>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</si>
  <si>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</si>
  <si>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</si>
  <si>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</si>
  <si>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</si>
  <si>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</si>
  <si>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</si>
  <si>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</si>
  <si>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</si>
  <si>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</si>
  <si>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</si>
  <si>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</si>
  <si>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</si>
  <si>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</si>
  <si>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</si>
  <si>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</si>
  <si>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</si>
  <si>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</si>
  <si>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</si>
  <si>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</si>
  <si>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</si>
  <si>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</si>
  <si>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</si>
  <si>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</si>
  <si>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</si>
  <si>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</si>
  <si>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</si>
  <si>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</si>
  <si>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</si>
  <si>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</si>
  <si>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</si>
  <si>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</si>
  <si>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</si>
  <si>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</si>
  <si>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</si>
  <si>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</si>
  <si>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</si>
  <si>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</si>
  <si>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</si>
  <si>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</si>
  <si>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</si>
  <si>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</si>
  <si>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</si>
  <si>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</si>
  <si>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</si>
  <si>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</si>
  <si>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</si>
  <si>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</si>
  <si>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</si>
  <si>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</si>
  <si>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</si>
  <si>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</si>
  <si>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</si>
  <si>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</si>
  <si>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</si>
  <si>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</si>
  <si>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</si>
  <si>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</si>
  <si>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</si>
  <si>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</si>
  <si>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</si>
  <si>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</si>
  <si>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</si>
  <si>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</si>
  <si>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2.28 (2.07%)</t>
  </si>
  <si>
    <t>66.50 - 96.88</t>
  </si>
  <si>
    <t>24.15 x 100</t>
  </si>
  <si>
    <t>4.32B</t>
  </si>
  <si>
    <t>Mar 1 - Mar 6 (Est.)</t>
  </si>
  <si>
    <t>19.18 - 31.19</t>
  </si>
  <si>
    <t>20.77 - 44.60</t>
  </si>
  <si>
    <t>99.90 x 100</t>
  </si>
  <si>
    <t>11.25B</t>
  </si>
  <si>
    <t>6.52 - 19.14</t>
  </si>
  <si>
    <t>26-Jan-17F Earnings announcement</t>
  </si>
  <si>
    <t>3.20 (2.86%)</t>
  </si>
  <si>
    <t>10.39 - 16.49</t>
  </si>
  <si>
    <t>20-Dec-16NKE Earnings announcement</t>
  </si>
  <si>
    <t>14.90B</t>
  </si>
  <si>
    <t>42.73 - 51.06</t>
  </si>
  <si>
    <t>0.605 Dividend</t>
  </si>
  <si>
    <t>208.16B</t>
  </si>
  <si>
    <t>0.76 (1.66%)</t>
  </si>
  <si>
    <t>86.25 - 114.75</t>
  </si>
  <si>
    <t>20-Dec-16GIS Earnings announcement</t>
  </si>
  <si>
    <t>1.92 (3.15%)</t>
  </si>
  <si>
    <t>0.60 (0.42%)</t>
  </si>
  <si>
    <t>83.39 - 110.00</t>
  </si>
  <si>
    <t>107.51 - 162.52</t>
  </si>
  <si>
    <t>12/7/2016   800 @ 20.20</t>
  </si>
  <si>
    <t>0.30 Dividend</t>
  </si>
  <si>
    <t>285.25 x 100</t>
  </si>
  <si>
    <t>291.19 x 100</t>
  </si>
  <si>
    <t>281.79 - 306.98</t>
  </si>
  <si>
    <t>62.61B</t>
  </si>
  <si>
    <t>36.45 x 100</t>
  </si>
  <si>
    <t>36.67 x 100</t>
  </si>
  <si>
    <t>36.07 - 37.15</t>
  </si>
  <si>
    <t>19.54B</t>
  </si>
  <si>
    <t>98.75 x 600</t>
  </si>
  <si>
    <t>98.76 x 600</t>
  </si>
  <si>
    <t>96.34 - 98.88</t>
  </si>
  <si>
    <t>6.87B</t>
  </si>
  <si>
    <t>1.04 (1.09%)</t>
  </si>
  <si>
    <t>113.75 x 200</t>
  </si>
  <si>
    <t>113.79 x 1300</t>
  </si>
  <si>
    <t>112.31 - 114.70</t>
  </si>
  <si>
    <t>607.62B</t>
  </si>
  <si>
    <t>74.51 x 400</t>
  </si>
  <si>
    <t>74.89 x 400</t>
  </si>
  <si>
    <t>74.29 - 74.91</t>
  </si>
  <si>
    <t>50.27 - 75.20</t>
  </si>
  <si>
    <t>68.43B</t>
  </si>
  <si>
    <t>1.28 (1.77%)</t>
  </si>
  <si>
    <t>76.90 x 100</t>
  </si>
  <si>
    <t>77.88 x 100</t>
  </si>
  <si>
    <t>Mar 8 - Mar 13 (Est.)</t>
  </si>
  <si>
    <t>76.66 - 77.53</t>
  </si>
  <si>
    <t>21.33B</t>
  </si>
  <si>
    <t>1.00 (1.32%)</t>
  </si>
  <si>
    <t>35.00 x 100</t>
  </si>
  <si>
    <t>30.75 - 31.43</t>
  </si>
  <si>
    <t>4.47B</t>
  </si>
  <si>
    <t>26.88 x 100</t>
  </si>
  <si>
    <t>29.75 x 400</t>
  </si>
  <si>
    <t>27.54 - 30.42</t>
  </si>
  <si>
    <t>52.31B</t>
  </si>
  <si>
    <t>0.36 (1.28%)</t>
  </si>
  <si>
    <t>21.05 x 100</t>
  </si>
  <si>
    <t>21.07 x 600</t>
  </si>
  <si>
    <t>20.84 - 21.65</t>
  </si>
  <si>
    <t>1.19B</t>
  </si>
  <si>
    <t>30.59 x 100</t>
  </si>
  <si>
    <t>31.00 x 400</t>
  </si>
  <si>
    <t>30.04 - 30.95</t>
  </si>
  <si>
    <t>7.21B</t>
  </si>
  <si>
    <t>1.20 (4.20%)</t>
  </si>
  <si>
    <t>49.71 x 100</t>
  </si>
  <si>
    <t>49.87 x 300</t>
  </si>
  <si>
    <t>49.22 - 50.68</t>
  </si>
  <si>
    <t>33.96 - 50.68</t>
  </si>
  <si>
    <t>30.65B</t>
  </si>
  <si>
    <t>0.40 (0.84%)</t>
  </si>
  <si>
    <t>0.10 Dividend</t>
  </si>
  <si>
    <t>57.04 x 200</t>
  </si>
  <si>
    <t>57.14 x 100</t>
  </si>
  <si>
    <t>26-Jan-17BMY Earnings announcement</t>
  </si>
  <si>
    <t>55.10 - 57.18</t>
  </si>
  <si>
    <t>95.33B</t>
  </si>
  <si>
    <t>1.52 (2.71%)</t>
  </si>
  <si>
    <t>61.80 x 100</t>
  </si>
  <si>
    <t>64.82 - 66.57</t>
  </si>
  <si>
    <t>79.95 x 200</t>
  </si>
  <si>
    <t>80.15 x 900</t>
  </si>
  <si>
    <t>78.74 - 80.54</t>
  </si>
  <si>
    <t>85.45B</t>
  </si>
  <si>
    <t>1.70 (2.14%)</t>
  </si>
  <si>
    <t>18.20 x 100</t>
  </si>
  <si>
    <t>18.24 x 18900</t>
  </si>
  <si>
    <t>18.08 - 18.58</t>
  </si>
  <si>
    <t>15.46B</t>
  </si>
  <si>
    <t>0.20 (1.09%)</t>
  </si>
  <si>
    <t>34.59 x 100</t>
  </si>
  <si>
    <t>34.78 x 200</t>
  </si>
  <si>
    <t>33.99 - 34.80</t>
  </si>
  <si>
    <t>32.48B</t>
  </si>
  <si>
    <t>0.48 (1.45%)</t>
  </si>
  <si>
    <t>13.17 x 400</t>
  </si>
  <si>
    <t>13.19 x 200</t>
  </si>
  <si>
    <t>12.91 - 13.20</t>
  </si>
  <si>
    <t>52.33B</t>
  </si>
  <si>
    <t>0.60 (4.59%)</t>
  </si>
  <si>
    <t>112.17 x 300</t>
  </si>
  <si>
    <t>112.39 x 400</t>
  </si>
  <si>
    <t>111.20 - 112.43</t>
  </si>
  <si>
    <t>305.41B</t>
  </si>
  <si>
    <t>10.77 x 200</t>
  </si>
  <si>
    <t>12.45 x 300</t>
  </si>
  <si>
    <t>11.28 - 11.74</t>
  </si>
  <si>
    <t>4.19B</t>
  </si>
  <si>
    <t>89.30 x 200</t>
  </si>
  <si>
    <t>90.99 x 200</t>
  </si>
  <si>
    <t>89.30 - 92.98</t>
  </si>
  <si>
    <t>19.32B</t>
  </si>
  <si>
    <t>51.72 x 100</t>
  </si>
  <si>
    <t>51.79 x 200</t>
  </si>
  <si>
    <t>51.50 - 51.97</t>
  </si>
  <si>
    <t>86.14B</t>
  </si>
  <si>
    <t>0.72 (1.42%)</t>
  </si>
  <si>
    <t>31.55 x 100</t>
  </si>
  <si>
    <t>31.59 x 1000</t>
  </si>
  <si>
    <t>30.19 - 31.54</t>
  </si>
  <si>
    <t>22.02 - 31.54</t>
  </si>
  <si>
    <t>11.00B</t>
  </si>
  <si>
    <t>47.71 x 16100</t>
  </si>
  <si>
    <t>47.72 x 19000</t>
  </si>
  <si>
    <t>47.44 - 47.74</t>
  </si>
  <si>
    <t>20.22 x 1000</t>
  </si>
  <si>
    <t>20.50 x 500</t>
  </si>
  <si>
    <t>20.13 - 20.85</t>
  </si>
  <si>
    <t>9.31 - 20.99</t>
  </si>
  <si>
    <t>21.35B</t>
  </si>
  <si>
    <t>52.00 x 100</t>
  </si>
  <si>
    <t>54.00 x 100</t>
  </si>
  <si>
    <t>53.39 - 54.12</t>
  </si>
  <si>
    <t>32.50 - 54.12</t>
  </si>
  <si>
    <t>22.14B</t>
  </si>
  <si>
    <t>1.85 (3.47%)</t>
  </si>
  <si>
    <t>35.76 x 1000</t>
  </si>
  <si>
    <t>35.87 x 500</t>
  </si>
  <si>
    <t>35.59 - 35.90</t>
  </si>
  <si>
    <t>169.47B</t>
  </si>
  <si>
    <t>1.04 (3.00%)</t>
  </si>
  <si>
    <t>62.69 x 400</t>
  </si>
  <si>
    <t>63.48 x 200</t>
  </si>
  <si>
    <t>61.40 - 62.78</t>
  </si>
  <si>
    <t>19.69B</t>
  </si>
  <si>
    <t>1.00 (1.67%)</t>
  </si>
  <si>
    <t>110.57 x 600</t>
  </si>
  <si>
    <t>110.59 x 400</t>
  </si>
  <si>
    <t>109.13 - 110.72</t>
  </si>
  <si>
    <t>64.51 - 110.72</t>
  </si>
  <si>
    <t>32.29B</t>
  </si>
  <si>
    <t>2.36 (2.15%)</t>
  </si>
  <si>
    <t>40.00 x 100</t>
  </si>
  <si>
    <t>50.05 x 200</t>
  </si>
  <si>
    <t>43.76 - 44.70</t>
  </si>
  <si>
    <t>10.11B</t>
  </si>
  <si>
    <t>226.65 x 100</t>
  </si>
  <si>
    <t>226.66 x 18100</t>
  </si>
  <si>
    <t>225.37 - 226.53</t>
  </si>
  <si>
    <t>181.02 - 226.53</t>
  </si>
  <si>
    <t>76.85 x 100</t>
  </si>
  <si>
    <t>77.16 x 500</t>
  </si>
  <si>
    <t>75.65 - 81.04</t>
  </si>
  <si>
    <t>54.50 - 82.28</t>
  </si>
  <si>
    <t>14.29B</t>
  </si>
  <si>
    <t>1.12 (1.47%)</t>
  </si>
  <si>
    <t>0.282 Dividend</t>
  </si>
  <si>
    <t>69.54 x 1000</t>
  </si>
  <si>
    <t>69.55 x 2000</t>
  </si>
  <si>
    <t>69.25 - 70.00</t>
  </si>
  <si>
    <t>46.23 - 70.00</t>
  </si>
  <si>
    <t>53.41B</t>
  </si>
  <si>
    <t>1.12 (1.62%)</t>
  </si>
  <si>
    <t>57.11 x 200</t>
  </si>
  <si>
    <t>57.19 x 400</t>
  </si>
  <si>
    <t>56.49 - 57.24</t>
  </si>
  <si>
    <t>43.55 - 58.02</t>
  </si>
  <si>
    <t>286.97B</t>
  </si>
  <si>
    <t>1.52 (2.74%)</t>
  </si>
  <si>
    <t>31.85 x 100</t>
  </si>
  <si>
    <t>32.09 x 500</t>
  </si>
  <si>
    <t>31.04 - 32.11</t>
  </si>
  <si>
    <t>5.86B</t>
  </si>
  <si>
    <t>14.50 x 2500</t>
  </si>
  <si>
    <t>17.36 x 3300</t>
  </si>
  <si>
    <t>16.56 - 17.10</t>
  </si>
  <si>
    <t>2.14B</t>
  </si>
  <si>
    <t>45.24 x 600</t>
  </si>
  <si>
    <t>45.59 x 500</t>
  </si>
  <si>
    <t>45.08 - 45.83</t>
  </si>
  <si>
    <t>21.96B</t>
  </si>
  <si>
    <t>48.55 x 100</t>
  </si>
  <si>
    <t>49.94 x 1000</t>
  </si>
  <si>
    <t>49.19 - 51.42</t>
  </si>
  <si>
    <t>8.11B</t>
  </si>
  <si>
    <t>72.46 x 2100</t>
  </si>
  <si>
    <t>72.48 x 2200</t>
  </si>
  <si>
    <t>71.51 - 72.50</t>
  </si>
  <si>
    <t>26.69B</t>
  </si>
  <si>
    <t>1.32 (1.86%)</t>
  </si>
  <si>
    <t>178.75 x 100</t>
  </si>
  <si>
    <t>179.27 x 200</t>
  </si>
  <si>
    <t>176.90 - 181.90</t>
  </si>
  <si>
    <t>114.25 - 181.90</t>
  </si>
  <si>
    <t>71.16B</t>
  </si>
  <si>
    <t>2.04 (1.21%)</t>
  </si>
  <si>
    <t>72.99 x 1000</t>
  </si>
  <si>
    <t>73.01 x 1300</t>
  </si>
  <si>
    <t>71.10 - 73.29</t>
  </si>
  <si>
    <t>23.38B</t>
  </si>
  <si>
    <t>1.80 (2.55%)</t>
  </si>
  <si>
    <t>51.78 x 100</t>
  </si>
  <si>
    <t>51.99 x 900</t>
  </si>
  <si>
    <t>51.26 - 52.76</t>
  </si>
  <si>
    <t>38.00B</t>
  </si>
  <si>
    <t>0.81 (1.59%)</t>
  </si>
  <si>
    <t>0.78 Dividend</t>
  </si>
  <si>
    <t>104.86 x 400</t>
  </si>
  <si>
    <t>104.96 x 100</t>
  </si>
  <si>
    <t>103.18 - 105.52</t>
  </si>
  <si>
    <t>166.88B</t>
  </si>
  <si>
    <t>1.56 (1.55%)</t>
  </si>
  <si>
    <t>3.66 x 800</t>
  </si>
  <si>
    <t>3.70 x 700</t>
  </si>
  <si>
    <t>3.63 - 3.72</t>
  </si>
  <si>
    <t>4.31B</t>
  </si>
  <si>
    <t>0.42 (11.67%)</t>
  </si>
  <si>
    <t>72.64 x 500</t>
  </si>
  <si>
    <t>72.80 x 200</t>
  </si>
  <si>
    <t>71.95 - 73.13</t>
  </si>
  <si>
    <t>70.83 - 104.79</t>
  </si>
  <si>
    <t>95.78B</t>
  </si>
  <si>
    <t>1.88 (2.58%)</t>
  </si>
  <si>
    <t>69.40 x 100</t>
  </si>
  <si>
    <t>70.23 x 300</t>
  </si>
  <si>
    <t>70.00 - 70.78</t>
  </si>
  <si>
    <t>41.24 - 71.46</t>
  </si>
  <si>
    <t>0.44 (0.63%)</t>
  </si>
  <si>
    <t>63.15 x 100</t>
  </si>
  <si>
    <t>63.23 x 300</t>
  </si>
  <si>
    <t>62.36 - 63.22</t>
  </si>
  <si>
    <t>37.38B</t>
  </si>
  <si>
    <t>37.66 x 100</t>
  </si>
  <si>
    <t>37.74 x 800</t>
  </si>
  <si>
    <t>36.41 - 37.68</t>
  </si>
  <si>
    <t>26.69 - 37.68</t>
  </si>
  <si>
    <t>57.50B</t>
  </si>
  <si>
    <t>1.52 (4.33%)</t>
  </si>
  <si>
    <t>140.99 x 100</t>
  </si>
  <si>
    <t>150.00 x 200</t>
  </si>
  <si>
    <t>143.75 - 145.65</t>
  </si>
  <si>
    <t>57.44B</t>
  </si>
  <si>
    <t>37.30 x 100</t>
  </si>
  <si>
    <t>39.35 x 200</t>
  </si>
  <si>
    <t>39.10 - 40.30</t>
  </si>
  <si>
    <t>22.22 - 40.35</t>
  </si>
  <si>
    <t>3.06B</t>
  </si>
  <si>
    <t>1.04 (2.66%)</t>
  </si>
  <si>
    <t>109.45 x 300</t>
  </si>
  <si>
    <t>109.99 x 400</t>
  </si>
  <si>
    <t>108.06 - 109.99</t>
  </si>
  <si>
    <t>90.40B</t>
  </si>
  <si>
    <t>2.64 (2.41%)</t>
  </si>
  <si>
    <t>160.00 x 100</t>
  </si>
  <si>
    <t>160.10 x 100</t>
  </si>
  <si>
    <t>157.71 - 160.16</t>
  </si>
  <si>
    <t>152.40B</t>
  </si>
  <si>
    <t>2.50 (1.57%)</t>
  </si>
  <si>
    <t>73.75 x 100</t>
  </si>
  <si>
    <t>75.29 x 300</t>
  </si>
  <si>
    <t>74.43 - 76.13</t>
  </si>
  <si>
    <t>37.41 - 76.13</t>
  </si>
  <si>
    <t>23.85B</t>
  </si>
  <si>
    <t xml:space="preserve">700 @    11.40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</si>
</sst>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3" borderId="10" xfId="4" applyFont="1" applyAlignment="1"/>
    <xf numFmtId="1" fontId="0" fillId="9" borderId="1" xfId="0" applyNumberFormat="1" applyFill="1" applyBorder="1"/>
    <xf numFmtId="14" fontId="0" fillId="25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5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17" borderId="0" xfId="0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2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23"/>
      <tableStyleElement type="headerRow" dxfId="92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827456"/>
        <c:axId val="493826672"/>
      </c:scatterChart>
      <c:valAx>
        <c:axId val="4938274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6672"/>
        <c:crosses val="autoZero"/>
        <c:crossBetween val="midCat"/>
      </c:valAx>
      <c:valAx>
        <c:axId val="4938266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828240"/>
        <c:axId val="493828632"/>
      </c:scatterChart>
      <c:valAx>
        <c:axId val="4938282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8632"/>
        <c:crosses val="autoZero"/>
        <c:crossBetween val="midCat"/>
      </c:valAx>
      <c:valAx>
        <c:axId val="4938286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829416"/>
        <c:axId val="493829808"/>
      </c:scatterChart>
      <c:valAx>
        <c:axId val="493829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9808"/>
        <c:crosses val="autoZero"/>
        <c:crossBetween val="midCat"/>
      </c:valAx>
      <c:valAx>
        <c:axId val="4938298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176952"/>
        <c:axId val="604177344"/>
      </c:scatterChart>
      <c:valAx>
        <c:axId val="604176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7344"/>
        <c:crosses val="autoZero"/>
        <c:crossBetween val="midCat"/>
      </c:valAx>
      <c:valAx>
        <c:axId val="6041773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178520"/>
        <c:axId val="604178912"/>
      </c:scatterChart>
      <c:valAx>
        <c:axId val="6041785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8912"/>
        <c:crosses val="autoZero"/>
        <c:crossBetween val="midCat"/>
      </c:valAx>
      <c:valAx>
        <c:axId val="60417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179696"/>
        <c:axId val="604180088"/>
      </c:scatterChart>
      <c:valAx>
        <c:axId val="604179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0088"/>
        <c:crosses val="autoZero"/>
        <c:crossBetween val="midCat"/>
      </c:valAx>
      <c:valAx>
        <c:axId val="604180088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180872"/>
        <c:axId val="604181264"/>
      </c:scatterChart>
      <c:valAx>
        <c:axId val="604180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1264"/>
        <c:crosses val="autoZero"/>
        <c:crossBetween val="midCat"/>
      </c:valAx>
      <c:valAx>
        <c:axId val="604181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08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287.77</c:v>
                </c:pt>
                <c:pt idx="1">
                  <c:v>289.54000000000002</c:v>
                </c:pt>
                <c:pt idx="2">
                  <c:v>285.3</c:v>
                </c:pt>
                <c:pt idx="3">
                  <c:v>291.16000000000003</c:v>
                </c:pt>
                <c:pt idx="4">
                  <c:v>290.22000000000003</c:v>
                </c:pt>
                <c:pt idx="5">
                  <c:v>297.19</c:v>
                </c:pt>
                <c:pt idx="6">
                  <c:v>295.77999999999997</c:v>
                </c:pt>
                <c:pt idx="7">
                  <c:v>294.07</c:v>
                </c:pt>
                <c:pt idx="8">
                  <c:v>302.77</c:v>
                </c:pt>
                <c:pt idx="9">
                  <c:v>303.77999999999997</c:v>
                </c:pt>
                <c:pt idx="10">
                  <c:v>305.2</c:v>
                </c:pt>
                <c:pt idx="11">
                  <c:v>305.93</c:v>
                </c:pt>
                <c:pt idx="12">
                  <c:v>318.11</c:v>
                </c:pt>
                <c:pt idx="13">
                  <c:v>318.32</c:v>
                </c:pt>
                <c:pt idx="14">
                  <c:v>317</c:v>
                </c:pt>
                <c:pt idx="15">
                  <c:v>319.3</c:v>
                </c:pt>
                <c:pt idx="16">
                  <c:v>317.64999999999998</c:v>
                </c:pt>
                <c:pt idx="17">
                  <c:v>322.58</c:v>
                </c:pt>
                <c:pt idx="18">
                  <c:v>321.49</c:v>
                </c:pt>
                <c:pt idx="19">
                  <c:v>319.18</c:v>
                </c:pt>
                <c:pt idx="20">
                  <c:v>324.39999999999998</c:v>
                </c:pt>
                <c:pt idx="21">
                  <c:v>319.86</c:v>
                </c:pt>
                <c:pt idx="22">
                  <c:v>295.60000000000002</c:v>
                </c:pt>
                <c:pt idx="23">
                  <c:v>295.62</c:v>
                </c:pt>
                <c:pt idx="24">
                  <c:v>277</c:v>
                </c:pt>
                <c:pt idx="25">
                  <c:v>273.49</c:v>
                </c:pt>
                <c:pt idx="26">
                  <c:v>277.26</c:v>
                </c:pt>
                <c:pt idx="27">
                  <c:v>282.56</c:v>
                </c:pt>
                <c:pt idx="28">
                  <c:v>280.18</c:v>
                </c:pt>
                <c:pt idx="29">
                  <c:v>283.64</c:v>
                </c:pt>
                <c:pt idx="30">
                  <c:v>290.89</c:v>
                </c:pt>
                <c:pt idx="31">
                  <c:v>296.45999999999998</c:v>
                </c:pt>
                <c:pt idx="32">
                  <c:v>286</c:v>
                </c:pt>
                <c:pt idx="33">
                  <c:v>290.77999999999997</c:v>
                </c:pt>
                <c:pt idx="34">
                  <c:v>290.64999999999998</c:v>
                </c:pt>
                <c:pt idx="35">
                  <c:v>299.66000000000003</c:v>
                </c:pt>
                <c:pt idx="36">
                  <c:v>295.14</c:v>
                </c:pt>
                <c:pt idx="37">
                  <c:v>295.05</c:v>
                </c:pt>
                <c:pt idx="38">
                  <c:v>291.67</c:v>
                </c:pt>
                <c:pt idx="39">
                  <c:v>290.5</c:v>
                </c:pt>
                <c:pt idx="40">
                  <c:v>294.41000000000003</c:v>
                </c:pt>
                <c:pt idx="41">
                  <c:v>291.88</c:v>
                </c:pt>
                <c:pt idx="42">
                  <c:v>298.3</c:v>
                </c:pt>
                <c:pt idx="43">
                  <c:v>304.58999999999997</c:v>
                </c:pt>
                <c:pt idx="44">
                  <c:v>305.58999999999997</c:v>
                </c:pt>
                <c:pt idx="45">
                  <c:v>305.99</c:v>
                </c:pt>
                <c:pt idx="46">
                  <c:v>309.7</c:v>
                </c:pt>
                <c:pt idx="47">
                  <c:v>311.48</c:v>
                </c:pt>
                <c:pt idx="48">
                  <c:v>311.58999999999997</c:v>
                </c:pt>
                <c:pt idx="49">
                  <c:v>313.02999999999997</c:v>
                </c:pt>
                <c:pt idx="50">
                  <c:v>305.77999999999997</c:v>
                </c:pt>
                <c:pt idx="51">
                  <c:v>310.55</c:v>
                </c:pt>
                <c:pt idx="52">
                  <c:v>314.52999999999997</c:v>
                </c:pt>
                <c:pt idx="53">
                  <c:v>309.82</c:v>
                </c:pt>
                <c:pt idx="54">
                  <c:v>312.58</c:v>
                </c:pt>
                <c:pt idx="55">
                  <c:v>314.81</c:v>
                </c:pt>
                <c:pt idx="56">
                  <c:v>312</c:v>
                </c:pt>
                <c:pt idx="57">
                  <c:v>307.05</c:v>
                </c:pt>
                <c:pt idx="58">
                  <c:v>303.5</c:v>
                </c:pt>
                <c:pt idx="59">
                  <c:v>304.51</c:v>
                </c:pt>
                <c:pt idx="60">
                  <c:v>302.82</c:v>
                </c:pt>
                <c:pt idx="61">
                  <c:v>299.79000000000002</c:v>
                </c:pt>
                <c:pt idx="62">
                  <c:v>297.41000000000003</c:v>
                </c:pt>
                <c:pt idx="63">
                  <c:v>302.66000000000003</c:v>
                </c:pt>
                <c:pt idx="64">
                  <c:v>296.10000000000002</c:v>
                </c:pt>
                <c:pt idx="65">
                  <c:v>307.73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176560"/>
        <c:axId val="604176168"/>
      </c:lineChart>
      <c:dateAx>
        <c:axId val="60417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6168"/>
        <c:crosses val="autoZero"/>
        <c:auto val="1"/>
        <c:lblOffset val="100"/>
        <c:baseTimeUnit val="days"/>
      </c:dateAx>
      <c:valAx>
        <c:axId val="6041761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36.51</c:v>
                </c:pt>
                <c:pt idx="1">
                  <c:v>36.06</c:v>
                </c:pt>
                <c:pt idx="2">
                  <c:v>34.5</c:v>
                </c:pt>
                <c:pt idx="3">
                  <c:v>35.86</c:v>
                </c:pt>
                <c:pt idx="4">
                  <c:v>35.65</c:v>
                </c:pt>
                <c:pt idx="5">
                  <c:v>35.99</c:v>
                </c:pt>
                <c:pt idx="6">
                  <c:v>36.03</c:v>
                </c:pt>
                <c:pt idx="7">
                  <c:v>36.61</c:v>
                </c:pt>
                <c:pt idx="8">
                  <c:v>36.06</c:v>
                </c:pt>
                <c:pt idx="9">
                  <c:v>36.74</c:v>
                </c:pt>
                <c:pt idx="10">
                  <c:v>36.68</c:v>
                </c:pt>
                <c:pt idx="11">
                  <c:v>36.85</c:v>
                </c:pt>
                <c:pt idx="12">
                  <c:v>36.32</c:v>
                </c:pt>
                <c:pt idx="13">
                  <c:v>36.68</c:v>
                </c:pt>
                <c:pt idx="14">
                  <c:v>36.47</c:v>
                </c:pt>
                <c:pt idx="15">
                  <c:v>37.56</c:v>
                </c:pt>
                <c:pt idx="16">
                  <c:v>37.9</c:v>
                </c:pt>
                <c:pt idx="17">
                  <c:v>38.659999999999997</c:v>
                </c:pt>
                <c:pt idx="18">
                  <c:v>38.44</c:v>
                </c:pt>
                <c:pt idx="19">
                  <c:v>37.93</c:v>
                </c:pt>
                <c:pt idx="20">
                  <c:v>38.28</c:v>
                </c:pt>
                <c:pt idx="21">
                  <c:v>38.92</c:v>
                </c:pt>
                <c:pt idx="22">
                  <c:v>37.11</c:v>
                </c:pt>
                <c:pt idx="23">
                  <c:v>36.590000000000003</c:v>
                </c:pt>
                <c:pt idx="24">
                  <c:v>35</c:v>
                </c:pt>
                <c:pt idx="25">
                  <c:v>34.14</c:v>
                </c:pt>
                <c:pt idx="26">
                  <c:v>36.67</c:v>
                </c:pt>
                <c:pt idx="27">
                  <c:v>37.159999999999997</c:v>
                </c:pt>
                <c:pt idx="28">
                  <c:v>36.5</c:v>
                </c:pt>
                <c:pt idx="29">
                  <c:v>37.19</c:v>
                </c:pt>
                <c:pt idx="30">
                  <c:v>38.020000000000003</c:v>
                </c:pt>
                <c:pt idx="31">
                  <c:v>38.08</c:v>
                </c:pt>
                <c:pt idx="32">
                  <c:v>38.68</c:v>
                </c:pt>
                <c:pt idx="33">
                  <c:v>37.56</c:v>
                </c:pt>
                <c:pt idx="34">
                  <c:v>37.020000000000003</c:v>
                </c:pt>
                <c:pt idx="35">
                  <c:v>37.61</c:v>
                </c:pt>
                <c:pt idx="36">
                  <c:v>37.200000000000003</c:v>
                </c:pt>
                <c:pt idx="37">
                  <c:v>37.39</c:v>
                </c:pt>
                <c:pt idx="38">
                  <c:v>36.44</c:v>
                </c:pt>
                <c:pt idx="39">
                  <c:v>36.49</c:v>
                </c:pt>
                <c:pt idx="40">
                  <c:v>37.880000000000003</c:v>
                </c:pt>
                <c:pt idx="41">
                  <c:v>37.07</c:v>
                </c:pt>
                <c:pt idx="42">
                  <c:v>38.31</c:v>
                </c:pt>
                <c:pt idx="43">
                  <c:v>38.869999999999997</c:v>
                </c:pt>
                <c:pt idx="44">
                  <c:v>35.94</c:v>
                </c:pt>
                <c:pt idx="45">
                  <c:v>36.840000000000003</c:v>
                </c:pt>
                <c:pt idx="46">
                  <c:v>38.03</c:v>
                </c:pt>
                <c:pt idx="47">
                  <c:v>37.97</c:v>
                </c:pt>
                <c:pt idx="48">
                  <c:v>38.200000000000003</c:v>
                </c:pt>
                <c:pt idx="49">
                  <c:v>38.119999999999997</c:v>
                </c:pt>
                <c:pt idx="50">
                  <c:v>38.47</c:v>
                </c:pt>
                <c:pt idx="51">
                  <c:v>40.22</c:v>
                </c:pt>
                <c:pt idx="52">
                  <c:v>41.31</c:v>
                </c:pt>
                <c:pt idx="53">
                  <c:v>41.18</c:v>
                </c:pt>
                <c:pt idx="54">
                  <c:v>42.06</c:v>
                </c:pt>
                <c:pt idx="55">
                  <c:v>42.59</c:v>
                </c:pt>
                <c:pt idx="56">
                  <c:v>41.91</c:v>
                </c:pt>
                <c:pt idx="57">
                  <c:v>41.26</c:v>
                </c:pt>
                <c:pt idx="58">
                  <c:v>41.49</c:v>
                </c:pt>
                <c:pt idx="59">
                  <c:v>41.79</c:v>
                </c:pt>
                <c:pt idx="60">
                  <c:v>41.49</c:v>
                </c:pt>
                <c:pt idx="61">
                  <c:v>40.840000000000003</c:v>
                </c:pt>
                <c:pt idx="62">
                  <c:v>40.909999999999997</c:v>
                </c:pt>
                <c:pt idx="63">
                  <c:v>41.33</c:v>
                </c:pt>
                <c:pt idx="64">
                  <c:v>39.89</c:v>
                </c:pt>
                <c:pt idx="65">
                  <c:v>40.57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178128"/>
        <c:axId val="604184008"/>
      </c:lineChart>
      <c:dateAx>
        <c:axId val="60417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4008"/>
        <c:crosses val="autoZero"/>
        <c:auto val="1"/>
        <c:lblOffset val="100"/>
        <c:baseTimeUnit val="days"/>
      </c:dateAx>
      <c:valAx>
        <c:axId val="6041840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7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98.72</c:v>
                </c:pt>
                <c:pt idx="1">
                  <c:v>98.05</c:v>
                </c:pt>
                <c:pt idx="2">
                  <c:v>95.29</c:v>
                </c:pt>
                <c:pt idx="3">
                  <c:v>93.98</c:v>
                </c:pt>
                <c:pt idx="4">
                  <c:v>93.64</c:v>
                </c:pt>
                <c:pt idx="5">
                  <c:v>92.07</c:v>
                </c:pt>
                <c:pt idx="6">
                  <c:v>91.25</c:v>
                </c:pt>
                <c:pt idx="7">
                  <c:v>91.29</c:v>
                </c:pt>
                <c:pt idx="8">
                  <c:v>91.82</c:v>
                </c:pt>
                <c:pt idx="9">
                  <c:v>92.24</c:v>
                </c:pt>
                <c:pt idx="10">
                  <c:v>93.07</c:v>
                </c:pt>
                <c:pt idx="11">
                  <c:v>93.86</c:v>
                </c:pt>
                <c:pt idx="12">
                  <c:v>90.79</c:v>
                </c:pt>
                <c:pt idx="13">
                  <c:v>88.88</c:v>
                </c:pt>
                <c:pt idx="14">
                  <c:v>88.96</c:v>
                </c:pt>
                <c:pt idx="15">
                  <c:v>92.12</c:v>
                </c:pt>
                <c:pt idx="16">
                  <c:v>90.85</c:v>
                </c:pt>
                <c:pt idx="17">
                  <c:v>89.6</c:v>
                </c:pt>
                <c:pt idx="18">
                  <c:v>92.44</c:v>
                </c:pt>
                <c:pt idx="19">
                  <c:v>90.12</c:v>
                </c:pt>
                <c:pt idx="20">
                  <c:v>89.79</c:v>
                </c:pt>
                <c:pt idx="21">
                  <c:v>86.75</c:v>
                </c:pt>
                <c:pt idx="22">
                  <c:v>82.87</c:v>
                </c:pt>
                <c:pt idx="23">
                  <c:v>83.63</c:v>
                </c:pt>
                <c:pt idx="24">
                  <c:v>81.39</c:v>
                </c:pt>
                <c:pt idx="25">
                  <c:v>80.78</c:v>
                </c:pt>
                <c:pt idx="26">
                  <c:v>80.2</c:v>
                </c:pt>
                <c:pt idx="27">
                  <c:v>80.72</c:v>
                </c:pt>
                <c:pt idx="28">
                  <c:v>81.260000000000005</c:v>
                </c:pt>
                <c:pt idx="29">
                  <c:v>80.41</c:v>
                </c:pt>
                <c:pt idx="30">
                  <c:v>80.16</c:v>
                </c:pt>
                <c:pt idx="31">
                  <c:v>82.46</c:v>
                </c:pt>
                <c:pt idx="33">
                  <c:v>81.16</c:v>
                </c:pt>
                <c:pt idx="34">
                  <c:v>79.72</c:v>
                </c:pt>
                <c:pt idx="35">
                  <c:v>80.010000000000005</c:v>
                </c:pt>
                <c:pt idx="36">
                  <c:v>80.930000000000007</c:v>
                </c:pt>
                <c:pt idx="37">
                  <c:v>80.900000000000006</c:v>
                </c:pt>
                <c:pt idx="38">
                  <c:v>80.400000000000006</c:v>
                </c:pt>
                <c:pt idx="39">
                  <c:v>79.680000000000007</c:v>
                </c:pt>
                <c:pt idx="40">
                  <c:v>81.05</c:v>
                </c:pt>
                <c:pt idx="41">
                  <c:v>81.05</c:v>
                </c:pt>
                <c:pt idx="42">
                  <c:v>81.06</c:v>
                </c:pt>
                <c:pt idx="43">
                  <c:v>80.400000000000006</c:v>
                </c:pt>
                <c:pt idx="44">
                  <c:v>81.56</c:v>
                </c:pt>
                <c:pt idx="45">
                  <c:v>80.069999999999993</c:v>
                </c:pt>
                <c:pt idx="46">
                  <c:v>81.53</c:v>
                </c:pt>
                <c:pt idx="47">
                  <c:v>81.430000000000007</c:v>
                </c:pt>
                <c:pt idx="48">
                  <c:v>77.819999999999993</c:v>
                </c:pt>
                <c:pt idx="49">
                  <c:v>75.72</c:v>
                </c:pt>
                <c:pt idx="50">
                  <c:v>74.53</c:v>
                </c:pt>
                <c:pt idx="51">
                  <c:v>73.16</c:v>
                </c:pt>
                <c:pt idx="52">
                  <c:v>74.900000000000006</c:v>
                </c:pt>
                <c:pt idx="53">
                  <c:v>74.69</c:v>
                </c:pt>
                <c:pt idx="54">
                  <c:v>76.31</c:v>
                </c:pt>
                <c:pt idx="55">
                  <c:v>78.97</c:v>
                </c:pt>
                <c:pt idx="56">
                  <c:v>77.27</c:v>
                </c:pt>
                <c:pt idx="57">
                  <c:v>75.81</c:v>
                </c:pt>
                <c:pt idx="58">
                  <c:v>75.52</c:v>
                </c:pt>
                <c:pt idx="59">
                  <c:v>77.2</c:v>
                </c:pt>
                <c:pt idx="60">
                  <c:v>77.77</c:v>
                </c:pt>
                <c:pt idx="61">
                  <c:v>79</c:v>
                </c:pt>
                <c:pt idx="62">
                  <c:v>79.19</c:v>
                </c:pt>
                <c:pt idx="63">
                  <c:v>78.97</c:v>
                </c:pt>
                <c:pt idx="64">
                  <c:v>78.540000000000006</c:v>
                </c:pt>
                <c:pt idx="65">
                  <c:v>76.900000000000006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185968"/>
        <c:axId val="604186360"/>
      </c:lineChart>
      <c:dateAx>
        <c:axId val="60418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6360"/>
        <c:crosses val="autoZero"/>
        <c:auto val="1"/>
        <c:lblOffset val="100"/>
        <c:baseTimeUnit val="days"/>
      </c:dateAx>
      <c:valAx>
        <c:axId val="604186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113.95</c:v>
                </c:pt>
                <c:pt idx="1">
                  <c:v>112.12</c:v>
                </c:pt>
                <c:pt idx="2">
                  <c:v>111.03</c:v>
                </c:pt>
                <c:pt idx="3">
                  <c:v>109.95</c:v>
                </c:pt>
                <c:pt idx="4">
                  <c:v>109.11</c:v>
                </c:pt>
                <c:pt idx="5">
                  <c:v>109.9</c:v>
                </c:pt>
                <c:pt idx="6">
                  <c:v>109.49</c:v>
                </c:pt>
                <c:pt idx="7">
                  <c:v>110.52</c:v>
                </c:pt>
                <c:pt idx="8">
                  <c:v>111.46</c:v>
                </c:pt>
                <c:pt idx="9">
                  <c:v>111.57</c:v>
                </c:pt>
                <c:pt idx="10">
                  <c:v>111.79</c:v>
                </c:pt>
                <c:pt idx="11">
                  <c:v>111.23</c:v>
                </c:pt>
                <c:pt idx="12">
                  <c:v>111.8</c:v>
                </c:pt>
                <c:pt idx="13">
                  <c:v>111.73</c:v>
                </c:pt>
                <c:pt idx="14">
                  <c:v>110.06</c:v>
                </c:pt>
                <c:pt idx="15">
                  <c:v>109.95</c:v>
                </c:pt>
                <c:pt idx="16">
                  <c:v>109.99</c:v>
                </c:pt>
                <c:pt idx="17">
                  <c:v>107.11</c:v>
                </c:pt>
                <c:pt idx="18">
                  <c:v>105.71</c:v>
                </c:pt>
                <c:pt idx="19">
                  <c:v>108.43</c:v>
                </c:pt>
                <c:pt idx="20">
                  <c:v>107.79</c:v>
                </c:pt>
                <c:pt idx="21">
                  <c:v>110.88</c:v>
                </c:pt>
                <c:pt idx="22">
                  <c:v>111.06</c:v>
                </c:pt>
                <c:pt idx="23">
                  <c:v>110.41</c:v>
                </c:pt>
                <c:pt idx="24">
                  <c:v>108.84</c:v>
                </c:pt>
                <c:pt idx="25">
                  <c:v>109.83</c:v>
                </c:pt>
                <c:pt idx="27">
                  <c:v>111.59</c:v>
                </c:pt>
                <c:pt idx="28">
                  <c:v>111.49</c:v>
                </c:pt>
                <c:pt idx="29">
                  <c:v>113.54</c:v>
                </c:pt>
                <c:pt idx="30">
                  <c:v>113.72</c:v>
                </c:pt>
                <c:pt idx="31">
                  <c:v>114.48</c:v>
                </c:pt>
                <c:pt idx="32">
                  <c:v>115.59</c:v>
                </c:pt>
                <c:pt idx="33">
                  <c:v>118.25</c:v>
                </c:pt>
                <c:pt idx="34">
                  <c:v>117.65</c:v>
                </c:pt>
                <c:pt idx="35">
                  <c:v>116.6</c:v>
                </c:pt>
                <c:pt idx="36">
                  <c:v>117.06</c:v>
                </c:pt>
                <c:pt idx="37">
                  <c:v>117.12</c:v>
                </c:pt>
                <c:pt idx="38">
                  <c:v>117.47</c:v>
                </c:pt>
                <c:pt idx="39">
                  <c:v>117.55</c:v>
                </c:pt>
                <c:pt idx="40">
                  <c:v>117.63</c:v>
                </c:pt>
                <c:pt idx="41">
                  <c:v>116.98</c:v>
                </c:pt>
                <c:pt idx="42">
                  <c:v>117.34</c:v>
                </c:pt>
                <c:pt idx="43">
                  <c:v>116.3</c:v>
                </c:pt>
                <c:pt idx="44">
                  <c:v>116.05</c:v>
                </c:pt>
                <c:pt idx="45">
                  <c:v>114.06</c:v>
                </c:pt>
                <c:pt idx="46">
                  <c:v>113.89</c:v>
                </c:pt>
                <c:pt idx="47">
                  <c:v>113.05</c:v>
                </c:pt>
                <c:pt idx="48">
                  <c:v>113</c:v>
                </c:pt>
                <c:pt idx="49">
                  <c:v>112.52</c:v>
                </c:pt>
                <c:pt idx="50">
                  <c:v>113.05</c:v>
                </c:pt>
                <c:pt idx="51">
                  <c:v>112.18</c:v>
                </c:pt>
                <c:pt idx="52">
                  <c:v>113.95</c:v>
                </c:pt>
                <c:pt idx="53">
                  <c:v>113.09</c:v>
                </c:pt>
                <c:pt idx="54">
                  <c:v>112.88</c:v>
                </c:pt>
                <c:pt idx="55">
                  <c:v>112.71</c:v>
                </c:pt>
                <c:pt idx="56">
                  <c:v>114.62</c:v>
                </c:pt>
                <c:pt idx="57">
                  <c:v>113.55</c:v>
                </c:pt>
                <c:pt idx="58">
                  <c:v>113.57</c:v>
                </c:pt>
                <c:pt idx="59">
                  <c:v>113.58</c:v>
                </c:pt>
                <c:pt idx="60">
                  <c:v>114.92</c:v>
                </c:pt>
                <c:pt idx="61">
                  <c:v>115.57</c:v>
                </c:pt>
                <c:pt idx="62">
                  <c:v>111.77</c:v>
                </c:pt>
                <c:pt idx="63">
                  <c:v>107.95</c:v>
                </c:pt>
                <c:pt idx="64">
                  <c:v>105.44</c:v>
                </c:pt>
                <c:pt idx="65">
                  <c:v>103.13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188320"/>
        <c:axId val="604188712"/>
      </c:lineChart>
      <c:dateAx>
        <c:axId val="60418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8712"/>
        <c:crosses val="autoZero"/>
        <c:auto val="1"/>
        <c:lblOffset val="100"/>
        <c:baseTimeUnit val="days"/>
      </c:dateAx>
      <c:valAx>
        <c:axId val="6041887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74.77</c:v>
                </c:pt>
                <c:pt idx="1">
                  <c:v>74.91</c:v>
                </c:pt>
                <c:pt idx="2">
                  <c:v>74.290000000000006</c:v>
                </c:pt>
                <c:pt idx="3">
                  <c:v>72.31</c:v>
                </c:pt>
                <c:pt idx="4">
                  <c:v>72.03</c:v>
                </c:pt>
                <c:pt idx="5">
                  <c:v>71.86</c:v>
                </c:pt>
                <c:pt idx="6">
                  <c:v>72.53</c:v>
                </c:pt>
                <c:pt idx="7">
                  <c:v>72.040000000000006</c:v>
                </c:pt>
                <c:pt idx="8">
                  <c:v>71.489999999999995</c:v>
                </c:pt>
                <c:pt idx="9">
                  <c:v>72.13</c:v>
                </c:pt>
                <c:pt idx="10">
                  <c:v>72.86</c:v>
                </c:pt>
                <c:pt idx="11">
                  <c:v>72.88</c:v>
                </c:pt>
                <c:pt idx="12">
                  <c:v>71.72</c:v>
                </c:pt>
                <c:pt idx="13">
                  <c:v>71.540000000000006</c:v>
                </c:pt>
                <c:pt idx="14">
                  <c:v>71</c:v>
                </c:pt>
                <c:pt idx="15">
                  <c:v>71.78</c:v>
                </c:pt>
                <c:pt idx="16">
                  <c:v>71.680000000000007</c:v>
                </c:pt>
                <c:pt idx="17">
                  <c:v>72.47</c:v>
                </c:pt>
                <c:pt idx="18">
                  <c:v>72.42</c:v>
                </c:pt>
                <c:pt idx="19">
                  <c:v>70.5</c:v>
                </c:pt>
                <c:pt idx="20">
                  <c:v>70.11</c:v>
                </c:pt>
                <c:pt idx="21">
                  <c:v>68.739999999999995</c:v>
                </c:pt>
                <c:pt idx="22">
                  <c:v>67.069999999999993</c:v>
                </c:pt>
                <c:pt idx="23">
                  <c:v>67</c:v>
                </c:pt>
                <c:pt idx="24">
                  <c:v>65.510000000000005</c:v>
                </c:pt>
                <c:pt idx="25">
                  <c:v>65.33</c:v>
                </c:pt>
                <c:pt idx="26">
                  <c:v>65.45</c:v>
                </c:pt>
                <c:pt idx="27">
                  <c:v>66.25</c:v>
                </c:pt>
                <c:pt idx="28">
                  <c:v>66.42</c:v>
                </c:pt>
                <c:pt idx="29">
                  <c:v>66.45</c:v>
                </c:pt>
                <c:pt idx="30">
                  <c:v>66.930000000000007</c:v>
                </c:pt>
                <c:pt idx="31">
                  <c:v>66.8</c:v>
                </c:pt>
                <c:pt idx="32">
                  <c:v>66.739999999999995</c:v>
                </c:pt>
                <c:pt idx="33">
                  <c:v>67.09</c:v>
                </c:pt>
                <c:pt idx="34">
                  <c:v>67.36</c:v>
                </c:pt>
                <c:pt idx="35">
                  <c:v>66.78</c:v>
                </c:pt>
                <c:pt idx="36">
                  <c:v>61.25</c:v>
                </c:pt>
                <c:pt idx="37">
                  <c:v>60.08</c:v>
                </c:pt>
                <c:pt idx="38">
                  <c:v>59.9</c:v>
                </c:pt>
                <c:pt idx="39">
                  <c:v>60.15</c:v>
                </c:pt>
                <c:pt idx="40">
                  <c:v>60.41</c:v>
                </c:pt>
                <c:pt idx="41">
                  <c:v>60.69</c:v>
                </c:pt>
                <c:pt idx="42">
                  <c:v>60.86</c:v>
                </c:pt>
                <c:pt idx="43">
                  <c:v>61.9</c:v>
                </c:pt>
                <c:pt idx="44">
                  <c:v>61.76</c:v>
                </c:pt>
                <c:pt idx="45">
                  <c:v>61.94</c:v>
                </c:pt>
                <c:pt idx="46">
                  <c:v>64.36</c:v>
                </c:pt>
                <c:pt idx="48">
                  <c:v>63.91</c:v>
                </c:pt>
                <c:pt idx="49">
                  <c:v>63.81</c:v>
                </c:pt>
                <c:pt idx="50">
                  <c:v>64.040000000000006</c:v>
                </c:pt>
                <c:pt idx="51">
                  <c:v>63.37</c:v>
                </c:pt>
                <c:pt idx="52">
                  <c:v>64.22</c:v>
                </c:pt>
                <c:pt idx="53">
                  <c:v>64.28</c:v>
                </c:pt>
                <c:pt idx="54">
                  <c:v>63.42</c:v>
                </c:pt>
                <c:pt idx="55">
                  <c:v>63.85</c:v>
                </c:pt>
                <c:pt idx="56">
                  <c:v>64.63</c:v>
                </c:pt>
                <c:pt idx="57">
                  <c:v>64.28</c:v>
                </c:pt>
                <c:pt idx="58">
                  <c:v>63.72</c:v>
                </c:pt>
                <c:pt idx="59">
                  <c:v>64.06</c:v>
                </c:pt>
                <c:pt idx="60">
                  <c:v>63.66</c:v>
                </c:pt>
                <c:pt idx="61">
                  <c:v>63.83</c:v>
                </c:pt>
                <c:pt idx="62">
                  <c:v>63.48</c:v>
                </c:pt>
                <c:pt idx="63">
                  <c:v>64.36</c:v>
                </c:pt>
                <c:pt idx="64">
                  <c:v>65.900000000000006</c:v>
                </c:pt>
                <c:pt idx="65">
                  <c:v>65.12</c:v>
                </c:pt>
                <c:pt idx="66">
                  <c:v>66.239999999999995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190672"/>
        <c:axId val="604191064"/>
      </c:lineChart>
      <c:dateAx>
        <c:axId val="60419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91064"/>
        <c:crosses val="autoZero"/>
        <c:auto val="1"/>
        <c:lblOffset val="100"/>
        <c:baseTimeUnit val="days"/>
      </c:dateAx>
      <c:valAx>
        <c:axId val="6041910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77.2</c:v>
                </c:pt>
                <c:pt idx="1">
                  <c:v>76.92</c:v>
                </c:pt>
                <c:pt idx="2">
                  <c:v>77.099999999999994</c:v>
                </c:pt>
                <c:pt idx="3">
                  <c:v>75.69</c:v>
                </c:pt>
                <c:pt idx="4">
                  <c:v>76.37</c:v>
                </c:pt>
                <c:pt idx="5">
                  <c:v>74.56</c:v>
                </c:pt>
                <c:pt idx="6">
                  <c:v>73.48</c:v>
                </c:pt>
                <c:pt idx="7">
                  <c:v>77.319999999999993</c:v>
                </c:pt>
                <c:pt idx="8">
                  <c:v>78.31</c:v>
                </c:pt>
                <c:pt idx="9">
                  <c:v>78.66</c:v>
                </c:pt>
                <c:pt idx="10">
                  <c:v>80.06</c:v>
                </c:pt>
                <c:pt idx="11">
                  <c:v>79.709999999999994</c:v>
                </c:pt>
                <c:pt idx="12">
                  <c:v>79.3</c:v>
                </c:pt>
                <c:pt idx="13">
                  <c:v>76.739999999999995</c:v>
                </c:pt>
                <c:pt idx="14">
                  <c:v>76.87</c:v>
                </c:pt>
                <c:pt idx="15">
                  <c:v>76.91</c:v>
                </c:pt>
                <c:pt idx="16">
                  <c:v>76.64</c:v>
                </c:pt>
                <c:pt idx="17">
                  <c:v>76.849999999999994</c:v>
                </c:pt>
                <c:pt idx="18">
                  <c:v>76.66</c:v>
                </c:pt>
                <c:pt idx="19">
                  <c:v>74.7</c:v>
                </c:pt>
                <c:pt idx="20">
                  <c:v>74.38</c:v>
                </c:pt>
                <c:pt idx="21">
                  <c:v>71.5</c:v>
                </c:pt>
                <c:pt idx="22">
                  <c:v>69.72</c:v>
                </c:pt>
                <c:pt idx="23">
                  <c:v>69.77</c:v>
                </c:pt>
                <c:pt idx="24">
                  <c:v>68.53</c:v>
                </c:pt>
                <c:pt idx="25">
                  <c:v>68.53</c:v>
                </c:pt>
                <c:pt idx="26">
                  <c:v>69.599999999999994</c:v>
                </c:pt>
                <c:pt idx="27">
                  <c:v>69.05</c:v>
                </c:pt>
                <c:pt idx="28">
                  <c:v>69.09</c:v>
                </c:pt>
                <c:pt idx="29">
                  <c:v>68.34</c:v>
                </c:pt>
                <c:pt idx="30">
                  <c:v>67.45</c:v>
                </c:pt>
                <c:pt idx="31">
                  <c:v>68.27</c:v>
                </c:pt>
                <c:pt idx="32">
                  <c:v>68.17</c:v>
                </c:pt>
                <c:pt idx="33">
                  <c:v>68.27</c:v>
                </c:pt>
                <c:pt idx="34">
                  <c:v>67.930000000000007</c:v>
                </c:pt>
                <c:pt idx="35">
                  <c:v>67.98</c:v>
                </c:pt>
                <c:pt idx="36">
                  <c:v>68.7</c:v>
                </c:pt>
                <c:pt idx="37">
                  <c:v>68.69</c:v>
                </c:pt>
                <c:pt idx="38">
                  <c:v>68.489999999999995</c:v>
                </c:pt>
                <c:pt idx="39">
                  <c:v>68.98</c:v>
                </c:pt>
                <c:pt idx="40">
                  <c:v>69.349999999999994</c:v>
                </c:pt>
                <c:pt idx="41">
                  <c:v>69.06</c:v>
                </c:pt>
                <c:pt idx="42">
                  <c:v>68.7</c:v>
                </c:pt>
                <c:pt idx="43">
                  <c:v>69.41</c:v>
                </c:pt>
                <c:pt idx="44">
                  <c:v>69.66</c:v>
                </c:pt>
                <c:pt idx="45">
                  <c:v>69.05</c:v>
                </c:pt>
                <c:pt idx="46">
                  <c:v>66.97</c:v>
                </c:pt>
                <c:pt idx="47">
                  <c:v>68.05</c:v>
                </c:pt>
                <c:pt idx="48">
                  <c:v>69.7</c:v>
                </c:pt>
                <c:pt idx="49">
                  <c:v>69.989999999999995</c:v>
                </c:pt>
                <c:pt idx="50">
                  <c:v>69.319999999999993</c:v>
                </c:pt>
                <c:pt idx="51">
                  <c:v>70.5</c:v>
                </c:pt>
                <c:pt idx="52">
                  <c:v>71.599999999999994</c:v>
                </c:pt>
                <c:pt idx="53">
                  <c:v>71.69</c:v>
                </c:pt>
                <c:pt idx="54">
                  <c:v>72.09</c:v>
                </c:pt>
                <c:pt idx="55">
                  <c:v>71.89</c:v>
                </c:pt>
                <c:pt idx="56">
                  <c:v>72.180000000000007</c:v>
                </c:pt>
                <c:pt idx="57">
                  <c:v>71.72</c:v>
                </c:pt>
                <c:pt idx="58">
                  <c:v>71.83</c:v>
                </c:pt>
                <c:pt idx="59">
                  <c:v>71.91</c:v>
                </c:pt>
                <c:pt idx="60">
                  <c:v>72.53</c:v>
                </c:pt>
                <c:pt idx="61">
                  <c:v>71.510000000000005</c:v>
                </c:pt>
                <c:pt idx="62">
                  <c:v>70.38</c:v>
                </c:pt>
                <c:pt idx="63">
                  <c:v>71.77</c:v>
                </c:pt>
                <c:pt idx="65">
                  <c:v>70.58</c:v>
                </c:pt>
                <c:pt idx="66">
                  <c:v>70.67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84816"/>
        <c:axId val="615985208"/>
      </c:lineChart>
      <c:dateAx>
        <c:axId val="61598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5208"/>
        <c:crosses val="autoZero"/>
        <c:auto val="1"/>
        <c:lblOffset val="100"/>
        <c:baseTimeUnit val="days"/>
      </c:dateAx>
      <c:valAx>
        <c:axId val="615985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31.26</c:v>
                </c:pt>
                <c:pt idx="1">
                  <c:v>30.79</c:v>
                </c:pt>
                <c:pt idx="2">
                  <c:v>30.13</c:v>
                </c:pt>
                <c:pt idx="3">
                  <c:v>30.23</c:v>
                </c:pt>
                <c:pt idx="4">
                  <c:v>29.8</c:v>
                </c:pt>
                <c:pt idx="5">
                  <c:v>29.38</c:v>
                </c:pt>
                <c:pt idx="6">
                  <c:v>29.67</c:v>
                </c:pt>
                <c:pt idx="7">
                  <c:v>30.14</c:v>
                </c:pt>
                <c:pt idx="8">
                  <c:v>30.49</c:v>
                </c:pt>
                <c:pt idx="9">
                  <c:v>29.82</c:v>
                </c:pt>
                <c:pt idx="10">
                  <c:v>29.98</c:v>
                </c:pt>
                <c:pt idx="11">
                  <c:v>30.04</c:v>
                </c:pt>
                <c:pt idx="12">
                  <c:v>29.87</c:v>
                </c:pt>
                <c:pt idx="13">
                  <c:v>29.63</c:v>
                </c:pt>
                <c:pt idx="14">
                  <c:v>29.51</c:v>
                </c:pt>
                <c:pt idx="15">
                  <c:v>29.87</c:v>
                </c:pt>
                <c:pt idx="16">
                  <c:v>29.74</c:v>
                </c:pt>
                <c:pt idx="17">
                  <c:v>29.44</c:v>
                </c:pt>
                <c:pt idx="18">
                  <c:v>29.75</c:v>
                </c:pt>
                <c:pt idx="19">
                  <c:v>29.24</c:v>
                </c:pt>
                <c:pt idx="20">
                  <c:v>29.51</c:v>
                </c:pt>
                <c:pt idx="21">
                  <c:v>29.36</c:v>
                </c:pt>
                <c:pt idx="22">
                  <c:v>29.44</c:v>
                </c:pt>
                <c:pt idx="23">
                  <c:v>28.51</c:v>
                </c:pt>
                <c:pt idx="24">
                  <c:v>30.24</c:v>
                </c:pt>
                <c:pt idx="25">
                  <c:v>30.24</c:v>
                </c:pt>
                <c:pt idx="26">
                  <c:v>31.53</c:v>
                </c:pt>
                <c:pt idx="27">
                  <c:v>31.13</c:v>
                </c:pt>
                <c:pt idx="28">
                  <c:v>31.84</c:v>
                </c:pt>
                <c:pt idx="29">
                  <c:v>31.8</c:v>
                </c:pt>
                <c:pt idx="30">
                  <c:v>32</c:v>
                </c:pt>
                <c:pt idx="31">
                  <c:v>32.04</c:v>
                </c:pt>
                <c:pt idx="32">
                  <c:v>32.25</c:v>
                </c:pt>
                <c:pt idx="33">
                  <c:v>32.36</c:v>
                </c:pt>
                <c:pt idx="34">
                  <c:v>32.29</c:v>
                </c:pt>
                <c:pt idx="35">
                  <c:v>32.409999999999997</c:v>
                </c:pt>
                <c:pt idx="36">
                  <c:v>32.24</c:v>
                </c:pt>
                <c:pt idx="37">
                  <c:v>32.29</c:v>
                </c:pt>
                <c:pt idx="38">
                  <c:v>32.15</c:v>
                </c:pt>
                <c:pt idx="39">
                  <c:v>32.08</c:v>
                </c:pt>
                <c:pt idx="40">
                  <c:v>32.04</c:v>
                </c:pt>
                <c:pt idx="41">
                  <c:v>32.29</c:v>
                </c:pt>
                <c:pt idx="42">
                  <c:v>31.97</c:v>
                </c:pt>
                <c:pt idx="43">
                  <c:v>31.86</c:v>
                </c:pt>
                <c:pt idx="44">
                  <c:v>31.57</c:v>
                </c:pt>
                <c:pt idx="45">
                  <c:v>31.61</c:v>
                </c:pt>
                <c:pt idx="46">
                  <c:v>31.87</c:v>
                </c:pt>
                <c:pt idx="47">
                  <c:v>31.5</c:v>
                </c:pt>
                <c:pt idx="48">
                  <c:v>32.020000000000003</c:v>
                </c:pt>
                <c:pt idx="49">
                  <c:v>32.340000000000003</c:v>
                </c:pt>
                <c:pt idx="50">
                  <c:v>31.72</c:v>
                </c:pt>
                <c:pt idx="51">
                  <c:v>31.7</c:v>
                </c:pt>
                <c:pt idx="52">
                  <c:v>32.1</c:v>
                </c:pt>
                <c:pt idx="53">
                  <c:v>32.020000000000003</c:v>
                </c:pt>
                <c:pt idx="54">
                  <c:v>32.090000000000003</c:v>
                </c:pt>
                <c:pt idx="55">
                  <c:v>32.14</c:v>
                </c:pt>
                <c:pt idx="56">
                  <c:v>32.049999999999997</c:v>
                </c:pt>
                <c:pt idx="57">
                  <c:v>31.8</c:v>
                </c:pt>
                <c:pt idx="58">
                  <c:v>31.52</c:v>
                </c:pt>
                <c:pt idx="59">
                  <c:v>31.72</c:v>
                </c:pt>
                <c:pt idx="60">
                  <c:v>31.73</c:v>
                </c:pt>
                <c:pt idx="61">
                  <c:v>31.6</c:v>
                </c:pt>
                <c:pt idx="62">
                  <c:v>31.71</c:v>
                </c:pt>
                <c:pt idx="63">
                  <c:v>31.61</c:v>
                </c:pt>
                <c:pt idx="64">
                  <c:v>31.5</c:v>
                </c:pt>
                <c:pt idx="65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87168"/>
        <c:axId val="615987560"/>
      </c:lineChart>
      <c:dateAx>
        <c:axId val="61598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7560"/>
        <c:crosses val="autoZero"/>
        <c:auto val="1"/>
        <c:lblOffset val="100"/>
        <c:baseTimeUnit val="days"/>
      </c:dateAx>
      <c:valAx>
        <c:axId val="61598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28.21</c:v>
                </c:pt>
                <c:pt idx="1">
                  <c:v>28.64</c:v>
                </c:pt>
                <c:pt idx="2">
                  <c:v>28.11</c:v>
                </c:pt>
                <c:pt idx="3">
                  <c:v>27.5</c:v>
                </c:pt>
                <c:pt idx="4">
                  <c:v>27.56</c:v>
                </c:pt>
                <c:pt idx="5">
                  <c:v>27.4</c:v>
                </c:pt>
                <c:pt idx="6">
                  <c:v>28.2</c:v>
                </c:pt>
                <c:pt idx="7">
                  <c:v>28.11</c:v>
                </c:pt>
                <c:pt idx="8">
                  <c:v>28.47</c:v>
                </c:pt>
                <c:pt idx="9">
                  <c:v>28.31</c:v>
                </c:pt>
                <c:pt idx="10">
                  <c:v>28.36</c:v>
                </c:pt>
                <c:pt idx="11">
                  <c:v>28.4</c:v>
                </c:pt>
                <c:pt idx="12">
                  <c:v>28.27</c:v>
                </c:pt>
                <c:pt idx="13">
                  <c:v>27.8</c:v>
                </c:pt>
                <c:pt idx="14">
                  <c:v>27.82</c:v>
                </c:pt>
                <c:pt idx="15">
                  <c:v>27.92</c:v>
                </c:pt>
                <c:pt idx="16">
                  <c:v>27.54</c:v>
                </c:pt>
                <c:pt idx="17">
                  <c:v>27.45</c:v>
                </c:pt>
                <c:pt idx="18">
                  <c:v>27.52</c:v>
                </c:pt>
                <c:pt idx="19">
                  <c:v>27.14</c:v>
                </c:pt>
                <c:pt idx="20">
                  <c:v>27.16</c:v>
                </c:pt>
                <c:pt idx="21">
                  <c:v>27.46</c:v>
                </c:pt>
                <c:pt idx="22">
                  <c:v>27.09</c:v>
                </c:pt>
                <c:pt idx="23">
                  <c:v>27.39</c:v>
                </c:pt>
                <c:pt idx="24">
                  <c:v>26.94</c:v>
                </c:pt>
                <c:pt idx="25">
                  <c:v>27.71</c:v>
                </c:pt>
                <c:pt idx="26">
                  <c:v>25.83</c:v>
                </c:pt>
                <c:pt idx="27">
                  <c:v>26.19</c:v>
                </c:pt>
                <c:pt idx="28">
                  <c:v>26.27</c:v>
                </c:pt>
                <c:pt idx="29">
                  <c:v>26.25</c:v>
                </c:pt>
                <c:pt idx="30">
                  <c:v>26.11</c:v>
                </c:pt>
                <c:pt idx="31">
                  <c:v>26.4</c:v>
                </c:pt>
                <c:pt idx="32">
                  <c:v>25.56</c:v>
                </c:pt>
                <c:pt idx="33">
                  <c:v>25.57</c:v>
                </c:pt>
                <c:pt idx="34">
                  <c:v>25.83</c:v>
                </c:pt>
                <c:pt idx="35">
                  <c:v>25.27</c:v>
                </c:pt>
                <c:pt idx="36">
                  <c:v>25.12</c:v>
                </c:pt>
                <c:pt idx="37">
                  <c:v>24.96</c:v>
                </c:pt>
                <c:pt idx="38">
                  <c:v>24.68</c:v>
                </c:pt>
                <c:pt idx="39">
                  <c:v>24.73</c:v>
                </c:pt>
                <c:pt idx="40">
                  <c:v>24.56</c:v>
                </c:pt>
                <c:pt idx="41">
                  <c:v>24.55</c:v>
                </c:pt>
                <c:pt idx="42">
                  <c:v>24.64</c:v>
                </c:pt>
                <c:pt idx="43">
                  <c:v>24.71</c:v>
                </c:pt>
                <c:pt idx="44">
                  <c:v>24.35</c:v>
                </c:pt>
                <c:pt idx="45">
                  <c:v>24.53</c:v>
                </c:pt>
                <c:pt idx="46">
                  <c:v>24.66</c:v>
                </c:pt>
                <c:pt idx="47">
                  <c:v>24.74</c:v>
                </c:pt>
                <c:pt idx="48">
                  <c:v>24.73</c:v>
                </c:pt>
                <c:pt idx="49">
                  <c:v>24.22</c:v>
                </c:pt>
                <c:pt idx="50">
                  <c:v>24.04</c:v>
                </c:pt>
                <c:pt idx="51">
                  <c:v>24.31</c:v>
                </c:pt>
                <c:pt idx="52">
                  <c:v>24.2</c:v>
                </c:pt>
                <c:pt idx="53">
                  <c:v>23.79</c:v>
                </c:pt>
                <c:pt idx="54">
                  <c:v>23.93</c:v>
                </c:pt>
                <c:pt idx="55">
                  <c:v>24.3</c:v>
                </c:pt>
                <c:pt idx="56">
                  <c:v>24</c:v>
                </c:pt>
                <c:pt idx="57">
                  <c:v>23.89</c:v>
                </c:pt>
                <c:pt idx="58">
                  <c:v>23.93</c:v>
                </c:pt>
                <c:pt idx="59">
                  <c:v>23.9</c:v>
                </c:pt>
                <c:pt idx="60">
                  <c:v>23.84</c:v>
                </c:pt>
                <c:pt idx="61">
                  <c:v>23.7</c:v>
                </c:pt>
                <c:pt idx="62">
                  <c:v>23.71</c:v>
                </c:pt>
                <c:pt idx="63">
                  <c:v>23.95</c:v>
                </c:pt>
                <c:pt idx="65">
                  <c:v>23.57</c:v>
                </c:pt>
                <c:pt idx="66">
                  <c:v>24.75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89520"/>
        <c:axId val="615989912"/>
      </c:lineChart>
      <c:dateAx>
        <c:axId val="61598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9912"/>
        <c:crosses val="autoZero"/>
        <c:auto val="1"/>
        <c:lblOffset val="100"/>
        <c:baseTimeUnit val="days"/>
      </c:dateAx>
      <c:valAx>
        <c:axId val="615989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21.07</c:v>
                </c:pt>
                <c:pt idx="1">
                  <c:v>21.23</c:v>
                </c:pt>
                <c:pt idx="2">
                  <c:v>20.55</c:v>
                </c:pt>
                <c:pt idx="3">
                  <c:v>20.89</c:v>
                </c:pt>
                <c:pt idx="4">
                  <c:v>20.93</c:v>
                </c:pt>
                <c:pt idx="5">
                  <c:v>21.1</c:v>
                </c:pt>
                <c:pt idx="6">
                  <c:v>23.98</c:v>
                </c:pt>
                <c:pt idx="7">
                  <c:v>23.33</c:v>
                </c:pt>
                <c:pt idx="8">
                  <c:v>24</c:v>
                </c:pt>
                <c:pt idx="9">
                  <c:v>23.88</c:v>
                </c:pt>
                <c:pt idx="10">
                  <c:v>23.82</c:v>
                </c:pt>
                <c:pt idx="11">
                  <c:v>23.51</c:v>
                </c:pt>
                <c:pt idx="12">
                  <c:v>24.01</c:v>
                </c:pt>
                <c:pt idx="13">
                  <c:v>24.14</c:v>
                </c:pt>
                <c:pt idx="14">
                  <c:v>24.13</c:v>
                </c:pt>
                <c:pt idx="15">
                  <c:v>24.4</c:v>
                </c:pt>
                <c:pt idx="16">
                  <c:v>23.99</c:v>
                </c:pt>
                <c:pt idx="17">
                  <c:v>23.66</c:v>
                </c:pt>
                <c:pt idx="18">
                  <c:v>23.58</c:v>
                </c:pt>
                <c:pt idx="19">
                  <c:v>21.24</c:v>
                </c:pt>
                <c:pt idx="20">
                  <c:v>21.98</c:v>
                </c:pt>
                <c:pt idx="21">
                  <c:v>24.12</c:v>
                </c:pt>
                <c:pt idx="22">
                  <c:v>28.45</c:v>
                </c:pt>
                <c:pt idx="23">
                  <c:v>27.85</c:v>
                </c:pt>
                <c:pt idx="24">
                  <c:v>27.24</c:v>
                </c:pt>
                <c:pt idx="25">
                  <c:v>26.69</c:v>
                </c:pt>
                <c:pt idx="26">
                  <c:v>26.32</c:v>
                </c:pt>
                <c:pt idx="27">
                  <c:v>26.06</c:v>
                </c:pt>
                <c:pt idx="28">
                  <c:v>26.43</c:v>
                </c:pt>
                <c:pt idx="29">
                  <c:v>25.71</c:v>
                </c:pt>
                <c:pt idx="30">
                  <c:v>25.73</c:v>
                </c:pt>
                <c:pt idx="31">
                  <c:v>26.27</c:v>
                </c:pt>
                <c:pt idx="32">
                  <c:v>26.69</c:v>
                </c:pt>
                <c:pt idx="33">
                  <c:v>26.8</c:v>
                </c:pt>
                <c:pt idx="34">
                  <c:v>26.59</c:v>
                </c:pt>
                <c:pt idx="35">
                  <c:v>26.64</c:v>
                </c:pt>
                <c:pt idx="36">
                  <c:v>26.5</c:v>
                </c:pt>
                <c:pt idx="37">
                  <c:v>26.25</c:v>
                </c:pt>
                <c:pt idx="38">
                  <c:v>25.97</c:v>
                </c:pt>
                <c:pt idx="39">
                  <c:v>25.31</c:v>
                </c:pt>
                <c:pt idx="40">
                  <c:v>25.38</c:v>
                </c:pt>
                <c:pt idx="41">
                  <c:v>25.29</c:v>
                </c:pt>
                <c:pt idx="42">
                  <c:v>25.03</c:v>
                </c:pt>
                <c:pt idx="43">
                  <c:v>25.59</c:v>
                </c:pt>
                <c:pt idx="44">
                  <c:v>25.33</c:v>
                </c:pt>
                <c:pt idx="45">
                  <c:v>25.21</c:v>
                </c:pt>
                <c:pt idx="46">
                  <c:v>26.16</c:v>
                </c:pt>
                <c:pt idx="47">
                  <c:v>26.24</c:v>
                </c:pt>
                <c:pt idx="48">
                  <c:v>26.58</c:v>
                </c:pt>
                <c:pt idx="49">
                  <c:v>26.59</c:v>
                </c:pt>
                <c:pt idx="50">
                  <c:v>25.82</c:v>
                </c:pt>
                <c:pt idx="51">
                  <c:v>26</c:v>
                </c:pt>
                <c:pt idx="52">
                  <c:v>25.86</c:v>
                </c:pt>
                <c:pt idx="53">
                  <c:v>25.53</c:v>
                </c:pt>
                <c:pt idx="54">
                  <c:v>27.56</c:v>
                </c:pt>
                <c:pt idx="55">
                  <c:v>27.61</c:v>
                </c:pt>
                <c:pt idx="56">
                  <c:v>27.8</c:v>
                </c:pt>
                <c:pt idx="57">
                  <c:v>27.31</c:v>
                </c:pt>
                <c:pt idx="58">
                  <c:v>27.97</c:v>
                </c:pt>
                <c:pt idx="59">
                  <c:v>27.33</c:v>
                </c:pt>
                <c:pt idx="60">
                  <c:v>27.32</c:v>
                </c:pt>
                <c:pt idx="61">
                  <c:v>26.61</c:v>
                </c:pt>
                <c:pt idx="62">
                  <c:v>26.71</c:v>
                </c:pt>
                <c:pt idx="63">
                  <c:v>26.92</c:v>
                </c:pt>
                <c:pt idx="64">
                  <c:v>27.54</c:v>
                </c:pt>
                <c:pt idx="65">
                  <c:v>27.89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91872"/>
        <c:axId val="615992264"/>
      </c:lineChart>
      <c:dateAx>
        <c:axId val="61599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2264"/>
        <c:crosses val="autoZero"/>
        <c:auto val="1"/>
        <c:lblOffset val="100"/>
        <c:baseTimeUnit val="days"/>
      </c:dateAx>
      <c:valAx>
        <c:axId val="615992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30.37</c:v>
                </c:pt>
                <c:pt idx="2">
                  <c:v>29.72</c:v>
                </c:pt>
                <c:pt idx="3">
                  <c:v>28.57</c:v>
                </c:pt>
                <c:pt idx="4">
                  <c:v>28.58</c:v>
                </c:pt>
                <c:pt idx="5">
                  <c:v>28.38</c:v>
                </c:pt>
                <c:pt idx="6">
                  <c:v>28.72</c:v>
                </c:pt>
                <c:pt idx="7">
                  <c:v>28.94</c:v>
                </c:pt>
                <c:pt idx="8">
                  <c:v>27.43</c:v>
                </c:pt>
                <c:pt idx="9">
                  <c:v>28.19</c:v>
                </c:pt>
                <c:pt idx="10">
                  <c:v>28.55</c:v>
                </c:pt>
                <c:pt idx="11">
                  <c:v>28.38</c:v>
                </c:pt>
                <c:pt idx="12">
                  <c:v>28.39</c:v>
                </c:pt>
                <c:pt idx="13">
                  <c:v>29.87</c:v>
                </c:pt>
                <c:pt idx="14">
                  <c:v>28.96</c:v>
                </c:pt>
                <c:pt idx="15">
                  <c:v>27.09</c:v>
                </c:pt>
                <c:pt idx="16">
                  <c:v>27.44</c:v>
                </c:pt>
                <c:pt idx="17">
                  <c:v>27.8</c:v>
                </c:pt>
                <c:pt idx="18">
                  <c:v>28.2</c:v>
                </c:pt>
                <c:pt idx="19">
                  <c:v>27.78</c:v>
                </c:pt>
                <c:pt idx="20">
                  <c:v>27.13</c:v>
                </c:pt>
                <c:pt idx="22">
                  <c:v>26.48</c:v>
                </c:pt>
                <c:pt idx="23">
                  <c:v>24.34</c:v>
                </c:pt>
                <c:pt idx="24">
                  <c:v>23.29</c:v>
                </c:pt>
                <c:pt idx="25">
                  <c:v>23.11</c:v>
                </c:pt>
                <c:pt idx="26">
                  <c:v>22.6</c:v>
                </c:pt>
                <c:pt idx="27">
                  <c:v>24.7</c:v>
                </c:pt>
                <c:pt idx="28">
                  <c:v>24.89</c:v>
                </c:pt>
                <c:pt idx="29">
                  <c:v>24.01</c:v>
                </c:pt>
                <c:pt idx="30">
                  <c:v>24.52</c:v>
                </c:pt>
                <c:pt idx="31">
                  <c:v>24.53</c:v>
                </c:pt>
                <c:pt idx="32">
                  <c:v>25.55</c:v>
                </c:pt>
                <c:pt idx="33">
                  <c:v>25.54</c:v>
                </c:pt>
                <c:pt idx="34">
                  <c:v>25.35</c:v>
                </c:pt>
                <c:pt idx="35">
                  <c:v>25.92</c:v>
                </c:pt>
                <c:pt idx="36">
                  <c:v>24.98</c:v>
                </c:pt>
                <c:pt idx="37">
                  <c:v>24.15</c:v>
                </c:pt>
                <c:pt idx="38">
                  <c:v>23.46</c:v>
                </c:pt>
                <c:pt idx="39">
                  <c:v>22.6</c:v>
                </c:pt>
                <c:pt idx="40">
                  <c:v>22.28</c:v>
                </c:pt>
                <c:pt idx="41">
                  <c:v>23.04</c:v>
                </c:pt>
                <c:pt idx="42">
                  <c:v>22.92</c:v>
                </c:pt>
                <c:pt idx="43">
                  <c:v>23.46</c:v>
                </c:pt>
                <c:pt idx="44">
                  <c:v>23.86</c:v>
                </c:pt>
                <c:pt idx="45">
                  <c:v>23.95</c:v>
                </c:pt>
                <c:pt idx="46">
                  <c:v>24.66</c:v>
                </c:pt>
                <c:pt idx="47">
                  <c:v>24.86</c:v>
                </c:pt>
                <c:pt idx="48">
                  <c:v>24.4</c:v>
                </c:pt>
                <c:pt idx="49">
                  <c:v>24.21</c:v>
                </c:pt>
                <c:pt idx="50">
                  <c:v>24.35</c:v>
                </c:pt>
                <c:pt idx="51">
                  <c:v>24.2</c:v>
                </c:pt>
                <c:pt idx="52">
                  <c:v>23.95</c:v>
                </c:pt>
                <c:pt idx="53">
                  <c:v>22.89</c:v>
                </c:pt>
                <c:pt idx="54">
                  <c:v>22.64</c:v>
                </c:pt>
                <c:pt idx="55">
                  <c:v>22.63</c:v>
                </c:pt>
                <c:pt idx="56">
                  <c:v>23.23</c:v>
                </c:pt>
                <c:pt idx="57">
                  <c:v>23.03</c:v>
                </c:pt>
                <c:pt idx="58">
                  <c:v>23.3</c:v>
                </c:pt>
                <c:pt idx="59">
                  <c:v>23.68</c:v>
                </c:pt>
                <c:pt idx="60">
                  <c:v>24.02</c:v>
                </c:pt>
                <c:pt idx="61">
                  <c:v>24.09</c:v>
                </c:pt>
                <c:pt idx="62">
                  <c:v>24.03</c:v>
                </c:pt>
                <c:pt idx="63">
                  <c:v>24.01</c:v>
                </c:pt>
                <c:pt idx="64">
                  <c:v>25.51</c:v>
                </c:pt>
                <c:pt idx="65">
                  <c:v>25</c:v>
                </c:pt>
                <c:pt idx="66">
                  <c:v>25.96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94224"/>
        <c:axId val="615994616"/>
      </c:lineChart>
      <c:dateAx>
        <c:axId val="61599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4616"/>
        <c:crosses val="autoZero"/>
        <c:auto val="1"/>
        <c:lblOffset val="100"/>
        <c:baseTimeUnit val="days"/>
      </c:dateAx>
      <c:valAx>
        <c:axId val="615994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49.79</c:v>
                </c:pt>
                <c:pt idx="1">
                  <c:v>49.6</c:v>
                </c:pt>
                <c:pt idx="2">
                  <c:v>49.85</c:v>
                </c:pt>
                <c:pt idx="3">
                  <c:v>47.68</c:v>
                </c:pt>
                <c:pt idx="5">
                  <c:v>47.07</c:v>
                </c:pt>
                <c:pt idx="6">
                  <c:v>47.91</c:v>
                </c:pt>
                <c:pt idx="7">
                  <c:v>47.07</c:v>
                </c:pt>
                <c:pt idx="8">
                  <c:v>46.61</c:v>
                </c:pt>
                <c:pt idx="9">
                  <c:v>47.24</c:v>
                </c:pt>
                <c:pt idx="10">
                  <c:v>47.52</c:v>
                </c:pt>
                <c:pt idx="11">
                  <c:v>47.45</c:v>
                </c:pt>
                <c:pt idx="12">
                  <c:v>47.37</c:v>
                </c:pt>
                <c:pt idx="13">
                  <c:v>47.1</c:v>
                </c:pt>
                <c:pt idx="14">
                  <c:v>47.36</c:v>
                </c:pt>
                <c:pt idx="15">
                  <c:v>47.06</c:v>
                </c:pt>
                <c:pt idx="16">
                  <c:v>46.69</c:v>
                </c:pt>
                <c:pt idx="17">
                  <c:v>45.85</c:v>
                </c:pt>
                <c:pt idx="18">
                  <c:v>46.25</c:v>
                </c:pt>
                <c:pt idx="19">
                  <c:v>45.35</c:v>
                </c:pt>
                <c:pt idx="20">
                  <c:v>43.84</c:v>
                </c:pt>
                <c:pt idx="21">
                  <c:v>43.64</c:v>
                </c:pt>
                <c:pt idx="22">
                  <c:v>42.37</c:v>
                </c:pt>
                <c:pt idx="23">
                  <c:v>41.93</c:v>
                </c:pt>
                <c:pt idx="24">
                  <c:v>41.57</c:v>
                </c:pt>
                <c:pt idx="25">
                  <c:v>40.380000000000003</c:v>
                </c:pt>
                <c:pt idx="26">
                  <c:v>39.700000000000003</c:v>
                </c:pt>
                <c:pt idx="27">
                  <c:v>39.61</c:v>
                </c:pt>
                <c:pt idx="28">
                  <c:v>39.68</c:v>
                </c:pt>
                <c:pt idx="29">
                  <c:v>40.049999999999997</c:v>
                </c:pt>
                <c:pt idx="30">
                  <c:v>39.18</c:v>
                </c:pt>
                <c:pt idx="31">
                  <c:v>39.24</c:v>
                </c:pt>
                <c:pt idx="32">
                  <c:v>38.4</c:v>
                </c:pt>
                <c:pt idx="33">
                  <c:v>41.95</c:v>
                </c:pt>
                <c:pt idx="34">
                  <c:v>42.33</c:v>
                </c:pt>
                <c:pt idx="35">
                  <c:v>42.43</c:v>
                </c:pt>
                <c:pt idx="36">
                  <c:v>42.29</c:v>
                </c:pt>
                <c:pt idx="37">
                  <c:v>42.25</c:v>
                </c:pt>
                <c:pt idx="38">
                  <c:v>41.68</c:v>
                </c:pt>
                <c:pt idx="39">
                  <c:v>41.24</c:v>
                </c:pt>
                <c:pt idx="40">
                  <c:v>41.32</c:v>
                </c:pt>
                <c:pt idx="41">
                  <c:v>41.38</c:v>
                </c:pt>
                <c:pt idx="42">
                  <c:v>40.01</c:v>
                </c:pt>
                <c:pt idx="43">
                  <c:v>39.79</c:v>
                </c:pt>
                <c:pt idx="44">
                  <c:v>39.770000000000003</c:v>
                </c:pt>
                <c:pt idx="45">
                  <c:v>38.47</c:v>
                </c:pt>
                <c:pt idx="46">
                  <c:v>39.17</c:v>
                </c:pt>
                <c:pt idx="47">
                  <c:v>39.1</c:v>
                </c:pt>
                <c:pt idx="48">
                  <c:v>39.159999999999997</c:v>
                </c:pt>
                <c:pt idx="49">
                  <c:v>39.74</c:v>
                </c:pt>
                <c:pt idx="50">
                  <c:v>38.89</c:v>
                </c:pt>
                <c:pt idx="51">
                  <c:v>38.15</c:v>
                </c:pt>
                <c:pt idx="52">
                  <c:v>38.07</c:v>
                </c:pt>
                <c:pt idx="53">
                  <c:v>38.54</c:v>
                </c:pt>
                <c:pt idx="54">
                  <c:v>36.869999999999997</c:v>
                </c:pt>
                <c:pt idx="55">
                  <c:v>37.24</c:v>
                </c:pt>
                <c:pt idx="56">
                  <c:v>37.33</c:v>
                </c:pt>
                <c:pt idx="57">
                  <c:v>36.909999999999997</c:v>
                </c:pt>
                <c:pt idx="58">
                  <c:v>36.82</c:v>
                </c:pt>
                <c:pt idx="59">
                  <c:v>36.700000000000003</c:v>
                </c:pt>
                <c:pt idx="60">
                  <c:v>36.590000000000003</c:v>
                </c:pt>
                <c:pt idx="61">
                  <c:v>36.99</c:v>
                </c:pt>
                <c:pt idx="62">
                  <c:v>36.840000000000003</c:v>
                </c:pt>
                <c:pt idx="63">
                  <c:v>37.14</c:v>
                </c:pt>
                <c:pt idx="64">
                  <c:v>37.82</c:v>
                </c:pt>
                <c:pt idx="65">
                  <c:v>37.340000000000003</c:v>
                </c:pt>
                <c:pt idx="66">
                  <c:v>38.76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96576"/>
        <c:axId val="615996968"/>
      </c:lineChart>
      <c:dateAx>
        <c:axId val="61599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6968"/>
        <c:crosses val="autoZero"/>
        <c:auto val="1"/>
        <c:lblOffset val="100"/>
        <c:baseTimeUnit val="days"/>
      </c:dateAx>
      <c:valAx>
        <c:axId val="615996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57.04</c:v>
                </c:pt>
                <c:pt idx="1">
                  <c:v>55.23</c:v>
                </c:pt>
                <c:pt idx="2">
                  <c:v>55.24</c:v>
                </c:pt>
                <c:pt idx="3">
                  <c:v>56.03</c:v>
                </c:pt>
                <c:pt idx="4">
                  <c:v>55.55</c:v>
                </c:pt>
                <c:pt idx="5">
                  <c:v>55.96</c:v>
                </c:pt>
                <c:pt idx="6">
                  <c:v>55.8</c:v>
                </c:pt>
                <c:pt idx="7">
                  <c:v>56.44</c:v>
                </c:pt>
                <c:pt idx="8">
                  <c:v>56.36</c:v>
                </c:pt>
                <c:pt idx="9">
                  <c:v>56.51</c:v>
                </c:pt>
                <c:pt idx="10">
                  <c:v>56.98</c:v>
                </c:pt>
                <c:pt idx="11">
                  <c:v>56.75</c:v>
                </c:pt>
                <c:pt idx="12">
                  <c:v>56.55</c:v>
                </c:pt>
                <c:pt idx="13">
                  <c:v>56.73</c:v>
                </c:pt>
                <c:pt idx="14">
                  <c:v>56.76</c:v>
                </c:pt>
                <c:pt idx="15">
                  <c:v>56.68</c:v>
                </c:pt>
                <c:pt idx="16">
                  <c:v>56.2</c:v>
                </c:pt>
                <c:pt idx="17">
                  <c:v>56.69</c:v>
                </c:pt>
                <c:pt idx="18">
                  <c:v>56.56</c:v>
                </c:pt>
                <c:pt idx="19">
                  <c:v>56.37</c:v>
                </c:pt>
                <c:pt idx="20">
                  <c:v>56.66</c:v>
                </c:pt>
                <c:pt idx="21">
                  <c:v>56.3</c:v>
                </c:pt>
                <c:pt idx="22">
                  <c:v>53.16</c:v>
                </c:pt>
                <c:pt idx="23">
                  <c:v>52.62</c:v>
                </c:pt>
                <c:pt idx="24">
                  <c:v>51.01</c:v>
                </c:pt>
                <c:pt idx="25">
                  <c:v>50.21</c:v>
                </c:pt>
                <c:pt idx="26">
                  <c:v>50.57</c:v>
                </c:pt>
                <c:pt idx="27">
                  <c:v>50.8</c:v>
                </c:pt>
                <c:pt idx="28">
                  <c:v>50.91</c:v>
                </c:pt>
                <c:pt idx="29">
                  <c:v>51</c:v>
                </c:pt>
                <c:pt idx="30">
                  <c:v>51.96</c:v>
                </c:pt>
                <c:pt idx="31">
                  <c:v>49.29</c:v>
                </c:pt>
                <c:pt idx="32">
                  <c:v>49.55</c:v>
                </c:pt>
                <c:pt idx="33">
                  <c:v>49.23</c:v>
                </c:pt>
                <c:pt idx="34">
                  <c:v>50.02</c:v>
                </c:pt>
                <c:pt idx="35">
                  <c:v>50.36</c:v>
                </c:pt>
                <c:pt idx="36">
                  <c:v>49.87</c:v>
                </c:pt>
                <c:pt idx="37">
                  <c:v>50.05</c:v>
                </c:pt>
                <c:pt idx="38">
                  <c:v>49.34</c:v>
                </c:pt>
                <c:pt idx="39">
                  <c:v>49.77</c:v>
                </c:pt>
                <c:pt idx="40">
                  <c:v>50.24</c:v>
                </c:pt>
                <c:pt idx="41">
                  <c:v>50.01</c:v>
                </c:pt>
                <c:pt idx="42">
                  <c:v>49.55</c:v>
                </c:pt>
                <c:pt idx="43">
                  <c:v>49.81</c:v>
                </c:pt>
                <c:pt idx="44">
                  <c:v>55.43</c:v>
                </c:pt>
                <c:pt idx="45">
                  <c:v>55.05</c:v>
                </c:pt>
                <c:pt idx="46">
                  <c:v>54.79</c:v>
                </c:pt>
                <c:pt idx="48">
                  <c:v>55.21</c:v>
                </c:pt>
                <c:pt idx="49">
                  <c:v>54.66</c:v>
                </c:pt>
                <c:pt idx="50">
                  <c:v>53.92</c:v>
                </c:pt>
                <c:pt idx="51">
                  <c:v>53.87</c:v>
                </c:pt>
                <c:pt idx="52">
                  <c:v>55.09</c:v>
                </c:pt>
                <c:pt idx="53">
                  <c:v>55.74</c:v>
                </c:pt>
                <c:pt idx="54">
                  <c:v>55.48</c:v>
                </c:pt>
                <c:pt idx="55">
                  <c:v>56.48</c:v>
                </c:pt>
                <c:pt idx="56">
                  <c:v>56.42</c:v>
                </c:pt>
                <c:pt idx="57">
                  <c:v>55.93</c:v>
                </c:pt>
                <c:pt idx="58">
                  <c:v>55.56</c:v>
                </c:pt>
                <c:pt idx="59">
                  <c:v>55.08</c:v>
                </c:pt>
                <c:pt idx="60">
                  <c:v>55.6</c:v>
                </c:pt>
                <c:pt idx="61">
                  <c:v>55.97</c:v>
                </c:pt>
                <c:pt idx="62">
                  <c:v>55.23</c:v>
                </c:pt>
                <c:pt idx="63">
                  <c:v>55.6</c:v>
                </c:pt>
                <c:pt idx="64">
                  <c:v>56.32</c:v>
                </c:pt>
                <c:pt idx="65">
                  <c:v>55.66</c:v>
                </c:pt>
                <c:pt idx="66">
                  <c:v>56.81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98928"/>
        <c:axId val="616298040"/>
      </c:lineChart>
      <c:dateAx>
        <c:axId val="61599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98040"/>
        <c:crosses val="autoZero"/>
        <c:auto val="1"/>
        <c:lblOffset val="100"/>
        <c:baseTimeUnit val="days"/>
      </c:dateAx>
      <c:valAx>
        <c:axId val="616298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99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64.94</c:v>
                </c:pt>
                <c:pt idx="1">
                  <c:v>66.31</c:v>
                </c:pt>
                <c:pt idx="2">
                  <c:v>66.150000000000006</c:v>
                </c:pt>
                <c:pt idx="3">
                  <c:v>64.930000000000007</c:v>
                </c:pt>
                <c:pt idx="4">
                  <c:v>64.31</c:v>
                </c:pt>
                <c:pt idx="5">
                  <c:v>63.87</c:v>
                </c:pt>
                <c:pt idx="6">
                  <c:v>63.51</c:v>
                </c:pt>
                <c:pt idx="7">
                  <c:v>66.7</c:v>
                </c:pt>
                <c:pt idx="8">
                  <c:v>67.28</c:v>
                </c:pt>
                <c:pt idx="9">
                  <c:v>66.17</c:v>
                </c:pt>
                <c:pt idx="10">
                  <c:v>66.95</c:v>
                </c:pt>
                <c:pt idx="11">
                  <c:v>66.48</c:v>
                </c:pt>
                <c:pt idx="12">
                  <c:v>66.819999999999993</c:v>
                </c:pt>
                <c:pt idx="13">
                  <c:v>66.900000000000006</c:v>
                </c:pt>
                <c:pt idx="14">
                  <c:v>66.44</c:v>
                </c:pt>
                <c:pt idx="15">
                  <c:v>66.599999999999994</c:v>
                </c:pt>
                <c:pt idx="16">
                  <c:v>65.900000000000006</c:v>
                </c:pt>
                <c:pt idx="17">
                  <c:v>65.47</c:v>
                </c:pt>
                <c:pt idx="18">
                  <c:v>65.44</c:v>
                </c:pt>
                <c:pt idx="19">
                  <c:v>65.45</c:v>
                </c:pt>
                <c:pt idx="20">
                  <c:v>66.22</c:v>
                </c:pt>
                <c:pt idx="21">
                  <c:v>66.53</c:v>
                </c:pt>
                <c:pt idx="22">
                  <c:v>66.37</c:v>
                </c:pt>
                <c:pt idx="23">
                  <c:v>66.52</c:v>
                </c:pt>
                <c:pt idx="24">
                  <c:v>65.81</c:v>
                </c:pt>
                <c:pt idx="25">
                  <c:v>66.52</c:v>
                </c:pt>
                <c:pt idx="26">
                  <c:v>67.31</c:v>
                </c:pt>
                <c:pt idx="27">
                  <c:v>68.099999999999994</c:v>
                </c:pt>
                <c:pt idx="28">
                  <c:v>69.47</c:v>
                </c:pt>
                <c:pt idx="29">
                  <c:v>69.91</c:v>
                </c:pt>
                <c:pt idx="30">
                  <c:v>68.81</c:v>
                </c:pt>
                <c:pt idx="31">
                  <c:v>67.7</c:v>
                </c:pt>
                <c:pt idx="32">
                  <c:v>59.07</c:v>
                </c:pt>
                <c:pt idx="33">
                  <c:v>58.84</c:v>
                </c:pt>
                <c:pt idx="34">
                  <c:v>57.67</c:v>
                </c:pt>
                <c:pt idx="35">
                  <c:v>56.73</c:v>
                </c:pt>
                <c:pt idx="36">
                  <c:v>56.62</c:v>
                </c:pt>
                <c:pt idx="37">
                  <c:v>55.92</c:v>
                </c:pt>
                <c:pt idx="38">
                  <c:v>54.94</c:v>
                </c:pt>
                <c:pt idx="39">
                  <c:v>54.66</c:v>
                </c:pt>
                <c:pt idx="40">
                  <c:v>54.45</c:v>
                </c:pt>
                <c:pt idx="41">
                  <c:v>54.28</c:v>
                </c:pt>
                <c:pt idx="42">
                  <c:v>54.13</c:v>
                </c:pt>
                <c:pt idx="43">
                  <c:v>55.31</c:v>
                </c:pt>
                <c:pt idx="44">
                  <c:v>54.95</c:v>
                </c:pt>
                <c:pt idx="45">
                  <c:v>54.86</c:v>
                </c:pt>
                <c:pt idx="46">
                  <c:v>55.98</c:v>
                </c:pt>
                <c:pt idx="47">
                  <c:v>54.64</c:v>
                </c:pt>
                <c:pt idx="48">
                  <c:v>53.71</c:v>
                </c:pt>
                <c:pt idx="49">
                  <c:v>52.99</c:v>
                </c:pt>
                <c:pt idx="50">
                  <c:v>52.41</c:v>
                </c:pt>
                <c:pt idx="51">
                  <c:v>52.28</c:v>
                </c:pt>
                <c:pt idx="52">
                  <c:v>52.65</c:v>
                </c:pt>
                <c:pt idx="53">
                  <c:v>51.76</c:v>
                </c:pt>
                <c:pt idx="54">
                  <c:v>52.25</c:v>
                </c:pt>
                <c:pt idx="55">
                  <c:v>52.43</c:v>
                </c:pt>
                <c:pt idx="56">
                  <c:v>52.21</c:v>
                </c:pt>
                <c:pt idx="57">
                  <c:v>51.36</c:v>
                </c:pt>
                <c:pt idx="58">
                  <c:v>51.62</c:v>
                </c:pt>
                <c:pt idx="59">
                  <c:v>50.98</c:v>
                </c:pt>
                <c:pt idx="60">
                  <c:v>51.38</c:v>
                </c:pt>
                <c:pt idx="61">
                  <c:v>51.65</c:v>
                </c:pt>
                <c:pt idx="62">
                  <c:v>51.87</c:v>
                </c:pt>
                <c:pt idx="63">
                  <c:v>53.09</c:v>
                </c:pt>
                <c:pt idx="64">
                  <c:v>52.5</c:v>
                </c:pt>
                <c:pt idx="65">
                  <c:v>53.5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00000"/>
        <c:axId val="616300392"/>
      </c:lineChart>
      <c:dateAx>
        <c:axId val="61630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0392"/>
        <c:crosses val="autoZero"/>
        <c:auto val="1"/>
        <c:lblOffset val="100"/>
        <c:baseTimeUnit val="days"/>
      </c:dateAx>
      <c:valAx>
        <c:axId val="616300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80.13</c:v>
                </c:pt>
                <c:pt idx="1">
                  <c:v>78.11</c:v>
                </c:pt>
                <c:pt idx="2">
                  <c:v>80.53</c:v>
                </c:pt>
                <c:pt idx="3">
                  <c:v>79.42</c:v>
                </c:pt>
                <c:pt idx="4">
                  <c:v>77.989999999999995</c:v>
                </c:pt>
                <c:pt idx="5">
                  <c:v>77.62</c:v>
                </c:pt>
                <c:pt idx="6">
                  <c:v>76.760000000000005</c:v>
                </c:pt>
                <c:pt idx="7">
                  <c:v>76.89</c:v>
                </c:pt>
                <c:pt idx="8">
                  <c:v>75.88</c:v>
                </c:pt>
                <c:pt idx="9">
                  <c:v>74.78</c:v>
                </c:pt>
                <c:pt idx="10">
                  <c:v>74.06</c:v>
                </c:pt>
                <c:pt idx="11">
                  <c:v>73.67</c:v>
                </c:pt>
                <c:pt idx="12">
                  <c:v>73.59</c:v>
                </c:pt>
                <c:pt idx="13">
                  <c:v>74.2</c:v>
                </c:pt>
                <c:pt idx="14">
                  <c:v>74.040000000000006</c:v>
                </c:pt>
                <c:pt idx="15">
                  <c:v>74.27</c:v>
                </c:pt>
                <c:pt idx="16">
                  <c:v>74.56</c:v>
                </c:pt>
                <c:pt idx="17">
                  <c:v>75.040000000000006</c:v>
                </c:pt>
                <c:pt idx="18">
                  <c:v>76</c:v>
                </c:pt>
                <c:pt idx="19">
                  <c:v>75.09</c:v>
                </c:pt>
                <c:pt idx="20">
                  <c:v>77.28</c:v>
                </c:pt>
                <c:pt idx="21">
                  <c:v>76.56</c:v>
                </c:pt>
                <c:pt idx="22">
                  <c:v>73.53</c:v>
                </c:pt>
                <c:pt idx="23">
                  <c:v>83.39</c:v>
                </c:pt>
                <c:pt idx="24">
                  <c:v>82.31</c:v>
                </c:pt>
                <c:pt idx="25">
                  <c:v>81.569999999999993</c:v>
                </c:pt>
                <c:pt idx="26">
                  <c:v>83.95</c:v>
                </c:pt>
                <c:pt idx="27">
                  <c:v>83.45</c:v>
                </c:pt>
                <c:pt idx="28">
                  <c:v>84.1</c:v>
                </c:pt>
                <c:pt idx="29">
                  <c:v>83.36</c:v>
                </c:pt>
                <c:pt idx="30">
                  <c:v>87.19</c:v>
                </c:pt>
                <c:pt idx="31">
                  <c:v>87.57</c:v>
                </c:pt>
                <c:pt idx="32">
                  <c:v>87.41</c:v>
                </c:pt>
                <c:pt idx="33">
                  <c:v>88</c:v>
                </c:pt>
                <c:pt idx="34">
                  <c:v>87.41</c:v>
                </c:pt>
                <c:pt idx="35">
                  <c:v>87.3</c:v>
                </c:pt>
                <c:pt idx="37">
                  <c:v>86.4</c:v>
                </c:pt>
                <c:pt idx="38">
                  <c:v>87.19</c:v>
                </c:pt>
                <c:pt idx="39">
                  <c:v>86.66</c:v>
                </c:pt>
                <c:pt idx="40">
                  <c:v>88.8</c:v>
                </c:pt>
                <c:pt idx="41">
                  <c:v>88</c:v>
                </c:pt>
                <c:pt idx="42">
                  <c:v>87.47</c:v>
                </c:pt>
                <c:pt idx="43">
                  <c:v>86.4</c:v>
                </c:pt>
                <c:pt idx="44">
                  <c:v>86.83</c:v>
                </c:pt>
                <c:pt idx="45">
                  <c:v>86.4</c:v>
                </c:pt>
                <c:pt idx="46">
                  <c:v>86.49</c:v>
                </c:pt>
                <c:pt idx="47">
                  <c:v>86.2</c:v>
                </c:pt>
                <c:pt idx="48">
                  <c:v>86.22</c:v>
                </c:pt>
                <c:pt idx="49">
                  <c:v>87.09</c:v>
                </c:pt>
                <c:pt idx="50">
                  <c:v>88.99</c:v>
                </c:pt>
                <c:pt idx="51">
                  <c:v>89.55</c:v>
                </c:pt>
                <c:pt idx="52">
                  <c:v>90.18</c:v>
                </c:pt>
                <c:pt idx="53">
                  <c:v>90.56</c:v>
                </c:pt>
                <c:pt idx="54">
                  <c:v>89.92</c:v>
                </c:pt>
                <c:pt idx="55">
                  <c:v>90.6</c:v>
                </c:pt>
                <c:pt idx="56">
                  <c:v>90.57</c:v>
                </c:pt>
                <c:pt idx="57">
                  <c:v>90.26</c:v>
                </c:pt>
                <c:pt idx="58">
                  <c:v>89.99</c:v>
                </c:pt>
                <c:pt idx="59">
                  <c:v>89.17</c:v>
                </c:pt>
                <c:pt idx="60">
                  <c:v>90.12</c:v>
                </c:pt>
                <c:pt idx="61">
                  <c:v>90.15</c:v>
                </c:pt>
                <c:pt idx="62">
                  <c:v>89.44</c:v>
                </c:pt>
                <c:pt idx="63">
                  <c:v>90.93</c:v>
                </c:pt>
                <c:pt idx="64">
                  <c:v>92.04</c:v>
                </c:pt>
                <c:pt idx="65">
                  <c:v>91.52</c:v>
                </c:pt>
                <c:pt idx="66">
                  <c:v>93.11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02744"/>
        <c:axId val="616303136"/>
      </c:lineChart>
      <c:dateAx>
        <c:axId val="61630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3136"/>
        <c:crosses val="autoZero"/>
        <c:auto val="1"/>
        <c:lblOffset val="100"/>
        <c:baseTimeUnit val="days"/>
      </c:dateAx>
      <c:valAx>
        <c:axId val="616303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18.25</c:v>
                </c:pt>
                <c:pt idx="1">
                  <c:v>18.38</c:v>
                </c:pt>
                <c:pt idx="2">
                  <c:v>18.420000000000002</c:v>
                </c:pt>
                <c:pt idx="3">
                  <c:v>18.350000000000001</c:v>
                </c:pt>
                <c:pt idx="4">
                  <c:v>18.39</c:v>
                </c:pt>
                <c:pt idx="5">
                  <c:v>18.2</c:v>
                </c:pt>
                <c:pt idx="6">
                  <c:v>17.89</c:v>
                </c:pt>
                <c:pt idx="7">
                  <c:v>18.059999999999999</c:v>
                </c:pt>
                <c:pt idx="8">
                  <c:v>14.95</c:v>
                </c:pt>
                <c:pt idx="9">
                  <c:v>15.54</c:v>
                </c:pt>
                <c:pt idx="10">
                  <c:v>16.28</c:v>
                </c:pt>
                <c:pt idx="11">
                  <c:v>16.78</c:v>
                </c:pt>
                <c:pt idx="12">
                  <c:v>16.55</c:v>
                </c:pt>
                <c:pt idx="13">
                  <c:v>16.48</c:v>
                </c:pt>
                <c:pt idx="14">
                  <c:v>15.62</c:v>
                </c:pt>
                <c:pt idx="15">
                  <c:v>15.46</c:v>
                </c:pt>
                <c:pt idx="16">
                  <c:v>15.56</c:v>
                </c:pt>
                <c:pt idx="17">
                  <c:v>15.7</c:v>
                </c:pt>
                <c:pt idx="18">
                  <c:v>14.93</c:v>
                </c:pt>
                <c:pt idx="20">
                  <c:v>14.89</c:v>
                </c:pt>
                <c:pt idx="21">
                  <c:v>15.14</c:v>
                </c:pt>
                <c:pt idx="22">
                  <c:v>14.88</c:v>
                </c:pt>
                <c:pt idx="23">
                  <c:v>14.25</c:v>
                </c:pt>
                <c:pt idx="24">
                  <c:v>14.15</c:v>
                </c:pt>
                <c:pt idx="25">
                  <c:v>13.69</c:v>
                </c:pt>
                <c:pt idx="26">
                  <c:v>14.15</c:v>
                </c:pt>
                <c:pt idx="27">
                  <c:v>12.78</c:v>
                </c:pt>
                <c:pt idx="28">
                  <c:v>13.27</c:v>
                </c:pt>
                <c:pt idx="29">
                  <c:v>13.18</c:v>
                </c:pt>
                <c:pt idx="30">
                  <c:v>13.72</c:v>
                </c:pt>
                <c:pt idx="31">
                  <c:v>13.95</c:v>
                </c:pt>
                <c:pt idx="32">
                  <c:v>14.25</c:v>
                </c:pt>
                <c:pt idx="33">
                  <c:v>14.18</c:v>
                </c:pt>
                <c:pt idx="34">
                  <c:v>14.59</c:v>
                </c:pt>
                <c:pt idx="35">
                  <c:v>14.64</c:v>
                </c:pt>
                <c:pt idx="36">
                  <c:v>14.7</c:v>
                </c:pt>
                <c:pt idx="37">
                  <c:v>14.65</c:v>
                </c:pt>
                <c:pt idx="38">
                  <c:v>14.2</c:v>
                </c:pt>
                <c:pt idx="39">
                  <c:v>14.18</c:v>
                </c:pt>
                <c:pt idx="40">
                  <c:v>14.58</c:v>
                </c:pt>
                <c:pt idx="41">
                  <c:v>14.78</c:v>
                </c:pt>
                <c:pt idx="42">
                  <c:v>14.94</c:v>
                </c:pt>
                <c:pt idx="43">
                  <c:v>15.08</c:v>
                </c:pt>
                <c:pt idx="44">
                  <c:v>15.72</c:v>
                </c:pt>
                <c:pt idx="45">
                  <c:v>15.56</c:v>
                </c:pt>
                <c:pt idx="46">
                  <c:v>16.079999999999998</c:v>
                </c:pt>
                <c:pt idx="47">
                  <c:v>16.12</c:v>
                </c:pt>
                <c:pt idx="48">
                  <c:v>15.63</c:v>
                </c:pt>
                <c:pt idx="49">
                  <c:v>15.98</c:v>
                </c:pt>
                <c:pt idx="50">
                  <c:v>15.81</c:v>
                </c:pt>
                <c:pt idx="51">
                  <c:v>15.9</c:v>
                </c:pt>
                <c:pt idx="52">
                  <c:v>15.18</c:v>
                </c:pt>
                <c:pt idx="53">
                  <c:v>14.06</c:v>
                </c:pt>
                <c:pt idx="54">
                  <c:v>14.41</c:v>
                </c:pt>
                <c:pt idx="55">
                  <c:v>14.49</c:v>
                </c:pt>
                <c:pt idx="56">
                  <c:v>14.87</c:v>
                </c:pt>
                <c:pt idx="57">
                  <c:v>14.65</c:v>
                </c:pt>
                <c:pt idx="58">
                  <c:v>13.87</c:v>
                </c:pt>
                <c:pt idx="59">
                  <c:v>14.09</c:v>
                </c:pt>
                <c:pt idx="60">
                  <c:v>14.24</c:v>
                </c:pt>
                <c:pt idx="61">
                  <c:v>14.26</c:v>
                </c:pt>
                <c:pt idx="62">
                  <c:v>14.01</c:v>
                </c:pt>
                <c:pt idx="63">
                  <c:v>14.34</c:v>
                </c:pt>
                <c:pt idx="64">
                  <c:v>15.47</c:v>
                </c:pt>
                <c:pt idx="65">
                  <c:v>15.67</c:v>
                </c:pt>
                <c:pt idx="66">
                  <c:v>16.739999999999998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05096"/>
        <c:axId val="616305488"/>
      </c:lineChart>
      <c:dateAx>
        <c:axId val="616305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5488"/>
        <c:crosses val="autoZero"/>
        <c:auto val="1"/>
        <c:lblOffset val="100"/>
        <c:baseTimeUnit val="days"/>
      </c:dateAx>
      <c:valAx>
        <c:axId val="6163054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34.78</c:v>
                </c:pt>
                <c:pt idx="1">
                  <c:v>34.19</c:v>
                </c:pt>
                <c:pt idx="2">
                  <c:v>33.630000000000003</c:v>
                </c:pt>
                <c:pt idx="3">
                  <c:v>33.07</c:v>
                </c:pt>
                <c:pt idx="4">
                  <c:v>32.93</c:v>
                </c:pt>
                <c:pt idx="5">
                  <c:v>33.299999999999997</c:v>
                </c:pt>
                <c:pt idx="6">
                  <c:v>33.36</c:v>
                </c:pt>
                <c:pt idx="7">
                  <c:v>32.299999999999997</c:v>
                </c:pt>
                <c:pt idx="8">
                  <c:v>33.1</c:v>
                </c:pt>
                <c:pt idx="9">
                  <c:v>33.659999999999997</c:v>
                </c:pt>
                <c:pt idx="10">
                  <c:v>33.880000000000003</c:v>
                </c:pt>
                <c:pt idx="11">
                  <c:v>33.700000000000003</c:v>
                </c:pt>
                <c:pt idx="12">
                  <c:v>33.47</c:v>
                </c:pt>
                <c:pt idx="13">
                  <c:v>33.53</c:v>
                </c:pt>
                <c:pt idx="14">
                  <c:v>33.450000000000003</c:v>
                </c:pt>
                <c:pt idx="15">
                  <c:v>33.520000000000003</c:v>
                </c:pt>
                <c:pt idx="16">
                  <c:v>33.700000000000003</c:v>
                </c:pt>
                <c:pt idx="17">
                  <c:v>34.86</c:v>
                </c:pt>
                <c:pt idx="18">
                  <c:v>34.64</c:v>
                </c:pt>
                <c:pt idx="19">
                  <c:v>33.520000000000003</c:v>
                </c:pt>
                <c:pt idx="20">
                  <c:v>32.869999999999997</c:v>
                </c:pt>
                <c:pt idx="22">
                  <c:v>32.29</c:v>
                </c:pt>
                <c:pt idx="23">
                  <c:v>30.9</c:v>
                </c:pt>
                <c:pt idx="24">
                  <c:v>31.24</c:v>
                </c:pt>
                <c:pt idx="25">
                  <c:v>30.92</c:v>
                </c:pt>
                <c:pt idx="26">
                  <c:v>31.02</c:v>
                </c:pt>
                <c:pt idx="27">
                  <c:v>32.22</c:v>
                </c:pt>
                <c:pt idx="28">
                  <c:v>30.79</c:v>
                </c:pt>
                <c:pt idx="29">
                  <c:v>30.98</c:v>
                </c:pt>
                <c:pt idx="30">
                  <c:v>31.26</c:v>
                </c:pt>
                <c:pt idx="31">
                  <c:v>31.02</c:v>
                </c:pt>
                <c:pt idx="32">
                  <c:v>30.9</c:v>
                </c:pt>
                <c:pt idx="33">
                  <c:v>30.91</c:v>
                </c:pt>
                <c:pt idx="34">
                  <c:v>31.18</c:v>
                </c:pt>
                <c:pt idx="35">
                  <c:v>30.76</c:v>
                </c:pt>
                <c:pt idx="36">
                  <c:v>30.92</c:v>
                </c:pt>
                <c:pt idx="37">
                  <c:v>31.01</c:v>
                </c:pt>
                <c:pt idx="38">
                  <c:v>30.64</c:v>
                </c:pt>
                <c:pt idx="39">
                  <c:v>30.83</c:v>
                </c:pt>
                <c:pt idx="40">
                  <c:v>31.27</c:v>
                </c:pt>
                <c:pt idx="41">
                  <c:v>31.13</c:v>
                </c:pt>
                <c:pt idx="42">
                  <c:v>31.17</c:v>
                </c:pt>
                <c:pt idx="43">
                  <c:v>30.11</c:v>
                </c:pt>
                <c:pt idx="44">
                  <c:v>29.05</c:v>
                </c:pt>
                <c:pt idx="45">
                  <c:v>29</c:v>
                </c:pt>
                <c:pt idx="46">
                  <c:v>29.37</c:v>
                </c:pt>
                <c:pt idx="47">
                  <c:v>28.84</c:v>
                </c:pt>
                <c:pt idx="48">
                  <c:v>29</c:v>
                </c:pt>
                <c:pt idx="49">
                  <c:v>29.28</c:v>
                </c:pt>
                <c:pt idx="50">
                  <c:v>29.68</c:v>
                </c:pt>
                <c:pt idx="51">
                  <c:v>29.5</c:v>
                </c:pt>
                <c:pt idx="52">
                  <c:v>29.84</c:v>
                </c:pt>
                <c:pt idx="53">
                  <c:v>29.9</c:v>
                </c:pt>
                <c:pt idx="54">
                  <c:v>30.08</c:v>
                </c:pt>
                <c:pt idx="55">
                  <c:v>30.45</c:v>
                </c:pt>
                <c:pt idx="56">
                  <c:v>30.75</c:v>
                </c:pt>
                <c:pt idx="57">
                  <c:v>30.84</c:v>
                </c:pt>
                <c:pt idx="58">
                  <c:v>31.09</c:v>
                </c:pt>
                <c:pt idx="59">
                  <c:v>30.79</c:v>
                </c:pt>
                <c:pt idx="60">
                  <c:v>31.08</c:v>
                </c:pt>
                <c:pt idx="61">
                  <c:v>31.25</c:v>
                </c:pt>
                <c:pt idx="62">
                  <c:v>30.71</c:v>
                </c:pt>
                <c:pt idx="63">
                  <c:v>30.95</c:v>
                </c:pt>
                <c:pt idx="64">
                  <c:v>30.89</c:v>
                </c:pt>
                <c:pt idx="65">
                  <c:v>31.51</c:v>
                </c:pt>
                <c:pt idx="66">
                  <c:v>31.31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07448"/>
        <c:axId val="616307840"/>
      </c:lineChart>
      <c:dateAx>
        <c:axId val="61630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7840"/>
        <c:crosses val="autoZero"/>
        <c:auto val="1"/>
        <c:lblOffset val="100"/>
        <c:baseTimeUnit val="days"/>
      </c:dateAx>
      <c:valAx>
        <c:axId val="6163078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13.17</c:v>
                </c:pt>
                <c:pt idx="1">
                  <c:v>13.03</c:v>
                </c:pt>
                <c:pt idx="2">
                  <c:v>13.06</c:v>
                </c:pt>
                <c:pt idx="3">
                  <c:v>12.56</c:v>
                </c:pt>
                <c:pt idx="4">
                  <c:v>12.44</c:v>
                </c:pt>
                <c:pt idx="5">
                  <c:v>12.24</c:v>
                </c:pt>
                <c:pt idx="6">
                  <c:v>12.43</c:v>
                </c:pt>
                <c:pt idx="7">
                  <c:v>11.96</c:v>
                </c:pt>
                <c:pt idx="8">
                  <c:v>11.92</c:v>
                </c:pt>
                <c:pt idx="9">
                  <c:v>11.92</c:v>
                </c:pt>
                <c:pt idx="10">
                  <c:v>12.04</c:v>
                </c:pt>
                <c:pt idx="11">
                  <c:v>11.9</c:v>
                </c:pt>
                <c:pt idx="12">
                  <c:v>11.89</c:v>
                </c:pt>
                <c:pt idx="13">
                  <c:v>11.79</c:v>
                </c:pt>
                <c:pt idx="14">
                  <c:v>11.76</c:v>
                </c:pt>
                <c:pt idx="15">
                  <c:v>11.87</c:v>
                </c:pt>
                <c:pt idx="16">
                  <c:v>12</c:v>
                </c:pt>
                <c:pt idx="17">
                  <c:v>12.04</c:v>
                </c:pt>
                <c:pt idx="18">
                  <c:v>12.06</c:v>
                </c:pt>
                <c:pt idx="19">
                  <c:v>12.28</c:v>
                </c:pt>
                <c:pt idx="20">
                  <c:v>11.94</c:v>
                </c:pt>
                <c:pt idx="21">
                  <c:v>11.58</c:v>
                </c:pt>
                <c:pt idx="22">
                  <c:v>11.48</c:v>
                </c:pt>
                <c:pt idx="23">
                  <c:v>11.58</c:v>
                </c:pt>
                <c:pt idx="24">
                  <c:v>11.34</c:v>
                </c:pt>
                <c:pt idx="25">
                  <c:v>11.35</c:v>
                </c:pt>
                <c:pt idx="26">
                  <c:v>11.4</c:v>
                </c:pt>
                <c:pt idx="27">
                  <c:v>11.61</c:v>
                </c:pt>
                <c:pt idx="28">
                  <c:v>11.74</c:v>
                </c:pt>
                <c:pt idx="29">
                  <c:v>11.72</c:v>
                </c:pt>
                <c:pt idx="30">
                  <c:v>11.74</c:v>
                </c:pt>
                <c:pt idx="31">
                  <c:v>11.88</c:v>
                </c:pt>
                <c:pt idx="32">
                  <c:v>11.85</c:v>
                </c:pt>
                <c:pt idx="34">
                  <c:v>12.19</c:v>
                </c:pt>
                <c:pt idx="35">
                  <c:v>12.02</c:v>
                </c:pt>
                <c:pt idx="36">
                  <c:v>11.97</c:v>
                </c:pt>
                <c:pt idx="37">
                  <c:v>12.01</c:v>
                </c:pt>
                <c:pt idx="38">
                  <c:v>11.89</c:v>
                </c:pt>
                <c:pt idx="39">
                  <c:v>11.88</c:v>
                </c:pt>
                <c:pt idx="40">
                  <c:v>11.91</c:v>
                </c:pt>
                <c:pt idx="41">
                  <c:v>11.91</c:v>
                </c:pt>
                <c:pt idx="42">
                  <c:v>11.96</c:v>
                </c:pt>
                <c:pt idx="43">
                  <c:v>11.99</c:v>
                </c:pt>
                <c:pt idx="44">
                  <c:v>12.12</c:v>
                </c:pt>
                <c:pt idx="45">
                  <c:v>12.29</c:v>
                </c:pt>
                <c:pt idx="46">
                  <c:v>12.39</c:v>
                </c:pt>
                <c:pt idx="47">
                  <c:v>12.48</c:v>
                </c:pt>
                <c:pt idx="48">
                  <c:v>12.2</c:v>
                </c:pt>
                <c:pt idx="49">
                  <c:v>12.1</c:v>
                </c:pt>
                <c:pt idx="50">
                  <c:v>12.07</c:v>
                </c:pt>
                <c:pt idx="51">
                  <c:v>11.97</c:v>
                </c:pt>
                <c:pt idx="52">
                  <c:v>12.09</c:v>
                </c:pt>
                <c:pt idx="53">
                  <c:v>11.98</c:v>
                </c:pt>
                <c:pt idx="54">
                  <c:v>12.01</c:v>
                </c:pt>
                <c:pt idx="55">
                  <c:v>12.17</c:v>
                </c:pt>
                <c:pt idx="56">
                  <c:v>12.18</c:v>
                </c:pt>
                <c:pt idx="57">
                  <c:v>12.09</c:v>
                </c:pt>
                <c:pt idx="58">
                  <c:v>12</c:v>
                </c:pt>
                <c:pt idx="59">
                  <c:v>12.11</c:v>
                </c:pt>
                <c:pt idx="60">
                  <c:v>12.11</c:v>
                </c:pt>
                <c:pt idx="61">
                  <c:v>12.11</c:v>
                </c:pt>
                <c:pt idx="62">
                  <c:v>12.14</c:v>
                </c:pt>
                <c:pt idx="63">
                  <c:v>12.38</c:v>
                </c:pt>
                <c:pt idx="64">
                  <c:v>12.7</c:v>
                </c:pt>
                <c:pt idx="65">
                  <c:v>12.38</c:v>
                </c:pt>
                <c:pt idx="66">
                  <c:v>12.73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09408"/>
        <c:axId val="616309800"/>
      </c:lineChart>
      <c:dateAx>
        <c:axId val="61630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9800"/>
        <c:crosses val="autoZero"/>
        <c:auto val="1"/>
        <c:lblOffset val="100"/>
        <c:baseTimeUnit val="days"/>
      </c:dateAx>
      <c:valAx>
        <c:axId val="6163098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112.26</c:v>
                </c:pt>
                <c:pt idx="1">
                  <c:v>110.99</c:v>
                </c:pt>
                <c:pt idx="2">
                  <c:v>111.1</c:v>
                </c:pt>
                <c:pt idx="3">
                  <c:v>112.06</c:v>
                </c:pt>
                <c:pt idx="4">
                  <c:v>111.94</c:v>
                </c:pt>
                <c:pt idx="5">
                  <c:v>111.96</c:v>
                </c:pt>
                <c:pt idx="6">
                  <c:v>111.38</c:v>
                </c:pt>
                <c:pt idx="7">
                  <c:v>111.3</c:v>
                </c:pt>
                <c:pt idx="8">
                  <c:v>112.48</c:v>
                </c:pt>
                <c:pt idx="9">
                  <c:v>113.13</c:v>
                </c:pt>
                <c:pt idx="10">
                  <c:v>114.13</c:v>
                </c:pt>
                <c:pt idx="11">
                  <c:v>113.07</c:v>
                </c:pt>
                <c:pt idx="12">
                  <c:v>112.74</c:v>
                </c:pt>
                <c:pt idx="13">
                  <c:v>115</c:v>
                </c:pt>
                <c:pt idx="14">
                  <c:v>115.36</c:v>
                </c:pt>
                <c:pt idx="16">
                  <c:v>116.57</c:v>
                </c:pt>
                <c:pt idx="17">
                  <c:v>116.36</c:v>
                </c:pt>
                <c:pt idx="18">
                  <c:v>116.32</c:v>
                </c:pt>
                <c:pt idx="19">
                  <c:v>116.6</c:v>
                </c:pt>
                <c:pt idx="20">
                  <c:v>118.47</c:v>
                </c:pt>
                <c:pt idx="21">
                  <c:v>119.54</c:v>
                </c:pt>
                <c:pt idx="22">
                  <c:v>120.31</c:v>
                </c:pt>
                <c:pt idx="23">
                  <c:v>117.05</c:v>
                </c:pt>
                <c:pt idx="24">
                  <c:v>116.66</c:v>
                </c:pt>
                <c:pt idx="25">
                  <c:v>115.11</c:v>
                </c:pt>
                <c:pt idx="26">
                  <c:v>115.03</c:v>
                </c:pt>
                <c:pt idx="27">
                  <c:v>114.86</c:v>
                </c:pt>
                <c:pt idx="28">
                  <c:v>115.34</c:v>
                </c:pt>
                <c:pt idx="29">
                  <c:v>115.99</c:v>
                </c:pt>
                <c:pt idx="30">
                  <c:v>115.33</c:v>
                </c:pt>
                <c:pt idx="31">
                  <c:v>115.7</c:v>
                </c:pt>
                <c:pt idx="32">
                  <c:v>114.56</c:v>
                </c:pt>
                <c:pt idx="33">
                  <c:v>113.96</c:v>
                </c:pt>
                <c:pt idx="34">
                  <c:v>113.61</c:v>
                </c:pt>
                <c:pt idx="35">
                  <c:v>113.44</c:v>
                </c:pt>
                <c:pt idx="36">
                  <c:v>114.87</c:v>
                </c:pt>
                <c:pt idx="37">
                  <c:v>114.59</c:v>
                </c:pt>
                <c:pt idx="38">
                  <c:v>115.41</c:v>
                </c:pt>
                <c:pt idx="39">
                  <c:v>118.49</c:v>
                </c:pt>
                <c:pt idx="40">
                  <c:v>117.56</c:v>
                </c:pt>
                <c:pt idx="41">
                  <c:v>118.26</c:v>
                </c:pt>
                <c:pt idx="42">
                  <c:v>117.97</c:v>
                </c:pt>
                <c:pt idx="43">
                  <c:v>117.64</c:v>
                </c:pt>
                <c:pt idx="44">
                  <c:v>119.8</c:v>
                </c:pt>
                <c:pt idx="45">
                  <c:v>119.24</c:v>
                </c:pt>
                <c:pt idx="46">
                  <c:v>118.75</c:v>
                </c:pt>
                <c:pt idx="47">
                  <c:v>119.18</c:v>
                </c:pt>
                <c:pt idx="48">
                  <c:v>118.82</c:v>
                </c:pt>
                <c:pt idx="49">
                  <c:v>118.81</c:v>
                </c:pt>
                <c:pt idx="50">
                  <c:v>118.13</c:v>
                </c:pt>
                <c:pt idx="51">
                  <c:v>117.27</c:v>
                </c:pt>
                <c:pt idx="52">
                  <c:v>119.39</c:v>
                </c:pt>
                <c:pt idx="53">
                  <c:v>119.22</c:v>
                </c:pt>
                <c:pt idx="54">
                  <c:v>117.78</c:v>
                </c:pt>
                <c:pt idx="55">
                  <c:v>118.81</c:v>
                </c:pt>
                <c:pt idx="56">
                  <c:v>119.46</c:v>
                </c:pt>
                <c:pt idx="57">
                  <c:v>118.91</c:v>
                </c:pt>
                <c:pt idx="58">
                  <c:v>117.95</c:v>
                </c:pt>
                <c:pt idx="59">
                  <c:v>117.66</c:v>
                </c:pt>
                <c:pt idx="60">
                  <c:v>118.25</c:v>
                </c:pt>
                <c:pt idx="61">
                  <c:v>118.63</c:v>
                </c:pt>
                <c:pt idx="62">
                  <c:v>117.86</c:v>
                </c:pt>
                <c:pt idx="63">
                  <c:v>117.61</c:v>
                </c:pt>
                <c:pt idx="64">
                  <c:v>119.16</c:v>
                </c:pt>
                <c:pt idx="65">
                  <c:v>118.23</c:v>
                </c:pt>
                <c:pt idx="66">
                  <c:v>119.47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311760"/>
        <c:axId val="616312152"/>
      </c:lineChart>
      <c:dateAx>
        <c:axId val="61631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12152"/>
        <c:crosses val="autoZero"/>
        <c:auto val="1"/>
        <c:lblOffset val="100"/>
        <c:baseTimeUnit val="days"/>
      </c:dateAx>
      <c:valAx>
        <c:axId val="61631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31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11.66</c:v>
                </c:pt>
                <c:pt idx="1">
                  <c:v>11.28</c:v>
                </c:pt>
                <c:pt idx="2">
                  <c:v>11.06</c:v>
                </c:pt>
                <c:pt idx="3">
                  <c:v>11.1</c:v>
                </c:pt>
                <c:pt idx="4">
                  <c:v>10.83</c:v>
                </c:pt>
                <c:pt idx="5">
                  <c:v>10.5</c:v>
                </c:pt>
                <c:pt idx="6">
                  <c:v>10.41</c:v>
                </c:pt>
                <c:pt idx="7">
                  <c:v>11.15</c:v>
                </c:pt>
                <c:pt idx="8">
                  <c:v>11.53</c:v>
                </c:pt>
                <c:pt idx="9">
                  <c:v>11.92</c:v>
                </c:pt>
                <c:pt idx="10">
                  <c:v>11.72</c:v>
                </c:pt>
                <c:pt idx="11">
                  <c:v>11.61</c:v>
                </c:pt>
                <c:pt idx="12">
                  <c:v>11.48</c:v>
                </c:pt>
                <c:pt idx="13">
                  <c:v>11.75</c:v>
                </c:pt>
                <c:pt idx="14">
                  <c:v>11.63</c:v>
                </c:pt>
                <c:pt idx="15">
                  <c:v>11.85</c:v>
                </c:pt>
                <c:pt idx="16">
                  <c:v>11.6</c:v>
                </c:pt>
                <c:pt idx="17">
                  <c:v>11.77</c:v>
                </c:pt>
                <c:pt idx="18">
                  <c:v>11.58</c:v>
                </c:pt>
                <c:pt idx="19">
                  <c:v>11.24</c:v>
                </c:pt>
                <c:pt idx="20">
                  <c:v>11.2</c:v>
                </c:pt>
                <c:pt idx="21">
                  <c:v>11.74</c:v>
                </c:pt>
                <c:pt idx="22">
                  <c:v>11.46</c:v>
                </c:pt>
                <c:pt idx="23">
                  <c:v>11.47</c:v>
                </c:pt>
                <c:pt idx="24">
                  <c:v>11.14</c:v>
                </c:pt>
                <c:pt idx="25">
                  <c:v>11.1</c:v>
                </c:pt>
                <c:pt idx="26">
                  <c:v>10.89</c:v>
                </c:pt>
                <c:pt idx="27">
                  <c:v>11.8</c:v>
                </c:pt>
                <c:pt idx="28">
                  <c:v>11.9</c:v>
                </c:pt>
                <c:pt idx="29">
                  <c:v>11.76</c:v>
                </c:pt>
                <c:pt idx="30">
                  <c:v>11.93</c:v>
                </c:pt>
                <c:pt idx="31">
                  <c:v>11.9</c:v>
                </c:pt>
                <c:pt idx="32">
                  <c:v>12.16</c:v>
                </c:pt>
                <c:pt idx="33">
                  <c:v>12.42</c:v>
                </c:pt>
                <c:pt idx="34">
                  <c:v>12.66</c:v>
                </c:pt>
                <c:pt idx="35">
                  <c:v>12.98</c:v>
                </c:pt>
                <c:pt idx="36">
                  <c:v>13.07</c:v>
                </c:pt>
                <c:pt idx="37">
                  <c:v>12.83</c:v>
                </c:pt>
                <c:pt idx="38">
                  <c:v>12.63</c:v>
                </c:pt>
                <c:pt idx="39">
                  <c:v>12.91</c:v>
                </c:pt>
                <c:pt idx="40">
                  <c:v>13.02</c:v>
                </c:pt>
                <c:pt idx="41">
                  <c:v>12.95</c:v>
                </c:pt>
                <c:pt idx="42">
                  <c:v>12.96</c:v>
                </c:pt>
                <c:pt idx="43">
                  <c:v>13.15</c:v>
                </c:pt>
                <c:pt idx="44">
                  <c:v>12.55</c:v>
                </c:pt>
                <c:pt idx="45">
                  <c:v>12.34</c:v>
                </c:pt>
                <c:pt idx="46">
                  <c:v>12.33</c:v>
                </c:pt>
                <c:pt idx="47">
                  <c:v>12.2</c:v>
                </c:pt>
                <c:pt idx="48">
                  <c:v>12.5</c:v>
                </c:pt>
                <c:pt idx="49">
                  <c:v>12.64</c:v>
                </c:pt>
                <c:pt idx="50">
                  <c:v>12.76</c:v>
                </c:pt>
                <c:pt idx="51">
                  <c:v>13.31</c:v>
                </c:pt>
                <c:pt idx="52">
                  <c:v>13.47</c:v>
                </c:pt>
                <c:pt idx="53">
                  <c:v>13.67</c:v>
                </c:pt>
                <c:pt idx="54">
                  <c:v>13.9</c:v>
                </c:pt>
                <c:pt idx="55">
                  <c:v>13.91</c:v>
                </c:pt>
                <c:pt idx="56">
                  <c:v>13.79</c:v>
                </c:pt>
                <c:pt idx="57">
                  <c:v>13.62</c:v>
                </c:pt>
                <c:pt idx="58">
                  <c:v>13.26</c:v>
                </c:pt>
                <c:pt idx="59">
                  <c:v>13.29</c:v>
                </c:pt>
                <c:pt idx="60">
                  <c:v>13.12</c:v>
                </c:pt>
                <c:pt idx="61">
                  <c:v>12.91</c:v>
                </c:pt>
                <c:pt idx="62">
                  <c:v>13.03</c:v>
                </c:pt>
                <c:pt idx="63">
                  <c:v>13.62</c:v>
                </c:pt>
                <c:pt idx="64">
                  <c:v>13.4</c:v>
                </c:pt>
                <c:pt idx="65">
                  <c:v>13.86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54928"/>
        <c:axId val="627355320"/>
      </c:lineChart>
      <c:dateAx>
        <c:axId val="627354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55320"/>
        <c:crosses val="autoZero"/>
        <c:auto val="1"/>
        <c:lblOffset val="100"/>
        <c:baseTimeUnit val="days"/>
      </c:dateAx>
      <c:valAx>
        <c:axId val="6273553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90.37</c:v>
                </c:pt>
                <c:pt idx="1">
                  <c:v>89.3</c:v>
                </c:pt>
                <c:pt idx="2">
                  <c:v>83.73</c:v>
                </c:pt>
                <c:pt idx="3">
                  <c:v>83.22</c:v>
                </c:pt>
                <c:pt idx="4">
                  <c:v>82.49</c:v>
                </c:pt>
                <c:pt idx="5">
                  <c:v>83.35</c:v>
                </c:pt>
                <c:pt idx="6">
                  <c:v>81.47</c:v>
                </c:pt>
                <c:pt idx="7">
                  <c:v>82.85</c:v>
                </c:pt>
                <c:pt idx="8">
                  <c:v>83.9</c:v>
                </c:pt>
                <c:pt idx="9">
                  <c:v>84.3</c:v>
                </c:pt>
                <c:pt idx="10">
                  <c:v>85.8</c:v>
                </c:pt>
                <c:pt idx="11">
                  <c:v>86.86</c:v>
                </c:pt>
                <c:pt idx="12">
                  <c:v>85.04</c:v>
                </c:pt>
                <c:pt idx="13">
                  <c:v>89.2</c:v>
                </c:pt>
                <c:pt idx="14">
                  <c:v>89.03</c:v>
                </c:pt>
                <c:pt idx="15">
                  <c:v>90.72</c:v>
                </c:pt>
                <c:pt idx="16">
                  <c:v>89.13</c:v>
                </c:pt>
                <c:pt idx="17">
                  <c:v>88.91</c:v>
                </c:pt>
                <c:pt idx="18">
                  <c:v>86.59</c:v>
                </c:pt>
                <c:pt idx="19">
                  <c:v>91.01</c:v>
                </c:pt>
                <c:pt idx="20">
                  <c:v>92.85</c:v>
                </c:pt>
                <c:pt idx="21">
                  <c:v>92.45</c:v>
                </c:pt>
                <c:pt idx="22">
                  <c:v>91.39</c:v>
                </c:pt>
                <c:pt idx="23">
                  <c:v>91.34</c:v>
                </c:pt>
                <c:pt idx="24">
                  <c:v>89.63</c:v>
                </c:pt>
                <c:pt idx="25">
                  <c:v>89.3</c:v>
                </c:pt>
                <c:pt idx="26">
                  <c:v>88.71</c:v>
                </c:pt>
                <c:pt idx="27">
                  <c:v>92</c:v>
                </c:pt>
                <c:pt idx="28">
                  <c:v>95.22</c:v>
                </c:pt>
                <c:pt idx="29">
                  <c:v>96.16</c:v>
                </c:pt>
                <c:pt idx="30">
                  <c:v>92.2</c:v>
                </c:pt>
                <c:pt idx="31">
                  <c:v>94.25</c:v>
                </c:pt>
                <c:pt idx="32">
                  <c:v>113.68</c:v>
                </c:pt>
                <c:pt idx="33">
                  <c:v>117.03</c:v>
                </c:pt>
                <c:pt idx="34">
                  <c:v>117.68</c:v>
                </c:pt>
                <c:pt idx="35">
                  <c:v>117.86</c:v>
                </c:pt>
                <c:pt idx="36">
                  <c:v>117.66</c:v>
                </c:pt>
                <c:pt idx="37">
                  <c:v>118.22</c:v>
                </c:pt>
                <c:pt idx="38">
                  <c:v>115.55</c:v>
                </c:pt>
                <c:pt idx="39">
                  <c:v>116</c:v>
                </c:pt>
                <c:pt idx="40">
                  <c:v>118.66</c:v>
                </c:pt>
                <c:pt idx="41">
                  <c:v>118.16</c:v>
                </c:pt>
                <c:pt idx="42">
                  <c:v>118.25</c:v>
                </c:pt>
                <c:pt idx="43">
                  <c:v>121.36</c:v>
                </c:pt>
                <c:pt idx="44">
                  <c:v>120.09</c:v>
                </c:pt>
                <c:pt idx="45">
                  <c:v>119.72</c:v>
                </c:pt>
                <c:pt idx="46">
                  <c:v>120.01</c:v>
                </c:pt>
                <c:pt idx="47">
                  <c:v>119.17</c:v>
                </c:pt>
                <c:pt idx="48">
                  <c:v>119.71</c:v>
                </c:pt>
                <c:pt idx="49">
                  <c:v>120.56</c:v>
                </c:pt>
                <c:pt idx="50">
                  <c:v>119.26</c:v>
                </c:pt>
                <c:pt idx="51">
                  <c:v>120.46</c:v>
                </c:pt>
                <c:pt idx="52">
                  <c:v>121.22</c:v>
                </c:pt>
                <c:pt idx="53">
                  <c:v>118.94</c:v>
                </c:pt>
                <c:pt idx="54">
                  <c:v>119.77</c:v>
                </c:pt>
                <c:pt idx="55">
                  <c:v>120.87</c:v>
                </c:pt>
                <c:pt idx="56">
                  <c:v>119.17</c:v>
                </c:pt>
                <c:pt idx="57">
                  <c:v>117.42</c:v>
                </c:pt>
                <c:pt idx="58">
                  <c:v>116.74</c:v>
                </c:pt>
                <c:pt idx="59">
                  <c:v>116.6</c:v>
                </c:pt>
                <c:pt idx="60">
                  <c:v>116.97</c:v>
                </c:pt>
                <c:pt idx="61">
                  <c:v>114.72</c:v>
                </c:pt>
                <c:pt idx="62">
                  <c:v>114.25</c:v>
                </c:pt>
                <c:pt idx="63">
                  <c:v>116.22</c:v>
                </c:pt>
                <c:pt idx="64">
                  <c:v>114.6</c:v>
                </c:pt>
                <c:pt idx="65">
                  <c:v>117.33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57280"/>
        <c:axId val="627357672"/>
      </c:lineChart>
      <c:dateAx>
        <c:axId val="6273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57672"/>
        <c:crosses val="autoZero"/>
        <c:auto val="1"/>
        <c:lblOffset val="100"/>
        <c:baseTimeUnit val="days"/>
      </c:dateAx>
      <c:valAx>
        <c:axId val="627357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51.72</c:v>
                </c:pt>
                <c:pt idx="1">
                  <c:v>51.55</c:v>
                </c:pt>
                <c:pt idx="2">
                  <c:v>52.1</c:v>
                </c:pt>
                <c:pt idx="3">
                  <c:v>50.57</c:v>
                </c:pt>
                <c:pt idx="4">
                  <c:v>51.85</c:v>
                </c:pt>
                <c:pt idx="5">
                  <c:v>50.46</c:v>
                </c:pt>
                <c:pt idx="6">
                  <c:v>50.65</c:v>
                </c:pt>
                <c:pt idx="8">
                  <c:v>50.07</c:v>
                </c:pt>
                <c:pt idx="9">
                  <c:v>50.63</c:v>
                </c:pt>
                <c:pt idx="10">
                  <c:v>51.01</c:v>
                </c:pt>
                <c:pt idx="11">
                  <c:v>51.52</c:v>
                </c:pt>
                <c:pt idx="12">
                  <c:v>51.34</c:v>
                </c:pt>
                <c:pt idx="13">
                  <c:v>51.71</c:v>
                </c:pt>
                <c:pt idx="14">
                  <c:v>51.28</c:v>
                </c:pt>
                <c:pt idx="15">
                  <c:v>51.1</c:v>
                </c:pt>
                <c:pt idx="16">
                  <c:v>51.59</c:v>
                </c:pt>
                <c:pt idx="17">
                  <c:v>50.68</c:v>
                </c:pt>
                <c:pt idx="18">
                  <c:v>50.13</c:v>
                </c:pt>
                <c:pt idx="19">
                  <c:v>50.21</c:v>
                </c:pt>
                <c:pt idx="20">
                  <c:v>50.77</c:v>
                </c:pt>
                <c:pt idx="21">
                  <c:v>50.39</c:v>
                </c:pt>
                <c:pt idx="22">
                  <c:v>51.12</c:v>
                </c:pt>
                <c:pt idx="23">
                  <c:v>51.08</c:v>
                </c:pt>
                <c:pt idx="24">
                  <c:v>50.91</c:v>
                </c:pt>
                <c:pt idx="25">
                  <c:v>49.96</c:v>
                </c:pt>
                <c:pt idx="26">
                  <c:v>49.73</c:v>
                </c:pt>
                <c:pt idx="27">
                  <c:v>49.72</c:v>
                </c:pt>
                <c:pt idx="28">
                  <c:v>49.62</c:v>
                </c:pt>
                <c:pt idx="29">
                  <c:v>50.18</c:v>
                </c:pt>
                <c:pt idx="30">
                  <c:v>52.02</c:v>
                </c:pt>
                <c:pt idx="31">
                  <c:v>51.89</c:v>
                </c:pt>
                <c:pt idx="32">
                  <c:v>51.97</c:v>
                </c:pt>
                <c:pt idx="33">
                  <c:v>51.05</c:v>
                </c:pt>
                <c:pt idx="34">
                  <c:v>51.87</c:v>
                </c:pt>
                <c:pt idx="35">
                  <c:v>51.77</c:v>
                </c:pt>
                <c:pt idx="36">
                  <c:v>51.89</c:v>
                </c:pt>
                <c:pt idx="37">
                  <c:v>51.8</c:v>
                </c:pt>
                <c:pt idx="38">
                  <c:v>51.22</c:v>
                </c:pt>
                <c:pt idx="39">
                  <c:v>51.03</c:v>
                </c:pt>
                <c:pt idx="40">
                  <c:v>51.62</c:v>
                </c:pt>
                <c:pt idx="41">
                  <c:v>52.03</c:v>
                </c:pt>
                <c:pt idx="42">
                  <c:v>52.44</c:v>
                </c:pt>
                <c:pt idx="43">
                  <c:v>51.82</c:v>
                </c:pt>
                <c:pt idx="44">
                  <c:v>51.79</c:v>
                </c:pt>
                <c:pt idx="45">
                  <c:v>51.79</c:v>
                </c:pt>
                <c:pt idx="46">
                  <c:v>52.03</c:v>
                </c:pt>
                <c:pt idx="47">
                  <c:v>52.12</c:v>
                </c:pt>
                <c:pt idx="48">
                  <c:v>52.14</c:v>
                </c:pt>
                <c:pt idx="49">
                  <c:v>52.67</c:v>
                </c:pt>
                <c:pt idx="50">
                  <c:v>52.65</c:v>
                </c:pt>
                <c:pt idx="51">
                  <c:v>52.16</c:v>
                </c:pt>
                <c:pt idx="52">
                  <c:v>53.25</c:v>
                </c:pt>
                <c:pt idx="53">
                  <c:v>55.34</c:v>
                </c:pt>
                <c:pt idx="54">
                  <c:v>54.4</c:v>
                </c:pt>
                <c:pt idx="55">
                  <c:v>55.15</c:v>
                </c:pt>
                <c:pt idx="56">
                  <c:v>55.41</c:v>
                </c:pt>
                <c:pt idx="57">
                  <c:v>55.34</c:v>
                </c:pt>
                <c:pt idx="58">
                  <c:v>54.87</c:v>
                </c:pt>
                <c:pt idx="59">
                  <c:v>54.95</c:v>
                </c:pt>
                <c:pt idx="60">
                  <c:v>55.18</c:v>
                </c:pt>
                <c:pt idx="61">
                  <c:v>55.47</c:v>
                </c:pt>
                <c:pt idx="62">
                  <c:v>55.13</c:v>
                </c:pt>
                <c:pt idx="63">
                  <c:v>55.37</c:v>
                </c:pt>
                <c:pt idx="64">
                  <c:v>56.01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59632"/>
        <c:axId val="627360024"/>
      </c:lineChart>
      <c:dateAx>
        <c:axId val="62735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0024"/>
        <c:crosses val="autoZero"/>
        <c:auto val="1"/>
        <c:lblOffset val="100"/>
        <c:baseTimeUnit val="days"/>
      </c:dateAx>
      <c:valAx>
        <c:axId val="6273600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30.18</c:v>
                </c:pt>
                <c:pt idx="2">
                  <c:v>30.23</c:v>
                </c:pt>
                <c:pt idx="3">
                  <c:v>29.38</c:v>
                </c:pt>
                <c:pt idx="4">
                  <c:v>29.17</c:v>
                </c:pt>
                <c:pt idx="5">
                  <c:v>28.82</c:v>
                </c:pt>
                <c:pt idx="6">
                  <c:v>29.09</c:v>
                </c:pt>
                <c:pt idx="7">
                  <c:v>28.4</c:v>
                </c:pt>
                <c:pt idx="8">
                  <c:v>27.06</c:v>
                </c:pt>
                <c:pt idx="9">
                  <c:v>27.35</c:v>
                </c:pt>
                <c:pt idx="10">
                  <c:v>27.43</c:v>
                </c:pt>
                <c:pt idx="11">
                  <c:v>27.45</c:v>
                </c:pt>
                <c:pt idx="12">
                  <c:v>27.37</c:v>
                </c:pt>
                <c:pt idx="13">
                  <c:v>29.05</c:v>
                </c:pt>
                <c:pt idx="14">
                  <c:v>28.26</c:v>
                </c:pt>
                <c:pt idx="15">
                  <c:v>27.33</c:v>
                </c:pt>
                <c:pt idx="16">
                  <c:v>27.21</c:v>
                </c:pt>
                <c:pt idx="17">
                  <c:v>27.95</c:v>
                </c:pt>
                <c:pt idx="18">
                  <c:v>28.29</c:v>
                </c:pt>
                <c:pt idx="19">
                  <c:v>27.41</c:v>
                </c:pt>
                <c:pt idx="20">
                  <c:v>28.23</c:v>
                </c:pt>
                <c:pt idx="21">
                  <c:v>26.77</c:v>
                </c:pt>
                <c:pt idx="22">
                  <c:v>26.18</c:v>
                </c:pt>
                <c:pt idx="23">
                  <c:v>25.11</c:v>
                </c:pt>
                <c:pt idx="24">
                  <c:v>24.5</c:v>
                </c:pt>
                <c:pt idx="25">
                  <c:v>24.15</c:v>
                </c:pt>
                <c:pt idx="26">
                  <c:v>24.73</c:v>
                </c:pt>
                <c:pt idx="27">
                  <c:v>24.32</c:v>
                </c:pt>
                <c:pt idx="28">
                  <c:v>23.53</c:v>
                </c:pt>
                <c:pt idx="29">
                  <c:v>23.79</c:v>
                </c:pt>
                <c:pt idx="30">
                  <c:v>23.93</c:v>
                </c:pt>
                <c:pt idx="31">
                  <c:v>24.82</c:v>
                </c:pt>
                <c:pt idx="32">
                  <c:v>24.6</c:v>
                </c:pt>
                <c:pt idx="33">
                  <c:v>24.51</c:v>
                </c:pt>
                <c:pt idx="34">
                  <c:v>24.31</c:v>
                </c:pt>
                <c:pt idx="35">
                  <c:v>24.69</c:v>
                </c:pt>
                <c:pt idx="36">
                  <c:v>23.84</c:v>
                </c:pt>
                <c:pt idx="37">
                  <c:v>23.39</c:v>
                </c:pt>
                <c:pt idx="38">
                  <c:v>22.83</c:v>
                </c:pt>
                <c:pt idx="39">
                  <c:v>23.15</c:v>
                </c:pt>
                <c:pt idx="40">
                  <c:v>23.24</c:v>
                </c:pt>
                <c:pt idx="41">
                  <c:v>23.79</c:v>
                </c:pt>
                <c:pt idx="42">
                  <c:v>24.86</c:v>
                </c:pt>
                <c:pt idx="43">
                  <c:v>24.83</c:v>
                </c:pt>
                <c:pt idx="44">
                  <c:v>24.58</c:v>
                </c:pt>
                <c:pt idx="45">
                  <c:v>24.85</c:v>
                </c:pt>
                <c:pt idx="46">
                  <c:v>25.07</c:v>
                </c:pt>
                <c:pt idx="47">
                  <c:v>24.64</c:v>
                </c:pt>
                <c:pt idx="48">
                  <c:v>24.89</c:v>
                </c:pt>
                <c:pt idx="49">
                  <c:v>24.46</c:v>
                </c:pt>
                <c:pt idx="50">
                  <c:v>24.25</c:v>
                </c:pt>
                <c:pt idx="51">
                  <c:v>24.46</c:v>
                </c:pt>
                <c:pt idx="52">
                  <c:v>23.99</c:v>
                </c:pt>
                <c:pt idx="53">
                  <c:v>24.14</c:v>
                </c:pt>
                <c:pt idx="54">
                  <c:v>24.82</c:v>
                </c:pt>
                <c:pt idx="55">
                  <c:v>25.55</c:v>
                </c:pt>
                <c:pt idx="56">
                  <c:v>25.32</c:v>
                </c:pt>
                <c:pt idx="57">
                  <c:v>25.09</c:v>
                </c:pt>
                <c:pt idx="58">
                  <c:v>25.28</c:v>
                </c:pt>
                <c:pt idx="59">
                  <c:v>25.54</c:v>
                </c:pt>
                <c:pt idx="60">
                  <c:v>25.95</c:v>
                </c:pt>
                <c:pt idx="61">
                  <c:v>25.83</c:v>
                </c:pt>
                <c:pt idx="62">
                  <c:v>26.49</c:v>
                </c:pt>
                <c:pt idx="63">
                  <c:v>27.25</c:v>
                </c:pt>
                <c:pt idx="64">
                  <c:v>27.01</c:v>
                </c:pt>
                <c:pt idx="65">
                  <c:v>28.25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61984"/>
        <c:axId val="627362376"/>
      </c:lineChart>
      <c:dateAx>
        <c:axId val="6273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2376"/>
        <c:crosses val="autoZero"/>
        <c:auto val="1"/>
        <c:lblOffset val="100"/>
        <c:baseTimeUnit val="days"/>
      </c:dateAx>
      <c:valAx>
        <c:axId val="627362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47.73</c:v>
                </c:pt>
                <c:pt idx="1">
                  <c:v>47.47</c:v>
                </c:pt>
                <c:pt idx="2">
                  <c:v>47.75</c:v>
                </c:pt>
                <c:pt idx="3">
                  <c:v>47.11</c:v>
                </c:pt>
                <c:pt idx="4">
                  <c:v>46.68</c:v>
                </c:pt>
                <c:pt idx="5">
                  <c:v>45.99</c:v>
                </c:pt>
                <c:pt idx="6">
                  <c:v>45.84</c:v>
                </c:pt>
                <c:pt idx="7">
                  <c:v>45.91</c:v>
                </c:pt>
                <c:pt idx="8">
                  <c:v>45.94</c:v>
                </c:pt>
                <c:pt idx="9">
                  <c:v>45.54</c:v>
                </c:pt>
                <c:pt idx="10">
                  <c:v>46.08</c:v>
                </c:pt>
                <c:pt idx="11">
                  <c:v>45.7</c:v>
                </c:pt>
                <c:pt idx="12">
                  <c:v>46.03</c:v>
                </c:pt>
                <c:pt idx="13">
                  <c:v>45.99</c:v>
                </c:pt>
                <c:pt idx="14">
                  <c:v>45.6</c:v>
                </c:pt>
                <c:pt idx="15">
                  <c:v>46.07</c:v>
                </c:pt>
                <c:pt idx="16">
                  <c:v>45.85</c:v>
                </c:pt>
                <c:pt idx="17">
                  <c:v>46.36</c:v>
                </c:pt>
                <c:pt idx="18">
                  <c:v>46.04</c:v>
                </c:pt>
                <c:pt idx="19">
                  <c:v>46.44</c:v>
                </c:pt>
                <c:pt idx="20">
                  <c:v>46.9</c:v>
                </c:pt>
                <c:pt idx="21">
                  <c:v>47.14</c:v>
                </c:pt>
                <c:pt idx="22">
                  <c:v>46.9</c:v>
                </c:pt>
                <c:pt idx="23">
                  <c:v>46.76</c:v>
                </c:pt>
                <c:pt idx="24">
                  <c:v>46.03</c:v>
                </c:pt>
                <c:pt idx="25">
                  <c:v>46.49</c:v>
                </c:pt>
                <c:pt idx="26">
                  <c:v>46.51</c:v>
                </c:pt>
                <c:pt idx="27">
                  <c:v>46.82</c:v>
                </c:pt>
                <c:pt idx="28">
                  <c:v>47.01</c:v>
                </c:pt>
                <c:pt idx="29">
                  <c:v>47.06</c:v>
                </c:pt>
                <c:pt idx="30">
                  <c:v>47.1</c:v>
                </c:pt>
                <c:pt idx="31">
                  <c:v>47.05</c:v>
                </c:pt>
                <c:pt idx="32">
                  <c:v>47.28</c:v>
                </c:pt>
                <c:pt idx="33">
                  <c:v>47.46</c:v>
                </c:pt>
                <c:pt idx="34">
                  <c:v>47.52</c:v>
                </c:pt>
                <c:pt idx="35">
                  <c:v>47.66</c:v>
                </c:pt>
                <c:pt idx="36">
                  <c:v>47.66</c:v>
                </c:pt>
                <c:pt idx="37">
                  <c:v>47.6</c:v>
                </c:pt>
                <c:pt idx="38">
                  <c:v>47</c:v>
                </c:pt>
                <c:pt idx="39">
                  <c:v>47.18</c:v>
                </c:pt>
                <c:pt idx="40">
                  <c:v>47.12</c:v>
                </c:pt>
                <c:pt idx="41">
                  <c:v>47.29</c:v>
                </c:pt>
                <c:pt idx="42">
                  <c:v>47.44</c:v>
                </c:pt>
                <c:pt idx="43">
                  <c:v>48.17</c:v>
                </c:pt>
                <c:pt idx="44">
                  <c:v>48.07</c:v>
                </c:pt>
                <c:pt idx="45">
                  <c:v>48.49</c:v>
                </c:pt>
                <c:pt idx="46">
                  <c:v>48.86</c:v>
                </c:pt>
                <c:pt idx="47">
                  <c:v>48.68</c:v>
                </c:pt>
                <c:pt idx="48">
                  <c:v>48.63</c:v>
                </c:pt>
                <c:pt idx="49">
                  <c:v>48.73</c:v>
                </c:pt>
                <c:pt idx="50">
                  <c:v>48.17</c:v>
                </c:pt>
                <c:pt idx="51">
                  <c:v>48.92</c:v>
                </c:pt>
                <c:pt idx="52">
                  <c:v>48.37</c:v>
                </c:pt>
                <c:pt idx="53">
                  <c:v>48.36</c:v>
                </c:pt>
                <c:pt idx="54">
                  <c:v>48.86</c:v>
                </c:pt>
                <c:pt idx="55">
                  <c:v>49.24</c:v>
                </c:pt>
                <c:pt idx="56">
                  <c:v>48.7</c:v>
                </c:pt>
                <c:pt idx="57">
                  <c:v>48.1</c:v>
                </c:pt>
                <c:pt idx="58">
                  <c:v>48</c:v>
                </c:pt>
                <c:pt idx="59">
                  <c:v>47.61</c:v>
                </c:pt>
                <c:pt idx="60">
                  <c:v>48.46</c:v>
                </c:pt>
                <c:pt idx="61">
                  <c:v>48.06</c:v>
                </c:pt>
                <c:pt idx="62">
                  <c:v>48.05</c:v>
                </c:pt>
                <c:pt idx="64">
                  <c:v>49.3</c:v>
                </c:pt>
                <c:pt idx="65">
                  <c:v>48.86</c:v>
                </c:pt>
                <c:pt idx="66">
                  <c:v>49.93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64336"/>
        <c:axId val="627364728"/>
      </c:lineChart>
      <c:catAx>
        <c:axId val="62736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4728"/>
        <c:crosses val="autoZero"/>
        <c:auto val="1"/>
        <c:lblAlgn val="ctr"/>
        <c:lblOffset val="100"/>
        <c:noMultiLvlLbl val="0"/>
      </c:catAx>
      <c:valAx>
        <c:axId val="627364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20.5</c:v>
                </c:pt>
                <c:pt idx="1">
                  <c:v>20.66</c:v>
                </c:pt>
                <c:pt idx="2">
                  <c:v>20.440000000000001</c:v>
                </c:pt>
                <c:pt idx="3">
                  <c:v>19.059999999999999</c:v>
                </c:pt>
                <c:pt idx="4">
                  <c:v>18.61</c:v>
                </c:pt>
                <c:pt idx="5">
                  <c:v>18.79</c:v>
                </c:pt>
                <c:pt idx="6">
                  <c:v>18.48</c:v>
                </c:pt>
                <c:pt idx="7">
                  <c:v>19.53</c:v>
                </c:pt>
                <c:pt idx="8">
                  <c:v>19.420000000000002</c:v>
                </c:pt>
                <c:pt idx="9">
                  <c:v>19.989999999999998</c:v>
                </c:pt>
                <c:pt idx="10">
                  <c:v>20.13</c:v>
                </c:pt>
                <c:pt idx="11">
                  <c:v>19.91</c:v>
                </c:pt>
                <c:pt idx="12">
                  <c:v>19.739999999999998</c:v>
                </c:pt>
                <c:pt idx="13">
                  <c:v>19.489999999999998</c:v>
                </c:pt>
                <c:pt idx="14">
                  <c:v>19.21</c:v>
                </c:pt>
                <c:pt idx="15">
                  <c:v>19.18</c:v>
                </c:pt>
                <c:pt idx="16">
                  <c:v>18.239999999999998</c:v>
                </c:pt>
                <c:pt idx="17">
                  <c:v>18.100000000000001</c:v>
                </c:pt>
                <c:pt idx="18">
                  <c:v>17.71</c:v>
                </c:pt>
                <c:pt idx="19">
                  <c:v>17.670000000000002</c:v>
                </c:pt>
                <c:pt idx="20">
                  <c:v>16.989999999999998</c:v>
                </c:pt>
                <c:pt idx="21">
                  <c:v>17.2</c:v>
                </c:pt>
                <c:pt idx="22">
                  <c:v>17.41</c:v>
                </c:pt>
                <c:pt idx="23">
                  <c:v>17.38</c:v>
                </c:pt>
                <c:pt idx="24">
                  <c:v>16.68</c:v>
                </c:pt>
                <c:pt idx="25">
                  <c:v>16.62</c:v>
                </c:pt>
                <c:pt idx="26">
                  <c:v>16.68</c:v>
                </c:pt>
                <c:pt idx="27">
                  <c:v>16.98</c:v>
                </c:pt>
                <c:pt idx="28">
                  <c:v>17.16</c:v>
                </c:pt>
                <c:pt idx="29">
                  <c:v>17.2</c:v>
                </c:pt>
                <c:pt idx="30">
                  <c:v>17.53</c:v>
                </c:pt>
                <c:pt idx="31">
                  <c:v>17.64</c:v>
                </c:pt>
                <c:pt idx="32">
                  <c:v>17.54</c:v>
                </c:pt>
                <c:pt idx="33">
                  <c:v>17.059999999999999</c:v>
                </c:pt>
                <c:pt idx="34">
                  <c:v>16.940000000000001</c:v>
                </c:pt>
                <c:pt idx="35">
                  <c:v>17.2</c:v>
                </c:pt>
                <c:pt idx="36">
                  <c:v>17.22</c:v>
                </c:pt>
                <c:pt idx="37">
                  <c:v>17.41</c:v>
                </c:pt>
                <c:pt idx="38">
                  <c:v>16.989999999999998</c:v>
                </c:pt>
                <c:pt idx="39">
                  <c:v>17.13</c:v>
                </c:pt>
                <c:pt idx="40">
                  <c:v>16.850000000000001</c:v>
                </c:pt>
                <c:pt idx="41">
                  <c:v>16.78</c:v>
                </c:pt>
                <c:pt idx="42">
                  <c:v>16.86</c:v>
                </c:pt>
                <c:pt idx="43">
                  <c:v>17.5</c:v>
                </c:pt>
                <c:pt idx="44">
                  <c:v>17.61</c:v>
                </c:pt>
                <c:pt idx="45">
                  <c:v>17.73</c:v>
                </c:pt>
                <c:pt idx="46">
                  <c:v>17.7</c:v>
                </c:pt>
                <c:pt idx="47">
                  <c:v>17.8</c:v>
                </c:pt>
                <c:pt idx="48">
                  <c:v>17.73</c:v>
                </c:pt>
                <c:pt idx="49">
                  <c:v>17.78</c:v>
                </c:pt>
                <c:pt idx="50">
                  <c:v>17.54</c:v>
                </c:pt>
                <c:pt idx="51">
                  <c:v>17.440000000000001</c:v>
                </c:pt>
                <c:pt idx="52">
                  <c:v>18</c:v>
                </c:pt>
                <c:pt idx="53">
                  <c:v>17.36</c:v>
                </c:pt>
                <c:pt idx="54">
                  <c:v>17.48</c:v>
                </c:pt>
                <c:pt idx="55">
                  <c:v>17.59</c:v>
                </c:pt>
                <c:pt idx="56">
                  <c:v>17.66</c:v>
                </c:pt>
                <c:pt idx="57">
                  <c:v>16.920000000000002</c:v>
                </c:pt>
                <c:pt idx="58">
                  <c:v>16.95</c:v>
                </c:pt>
                <c:pt idx="59">
                  <c:v>17.48</c:v>
                </c:pt>
                <c:pt idx="60">
                  <c:v>17.45</c:v>
                </c:pt>
                <c:pt idx="61">
                  <c:v>16.93</c:v>
                </c:pt>
                <c:pt idx="62">
                  <c:v>16.75</c:v>
                </c:pt>
                <c:pt idx="63">
                  <c:v>17.149999999999999</c:v>
                </c:pt>
                <c:pt idx="64">
                  <c:v>16.809999999999999</c:v>
                </c:pt>
                <c:pt idx="65">
                  <c:v>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66688"/>
        <c:axId val="627367080"/>
      </c:lineChart>
      <c:dateAx>
        <c:axId val="62736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7080"/>
        <c:crosses val="autoZero"/>
        <c:auto val="1"/>
        <c:lblOffset val="100"/>
        <c:baseTimeUnit val="days"/>
      </c:dateAx>
      <c:valAx>
        <c:axId val="627367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53.83</c:v>
                </c:pt>
                <c:pt idx="1">
                  <c:v>53.66</c:v>
                </c:pt>
                <c:pt idx="2">
                  <c:v>53.3</c:v>
                </c:pt>
                <c:pt idx="3">
                  <c:v>51.77</c:v>
                </c:pt>
                <c:pt idx="4">
                  <c:v>51.41</c:v>
                </c:pt>
                <c:pt idx="5">
                  <c:v>50.46</c:v>
                </c:pt>
                <c:pt idx="6">
                  <c:v>49.73</c:v>
                </c:pt>
                <c:pt idx="7">
                  <c:v>48.72</c:v>
                </c:pt>
                <c:pt idx="8">
                  <c:v>48.84</c:v>
                </c:pt>
                <c:pt idx="9">
                  <c:v>48.69</c:v>
                </c:pt>
                <c:pt idx="10">
                  <c:v>48.85</c:v>
                </c:pt>
                <c:pt idx="11">
                  <c:v>48.72</c:v>
                </c:pt>
                <c:pt idx="12">
                  <c:v>48.58</c:v>
                </c:pt>
                <c:pt idx="13">
                  <c:v>48.31</c:v>
                </c:pt>
                <c:pt idx="14">
                  <c:v>48.45</c:v>
                </c:pt>
                <c:pt idx="15">
                  <c:v>48.32</c:v>
                </c:pt>
                <c:pt idx="16">
                  <c:v>47.94</c:v>
                </c:pt>
                <c:pt idx="17">
                  <c:v>47.75</c:v>
                </c:pt>
                <c:pt idx="18">
                  <c:v>47.21</c:v>
                </c:pt>
                <c:pt idx="19">
                  <c:v>45.66</c:v>
                </c:pt>
                <c:pt idx="20">
                  <c:v>45.81</c:v>
                </c:pt>
                <c:pt idx="22">
                  <c:v>45.65</c:v>
                </c:pt>
                <c:pt idx="23">
                  <c:v>44.75</c:v>
                </c:pt>
                <c:pt idx="24">
                  <c:v>44.47</c:v>
                </c:pt>
                <c:pt idx="25">
                  <c:v>43.98</c:v>
                </c:pt>
                <c:pt idx="26">
                  <c:v>43.6</c:v>
                </c:pt>
                <c:pt idx="27">
                  <c:v>44.18</c:v>
                </c:pt>
                <c:pt idx="28">
                  <c:v>44.22</c:v>
                </c:pt>
                <c:pt idx="29">
                  <c:v>45.03</c:v>
                </c:pt>
                <c:pt idx="30">
                  <c:v>45.01</c:v>
                </c:pt>
                <c:pt idx="31">
                  <c:v>45.14</c:v>
                </c:pt>
                <c:pt idx="32">
                  <c:v>46.16</c:v>
                </c:pt>
                <c:pt idx="33">
                  <c:v>46.6</c:v>
                </c:pt>
                <c:pt idx="34">
                  <c:v>46.71</c:v>
                </c:pt>
                <c:pt idx="35">
                  <c:v>47</c:v>
                </c:pt>
                <c:pt idx="36">
                  <c:v>47.18</c:v>
                </c:pt>
                <c:pt idx="37">
                  <c:v>48.28</c:v>
                </c:pt>
                <c:pt idx="38">
                  <c:v>47.03</c:v>
                </c:pt>
                <c:pt idx="39">
                  <c:v>47.2</c:v>
                </c:pt>
                <c:pt idx="40">
                  <c:v>46.73</c:v>
                </c:pt>
                <c:pt idx="41">
                  <c:v>45.82</c:v>
                </c:pt>
                <c:pt idx="42">
                  <c:v>46.39</c:v>
                </c:pt>
                <c:pt idx="43">
                  <c:v>45.72</c:v>
                </c:pt>
                <c:pt idx="44">
                  <c:v>46.78</c:v>
                </c:pt>
                <c:pt idx="45">
                  <c:v>46.82</c:v>
                </c:pt>
                <c:pt idx="46">
                  <c:v>47.3</c:v>
                </c:pt>
                <c:pt idx="47">
                  <c:v>46.71</c:v>
                </c:pt>
                <c:pt idx="48">
                  <c:v>47.09</c:v>
                </c:pt>
                <c:pt idx="49">
                  <c:v>47.8</c:v>
                </c:pt>
                <c:pt idx="50">
                  <c:v>47.98</c:v>
                </c:pt>
                <c:pt idx="51">
                  <c:v>47.32</c:v>
                </c:pt>
                <c:pt idx="52">
                  <c:v>48.11</c:v>
                </c:pt>
                <c:pt idx="53">
                  <c:v>47.5</c:v>
                </c:pt>
                <c:pt idx="54">
                  <c:v>47.36</c:v>
                </c:pt>
                <c:pt idx="55">
                  <c:v>48.41</c:v>
                </c:pt>
                <c:pt idx="56">
                  <c:v>47.91</c:v>
                </c:pt>
                <c:pt idx="57">
                  <c:v>48.49</c:v>
                </c:pt>
                <c:pt idx="58">
                  <c:v>48.02</c:v>
                </c:pt>
                <c:pt idx="59">
                  <c:v>48.99</c:v>
                </c:pt>
                <c:pt idx="60">
                  <c:v>49.19</c:v>
                </c:pt>
                <c:pt idx="61">
                  <c:v>48.25</c:v>
                </c:pt>
                <c:pt idx="62">
                  <c:v>47.53</c:v>
                </c:pt>
                <c:pt idx="63">
                  <c:v>47.73</c:v>
                </c:pt>
                <c:pt idx="64">
                  <c:v>48.21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69040"/>
        <c:axId val="627369432"/>
      </c:lineChart>
      <c:dateAx>
        <c:axId val="62736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9432"/>
        <c:crosses val="autoZero"/>
        <c:auto val="1"/>
        <c:lblOffset val="100"/>
        <c:baseTimeUnit val="days"/>
      </c:dateAx>
      <c:valAx>
        <c:axId val="627369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INTC!$W$2:$W$68</c:f>
              <c:strCache>
                <c:ptCount val="67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12-Sep-16</c:v>
                </c:pt>
                <c:pt idx="64">
                  <c:v>9-Sep-16</c:v>
                </c:pt>
                <c:pt idx="65">
                  <c:v>8-Sep-16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INTC!$AA$2:$AA$68</c:f>
              <c:numCache>
                <c:formatCode>0.00</c:formatCode>
                <c:ptCount val="67"/>
                <c:pt idx="0">
                  <c:v>35.76</c:v>
                </c:pt>
                <c:pt idx="1">
                  <c:v>35.700000000000003</c:v>
                </c:pt>
                <c:pt idx="2">
                  <c:v>35.5</c:v>
                </c:pt>
                <c:pt idx="3">
                  <c:v>34.72</c:v>
                </c:pt>
                <c:pt idx="4">
                  <c:v>34.39</c:v>
                </c:pt>
                <c:pt idx="5">
                  <c:v>34.159999999999997</c:v>
                </c:pt>
                <c:pt idx="6">
                  <c:v>33.76</c:v>
                </c:pt>
                <c:pt idx="7">
                  <c:v>34.700000000000003</c:v>
                </c:pt>
                <c:pt idx="8">
                  <c:v>35.31</c:v>
                </c:pt>
                <c:pt idx="9">
                  <c:v>35.51</c:v>
                </c:pt>
                <c:pt idx="10">
                  <c:v>35.44</c:v>
                </c:pt>
                <c:pt idx="11">
                  <c:v>35.200000000000003</c:v>
                </c:pt>
                <c:pt idx="12">
                  <c:v>35.479999999999997</c:v>
                </c:pt>
                <c:pt idx="13">
                  <c:v>34.979999999999997</c:v>
                </c:pt>
                <c:pt idx="14">
                  <c:v>34.950000000000003</c:v>
                </c:pt>
                <c:pt idx="15">
                  <c:v>35.020000000000003</c:v>
                </c:pt>
                <c:pt idx="16">
                  <c:v>34.840000000000003</c:v>
                </c:pt>
                <c:pt idx="17">
                  <c:v>34.909999999999997</c:v>
                </c:pt>
                <c:pt idx="18">
                  <c:v>34.479999999999997</c:v>
                </c:pt>
                <c:pt idx="19">
                  <c:v>34.61</c:v>
                </c:pt>
                <c:pt idx="20">
                  <c:v>34.5</c:v>
                </c:pt>
                <c:pt idx="21">
                  <c:v>34.75</c:v>
                </c:pt>
                <c:pt idx="22">
                  <c:v>34.74</c:v>
                </c:pt>
                <c:pt idx="23">
                  <c:v>34.69</c:v>
                </c:pt>
                <c:pt idx="24">
                  <c:v>33.61</c:v>
                </c:pt>
                <c:pt idx="25">
                  <c:v>33.93</c:v>
                </c:pt>
                <c:pt idx="26">
                  <c:v>34.6</c:v>
                </c:pt>
                <c:pt idx="27">
                  <c:v>34.520000000000003</c:v>
                </c:pt>
                <c:pt idx="28">
                  <c:v>34.869999999999997</c:v>
                </c:pt>
                <c:pt idx="29">
                  <c:v>34.74</c:v>
                </c:pt>
                <c:pt idx="30">
                  <c:v>34.81</c:v>
                </c:pt>
                <c:pt idx="31">
                  <c:v>34.92</c:v>
                </c:pt>
                <c:pt idx="32">
                  <c:v>35.1</c:v>
                </c:pt>
                <c:pt idx="33">
                  <c:v>35.26</c:v>
                </c:pt>
                <c:pt idx="34">
                  <c:v>35.15</c:v>
                </c:pt>
                <c:pt idx="35">
                  <c:v>35.43</c:v>
                </c:pt>
                <c:pt idx="36">
                  <c:v>35.51</c:v>
                </c:pt>
                <c:pt idx="37">
                  <c:v>37.75</c:v>
                </c:pt>
                <c:pt idx="38">
                  <c:v>37.29</c:v>
                </c:pt>
                <c:pt idx="39">
                  <c:v>37.450000000000003</c:v>
                </c:pt>
                <c:pt idx="40">
                  <c:v>36.97</c:v>
                </c:pt>
                <c:pt idx="41">
                  <c:v>37.130000000000003</c:v>
                </c:pt>
                <c:pt idx="42">
                  <c:v>37.270000000000003</c:v>
                </c:pt>
                <c:pt idx="43">
                  <c:v>38.020000000000003</c:v>
                </c:pt>
                <c:pt idx="44">
                  <c:v>38.1</c:v>
                </c:pt>
                <c:pt idx="45">
                  <c:v>38.07</c:v>
                </c:pt>
                <c:pt idx="46">
                  <c:v>37.99</c:v>
                </c:pt>
                <c:pt idx="47">
                  <c:v>37.54</c:v>
                </c:pt>
                <c:pt idx="48">
                  <c:v>37.659999999999997</c:v>
                </c:pt>
                <c:pt idx="49">
                  <c:v>37.75</c:v>
                </c:pt>
                <c:pt idx="50">
                  <c:v>37.32</c:v>
                </c:pt>
                <c:pt idx="51">
                  <c:v>37.44</c:v>
                </c:pt>
                <c:pt idx="52">
                  <c:v>37.18</c:v>
                </c:pt>
                <c:pt idx="53">
                  <c:v>36.65</c:v>
                </c:pt>
                <c:pt idx="54">
                  <c:v>37.19</c:v>
                </c:pt>
                <c:pt idx="55">
                  <c:v>37.549999999999997</c:v>
                </c:pt>
                <c:pt idx="56">
                  <c:v>37.450000000000003</c:v>
                </c:pt>
                <c:pt idx="57">
                  <c:v>37.14</c:v>
                </c:pt>
                <c:pt idx="58">
                  <c:v>37.159999999999997</c:v>
                </c:pt>
                <c:pt idx="59">
                  <c:v>37.67</c:v>
                </c:pt>
                <c:pt idx="60">
                  <c:v>36.56</c:v>
                </c:pt>
                <c:pt idx="61">
                  <c:v>35.619999999999997</c:v>
                </c:pt>
                <c:pt idx="62">
                  <c:v>35.61</c:v>
                </c:pt>
                <c:pt idx="63">
                  <c:v>36.08</c:v>
                </c:pt>
                <c:pt idx="64">
                  <c:v>35.44</c:v>
                </c:pt>
                <c:pt idx="65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13680"/>
        <c:axId val="638014072"/>
      </c:lineChart>
      <c:catAx>
        <c:axId val="63801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4072"/>
        <c:crosses val="autoZero"/>
        <c:auto val="1"/>
        <c:lblAlgn val="ctr"/>
        <c:lblOffset val="100"/>
        <c:noMultiLvlLbl val="0"/>
      </c:catAx>
      <c:valAx>
        <c:axId val="638014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62.76</c:v>
                </c:pt>
                <c:pt idx="1">
                  <c:v>61.67</c:v>
                </c:pt>
                <c:pt idx="2">
                  <c:v>60.95</c:v>
                </c:pt>
                <c:pt idx="3">
                  <c:v>59.81</c:v>
                </c:pt>
                <c:pt idx="4">
                  <c:v>59</c:v>
                </c:pt>
                <c:pt idx="5">
                  <c:v>57.92</c:v>
                </c:pt>
                <c:pt idx="6">
                  <c:v>56.11</c:v>
                </c:pt>
                <c:pt idx="7">
                  <c:v>55.96</c:v>
                </c:pt>
                <c:pt idx="8">
                  <c:v>49.05</c:v>
                </c:pt>
                <c:pt idx="9">
                  <c:v>51</c:v>
                </c:pt>
                <c:pt idx="10">
                  <c:v>52.73</c:v>
                </c:pt>
                <c:pt idx="11">
                  <c:v>53.2</c:v>
                </c:pt>
                <c:pt idx="12">
                  <c:v>52.62</c:v>
                </c:pt>
                <c:pt idx="13">
                  <c:v>52.81</c:v>
                </c:pt>
                <c:pt idx="14">
                  <c:v>50.97</c:v>
                </c:pt>
                <c:pt idx="15">
                  <c:v>50.5</c:v>
                </c:pt>
                <c:pt idx="16">
                  <c:v>50.82</c:v>
                </c:pt>
                <c:pt idx="17">
                  <c:v>50.59</c:v>
                </c:pt>
                <c:pt idx="18">
                  <c:v>48.07</c:v>
                </c:pt>
                <c:pt idx="19">
                  <c:v>47.58</c:v>
                </c:pt>
                <c:pt idx="20">
                  <c:v>49.64</c:v>
                </c:pt>
                <c:pt idx="21">
                  <c:v>49</c:v>
                </c:pt>
                <c:pt idx="22">
                  <c:v>47.74</c:v>
                </c:pt>
                <c:pt idx="23">
                  <c:v>47.44</c:v>
                </c:pt>
                <c:pt idx="24">
                  <c:v>46.42</c:v>
                </c:pt>
                <c:pt idx="25">
                  <c:v>47.09</c:v>
                </c:pt>
                <c:pt idx="26">
                  <c:v>47.09</c:v>
                </c:pt>
                <c:pt idx="27">
                  <c:v>47.85</c:v>
                </c:pt>
                <c:pt idx="28">
                  <c:v>47.97</c:v>
                </c:pt>
                <c:pt idx="29">
                  <c:v>50.3</c:v>
                </c:pt>
                <c:pt idx="30">
                  <c:v>50.42</c:v>
                </c:pt>
                <c:pt idx="31">
                  <c:v>50.26</c:v>
                </c:pt>
                <c:pt idx="32">
                  <c:v>50.9</c:v>
                </c:pt>
                <c:pt idx="33">
                  <c:v>52.22</c:v>
                </c:pt>
                <c:pt idx="34">
                  <c:v>52.76</c:v>
                </c:pt>
                <c:pt idx="35">
                  <c:v>52.65</c:v>
                </c:pt>
                <c:pt idx="36">
                  <c:v>52.37</c:v>
                </c:pt>
                <c:pt idx="37">
                  <c:v>50.98</c:v>
                </c:pt>
                <c:pt idx="38">
                  <c:v>50.82</c:v>
                </c:pt>
                <c:pt idx="39">
                  <c:v>51.7</c:v>
                </c:pt>
                <c:pt idx="40">
                  <c:v>51.52</c:v>
                </c:pt>
                <c:pt idx="41">
                  <c:v>51.96</c:v>
                </c:pt>
                <c:pt idx="42">
                  <c:v>52.57</c:v>
                </c:pt>
                <c:pt idx="43">
                  <c:v>53.95</c:v>
                </c:pt>
                <c:pt idx="44">
                  <c:v>53.07</c:v>
                </c:pt>
                <c:pt idx="45">
                  <c:v>53.66</c:v>
                </c:pt>
                <c:pt idx="46">
                  <c:v>53.48</c:v>
                </c:pt>
                <c:pt idx="47">
                  <c:v>52.25</c:v>
                </c:pt>
                <c:pt idx="48">
                  <c:v>53.9</c:v>
                </c:pt>
                <c:pt idx="49">
                  <c:v>53.62</c:v>
                </c:pt>
                <c:pt idx="50">
                  <c:v>52.15</c:v>
                </c:pt>
                <c:pt idx="51">
                  <c:v>49.84</c:v>
                </c:pt>
                <c:pt idx="52">
                  <c:v>46.81</c:v>
                </c:pt>
                <c:pt idx="53">
                  <c:v>47.63</c:v>
                </c:pt>
                <c:pt idx="54">
                  <c:v>46.91</c:v>
                </c:pt>
                <c:pt idx="55">
                  <c:v>47.78</c:v>
                </c:pt>
                <c:pt idx="56">
                  <c:v>47</c:v>
                </c:pt>
                <c:pt idx="57">
                  <c:v>45.67</c:v>
                </c:pt>
                <c:pt idx="58">
                  <c:v>45.96</c:v>
                </c:pt>
                <c:pt idx="59">
                  <c:v>46.48</c:v>
                </c:pt>
                <c:pt idx="60">
                  <c:v>46.65</c:v>
                </c:pt>
                <c:pt idx="62">
                  <c:v>46.91</c:v>
                </c:pt>
                <c:pt idx="63">
                  <c:v>47.77</c:v>
                </c:pt>
                <c:pt idx="64">
                  <c:v>49.88</c:v>
                </c:pt>
                <c:pt idx="65">
                  <c:v>49.92</c:v>
                </c:pt>
                <c:pt idx="66">
                  <c:v>52.55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16032"/>
        <c:axId val="638016424"/>
      </c:lineChart>
      <c:dateAx>
        <c:axId val="63801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6424"/>
        <c:crosses val="autoZero"/>
        <c:auto val="1"/>
        <c:lblOffset val="100"/>
        <c:baseTimeUnit val="days"/>
      </c:dateAx>
      <c:valAx>
        <c:axId val="638016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42688.00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104.99</c:v>
                </c:pt>
                <c:pt idx="1">
                  <c:v>105.37</c:v>
                </c:pt>
                <c:pt idx="2">
                  <c:v>106.33</c:v>
                </c:pt>
                <c:pt idx="3">
                  <c:v>103.15</c:v>
                </c:pt>
                <c:pt idx="4">
                  <c:v>102.84</c:v>
                </c:pt>
                <c:pt idx="5">
                  <c:v>102.65</c:v>
                </c:pt>
                <c:pt idx="6">
                  <c:v>103.39</c:v>
                </c:pt>
                <c:pt idx="7">
                  <c:v>101.33</c:v>
                </c:pt>
                <c:pt idx="8">
                  <c:v>100.57</c:v>
                </c:pt>
                <c:pt idx="9">
                  <c:v>100.69</c:v>
                </c:pt>
                <c:pt idx="11">
                  <c:v>102.1</c:v>
                </c:pt>
                <c:pt idx="12">
                  <c:v>101.39</c:v>
                </c:pt>
                <c:pt idx="13">
                  <c:v>100.49</c:v>
                </c:pt>
                <c:pt idx="14">
                  <c:v>100.75</c:v>
                </c:pt>
                <c:pt idx="15">
                  <c:v>99.83</c:v>
                </c:pt>
                <c:pt idx="16">
                  <c:v>98.81</c:v>
                </c:pt>
                <c:pt idx="17">
                  <c:v>98.01</c:v>
                </c:pt>
                <c:pt idx="18">
                  <c:v>99.11</c:v>
                </c:pt>
                <c:pt idx="19">
                  <c:v>99.43</c:v>
                </c:pt>
                <c:pt idx="20">
                  <c:v>96.88</c:v>
                </c:pt>
                <c:pt idx="21">
                  <c:v>97.49</c:v>
                </c:pt>
                <c:pt idx="22">
                  <c:v>93.95</c:v>
                </c:pt>
                <c:pt idx="23">
                  <c:v>90.6</c:v>
                </c:pt>
                <c:pt idx="24">
                  <c:v>90.75</c:v>
                </c:pt>
                <c:pt idx="25">
                  <c:v>88.76</c:v>
                </c:pt>
                <c:pt idx="26">
                  <c:v>88.77</c:v>
                </c:pt>
                <c:pt idx="27">
                  <c:v>88.69</c:v>
                </c:pt>
                <c:pt idx="28">
                  <c:v>87.89</c:v>
                </c:pt>
                <c:pt idx="29">
                  <c:v>88.18</c:v>
                </c:pt>
                <c:pt idx="30">
                  <c:v>88.37</c:v>
                </c:pt>
                <c:pt idx="31">
                  <c:v>88.82</c:v>
                </c:pt>
                <c:pt idx="32">
                  <c:v>89.05</c:v>
                </c:pt>
                <c:pt idx="33">
                  <c:v>89.99</c:v>
                </c:pt>
                <c:pt idx="34">
                  <c:v>89.88</c:v>
                </c:pt>
                <c:pt idx="35">
                  <c:v>90.37</c:v>
                </c:pt>
                <c:pt idx="36">
                  <c:v>90.64</c:v>
                </c:pt>
                <c:pt idx="37">
                  <c:v>97.12</c:v>
                </c:pt>
                <c:pt idx="38">
                  <c:v>96.72</c:v>
                </c:pt>
                <c:pt idx="39">
                  <c:v>96.77</c:v>
                </c:pt>
                <c:pt idx="40">
                  <c:v>96.84</c:v>
                </c:pt>
                <c:pt idx="41">
                  <c:v>96.74</c:v>
                </c:pt>
                <c:pt idx="42">
                  <c:v>95.91</c:v>
                </c:pt>
                <c:pt idx="43">
                  <c:v>96.54</c:v>
                </c:pt>
                <c:pt idx="44">
                  <c:v>97.35</c:v>
                </c:pt>
                <c:pt idx="45">
                  <c:v>98.07</c:v>
                </c:pt>
                <c:pt idx="46">
                  <c:v>98.35</c:v>
                </c:pt>
                <c:pt idx="47">
                  <c:v>98.54</c:v>
                </c:pt>
                <c:pt idx="48">
                  <c:v>96.67</c:v>
                </c:pt>
                <c:pt idx="49">
                  <c:v>97.35</c:v>
                </c:pt>
                <c:pt idx="50">
                  <c:v>97.53</c:v>
                </c:pt>
                <c:pt idx="51">
                  <c:v>95.96</c:v>
                </c:pt>
                <c:pt idx="52">
                  <c:v>96.16</c:v>
                </c:pt>
                <c:pt idx="53">
                  <c:v>94.85</c:v>
                </c:pt>
                <c:pt idx="54">
                  <c:v>94.18</c:v>
                </c:pt>
                <c:pt idx="55">
                  <c:v>94.33</c:v>
                </c:pt>
                <c:pt idx="56">
                  <c:v>95.08</c:v>
                </c:pt>
                <c:pt idx="57">
                  <c:v>95.03</c:v>
                </c:pt>
                <c:pt idx="58">
                  <c:v>93.14</c:v>
                </c:pt>
                <c:pt idx="59">
                  <c:v>93.09</c:v>
                </c:pt>
                <c:pt idx="60">
                  <c:v>92.38</c:v>
                </c:pt>
                <c:pt idx="61">
                  <c:v>92.94</c:v>
                </c:pt>
                <c:pt idx="62">
                  <c:v>92.72</c:v>
                </c:pt>
                <c:pt idx="63">
                  <c:v>92.44</c:v>
                </c:pt>
                <c:pt idx="64">
                  <c:v>93.81</c:v>
                </c:pt>
                <c:pt idx="65">
                  <c:v>92.72</c:v>
                </c:pt>
                <c:pt idx="66">
                  <c:v>96.63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18384"/>
        <c:axId val="638018776"/>
      </c:lineChart>
      <c:catAx>
        <c:axId val="63801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8776"/>
        <c:crosses val="autoZero"/>
        <c:auto val="1"/>
        <c:lblAlgn val="ctr"/>
        <c:lblOffset val="100"/>
        <c:noMultiLvlLbl val="0"/>
      </c:catAx>
      <c:valAx>
        <c:axId val="638018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1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44.5</c:v>
                </c:pt>
                <c:pt idx="1">
                  <c:v>44.02</c:v>
                </c:pt>
                <c:pt idx="2">
                  <c:v>42.66</c:v>
                </c:pt>
                <c:pt idx="3">
                  <c:v>41.25</c:v>
                </c:pt>
                <c:pt idx="4">
                  <c:v>40.64</c:v>
                </c:pt>
                <c:pt idx="5">
                  <c:v>39.28</c:v>
                </c:pt>
                <c:pt idx="6">
                  <c:v>38.85</c:v>
                </c:pt>
                <c:pt idx="7">
                  <c:v>39.81</c:v>
                </c:pt>
                <c:pt idx="8">
                  <c:v>40.71</c:v>
                </c:pt>
                <c:pt idx="9">
                  <c:v>40.1</c:v>
                </c:pt>
                <c:pt idx="10">
                  <c:v>40.58</c:v>
                </c:pt>
                <c:pt idx="11">
                  <c:v>39.979999999999997</c:v>
                </c:pt>
                <c:pt idx="12">
                  <c:v>40.25</c:v>
                </c:pt>
                <c:pt idx="13">
                  <c:v>39.590000000000003</c:v>
                </c:pt>
                <c:pt idx="14">
                  <c:v>39.68</c:v>
                </c:pt>
                <c:pt idx="15">
                  <c:v>39.83</c:v>
                </c:pt>
                <c:pt idx="16">
                  <c:v>39.57</c:v>
                </c:pt>
                <c:pt idx="17">
                  <c:v>40.17</c:v>
                </c:pt>
                <c:pt idx="18">
                  <c:v>41.34</c:v>
                </c:pt>
                <c:pt idx="19">
                  <c:v>38.42</c:v>
                </c:pt>
                <c:pt idx="20">
                  <c:v>37.97</c:v>
                </c:pt>
                <c:pt idx="21">
                  <c:v>35.53</c:v>
                </c:pt>
                <c:pt idx="22">
                  <c:v>39.130000000000003</c:v>
                </c:pt>
                <c:pt idx="23">
                  <c:v>37.83</c:v>
                </c:pt>
                <c:pt idx="24">
                  <c:v>37</c:v>
                </c:pt>
                <c:pt idx="25">
                  <c:v>37.21</c:v>
                </c:pt>
                <c:pt idx="26">
                  <c:v>37.49</c:v>
                </c:pt>
                <c:pt idx="27">
                  <c:v>37.700000000000003</c:v>
                </c:pt>
                <c:pt idx="28">
                  <c:v>38.869999999999997</c:v>
                </c:pt>
                <c:pt idx="29">
                  <c:v>38.24</c:v>
                </c:pt>
                <c:pt idx="30">
                  <c:v>35.71</c:v>
                </c:pt>
                <c:pt idx="31">
                  <c:v>37.97</c:v>
                </c:pt>
                <c:pt idx="32">
                  <c:v>37.729999999999997</c:v>
                </c:pt>
                <c:pt idx="33">
                  <c:v>38.06</c:v>
                </c:pt>
                <c:pt idx="34">
                  <c:v>37.99</c:v>
                </c:pt>
                <c:pt idx="35">
                  <c:v>38.74</c:v>
                </c:pt>
                <c:pt idx="36">
                  <c:v>38.11</c:v>
                </c:pt>
                <c:pt idx="37">
                  <c:v>38.25</c:v>
                </c:pt>
                <c:pt idx="38">
                  <c:v>37.47</c:v>
                </c:pt>
                <c:pt idx="39">
                  <c:v>37.33</c:v>
                </c:pt>
                <c:pt idx="40">
                  <c:v>37.79</c:v>
                </c:pt>
                <c:pt idx="41">
                  <c:v>38.08</c:v>
                </c:pt>
                <c:pt idx="42">
                  <c:v>37.950000000000003</c:v>
                </c:pt>
                <c:pt idx="43">
                  <c:v>38.479999999999997</c:v>
                </c:pt>
                <c:pt idx="44">
                  <c:v>38.46</c:v>
                </c:pt>
                <c:pt idx="45">
                  <c:v>38.64</c:v>
                </c:pt>
                <c:pt idx="46">
                  <c:v>38.26</c:v>
                </c:pt>
                <c:pt idx="47">
                  <c:v>38.049999999999997</c:v>
                </c:pt>
                <c:pt idx="48">
                  <c:v>37.78</c:v>
                </c:pt>
                <c:pt idx="49">
                  <c:v>37.700000000000003</c:v>
                </c:pt>
                <c:pt idx="50">
                  <c:v>37.159999999999997</c:v>
                </c:pt>
                <c:pt idx="51">
                  <c:v>37.44</c:v>
                </c:pt>
                <c:pt idx="52">
                  <c:v>37.69</c:v>
                </c:pt>
                <c:pt idx="53">
                  <c:v>36.72</c:v>
                </c:pt>
                <c:pt idx="54">
                  <c:v>37.42</c:v>
                </c:pt>
                <c:pt idx="55">
                  <c:v>37.17</c:v>
                </c:pt>
                <c:pt idx="56">
                  <c:v>36.299999999999997</c:v>
                </c:pt>
                <c:pt idx="57">
                  <c:v>36.31</c:v>
                </c:pt>
                <c:pt idx="58">
                  <c:v>35.340000000000003</c:v>
                </c:pt>
                <c:pt idx="59">
                  <c:v>35.75</c:v>
                </c:pt>
                <c:pt idx="60">
                  <c:v>36.24</c:v>
                </c:pt>
                <c:pt idx="61">
                  <c:v>35.96</c:v>
                </c:pt>
                <c:pt idx="62">
                  <c:v>35.29</c:v>
                </c:pt>
                <c:pt idx="63">
                  <c:v>35.25</c:v>
                </c:pt>
                <c:pt idx="64">
                  <c:v>34.5</c:v>
                </c:pt>
                <c:pt idx="65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20736"/>
        <c:axId val="638021128"/>
      </c:lineChart>
      <c:dateAx>
        <c:axId val="63802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1128"/>
        <c:crosses val="autoZero"/>
        <c:auto val="1"/>
        <c:lblOffset val="100"/>
        <c:baseTimeUnit val="days"/>
      </c:dateAx>
      <c:valAx>
        <c:axId val="6380211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226.51</c:v>
                </c:pt>
                <c:pt idx="1">
                  <c:v>225.15</c:v>
                </c:pt>
                <c:pt idx="2">
                  <c:v>224.6</c:v>
                </c:pt>
                <c:pt idx="3">
                  <c:v>221.7</c:v>
                </c:pt>
                <c:pt idx="4">
                  <c:v>221</c:v>
                </c:pt>
                <c:pt idx="5">
                  <c:v>219.68</c:v>
                </c:pt>
                <c:pt idx="6">
                  <c:v>219.57</c:v>
                </c:pt>
                <c:pt idx="7">
                  <c:v>220.38</c:v>
                </c:pt>
                <c:pt idx="8">
                  <c:v>220.91</c:v>
                </c:pt>
                <c:pt idx="9">
                  <c:v>220.48</c:v>
                </c:pt>
                <c:pt idx="10">
                  <c:v>221.52</c:v>
                </c:pt>
                <c:pt idx="11">
                  <c:v>220.7</c:v>
                </c:pt>
                <c:pt idx="12">
                  <c:v>220.58</c:v>
                </c:pt>
                <c:pt idx="13">
                  <c:v>220.15</c:v>
                </c:pt>
                <c:pt idx="14">
                  <c:v>218.5</c:v>
                </c:pt>
                <c:pt idx="15">
                  <c:v>218.99</c:v>
                </c:pt>
                <c:pt idx="16">
                  <c:v>217.87</c:v>
                </c:pt>
                <c:pt idx="17">
                  <c:v>218.28</c:v>
                </c:pt>
                <c:pt idx="18">
                  <c:v>216.59</c:v>
                </c:pt>
                <c:pt idx="19">
                  <c:v>216.42</c:v>
                </c:pt>
                <c:pt idx="20">
                  <c:v>216.92</c:v>
                </c:pt>
                <c:pt idx="21">
                  <c:v>216.38</c:v>
                </c:pt>
                <c:pt idx="22">
                  <c:v>214.11</c:v>
                </c:pt>
                <c:pt idx="23">
                  <c:v>213.15</c:v>
                </c:pt>
                <c:pt idx="24">
                  <c:v>208.55</c:v>
                </c:pt>
                <c:pt idx="25">
                  <c:v>208.78</c:v>
                </c:pt>
                <c:pt idx="26">
                  <c:v>209.74</c:v>
                </c:pt>
                <c:pt idx="27">
                  <c:v>211.01</c:v>
                </c:pt>
                <c:pt idx="28">
                  <c:v>212.55</c:v>
                </c:pt>
                <c:pt idx="29">
                  <c:v>212.54</c:v>
                </c:pt>
                <c:pt idx="30">
                  <c:v>213.17</c:v>
                </c:pt>
                <c:pt idx="31">
                  <c:v>213.74</c:v>
                </c:pt>
                <c:pt idx="32">
                  <c:v>214.17</c:v>
                </c:pt>
                <c:pt idx="33">
                  <c:v>214.89</c:v>
                </c:pt>
                <c:pt idx="34">
                  <c:v>213.98</c:v>
                </c:pt>
                <c:pt idx="35">
                  <c:v>213.88</c:v>
                </c:pt>
                <c:pt idx="36">
                  <c:v>214.28</c:v>
                </c:pt>
                <c:pt idx="37">
                  <c:v>213.71</c:v>
                </c:pt>
                <c:pt idx="38">
                  <c:v>212.38</c:v>
                </c:pt>
                <c:pt idx="39">
                  <c:v>213.12</c:v>
                </c:pt>
                <c:pt idx="40">
                  <c:v>213.01</c:v>
                </c:pt>
                <c:pt idx="41">
                  <c:v>213.71</c:v>
                </c:pt>
                <c:pt idx="42">
                  <c:v>213.43</c:v>
                </c:pt>
                <c:pt idx="43">
                  <c:v>216.16</c:v>
                </c:pt>
                <c:pt idx="44">
                  <c:v>215.04</c:v>
                </c:pt>
                <c:pt idx="45">
                  <c:v>215.78</c:v>
                </c:pt>
                <c:pt idx="46">
                  <c:v>215.63</c:v>
                </c:pt>
                <c:pt idx="47">
                  <c:v>214.68</c:v>
                </c:pt>
                <c:pt idx="48">
                  <c:v>215.78</c:v>
                </c:pt>
                <c:pt idx="49">
                  <c:v>216.3</c:v>
                </c:pt>
                <c:pt idx="50">
                  <c:v>214.68</c:v>
                </c:pt>
                <c:pt idx="51">
                  <c:v>216.64</c:v>
                </c:pt>
                <c:pt idx="52">
                  <c:v>215.57</c:v>
                </c:pt>
                <c:pt idx="53">
                  <c:v>214.24</c:v>
                </c:pt>
                <c:pt idx="54">
                  <c:v>215.99</c:v>
                </c:pt>
                <c:pt idx="55">
                  <c:v>217.18</c:v>
                </c:pt>
                <c:pt idx="56">
                  <c:v>215.82</c:v>
                </c:pt>
                <c:pt idx="57">
                  <c:v>213.42</c:v>
                </c:pt>
                <c:pt idx="58">
                  <c:v>213.41</c:v>
                </c:pt>
                <c:pt idx="59">
                  <c:v>213.37</c:v>
                </c:pt>
                <c:pt idx="61">
                  <c:v>215.28</c:v>
                </c:pt>
                <c:pt idx="62">
                  <c:v>213.15</c:v>
                </c:pt>
                <c:pt idx="63">
                  <c:v>213.23</c:v>
                </c:pt>
                <c:pt idx="64">
                  <c:v>216.34</c:v>
                </c:pt>
                <c:pt idx="65">
                  <c:v>213.28</c:v>
                </c:pt>
                <c:pt idx="66" formatCode="General">
                  <c:v>218.51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23088"/>
        <c:axId val="638023480"/>
      </c:lineChart>
      <c:dateAx>
        <c:axId val="63802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3480"/>
        <c:crosses val="autoZero"/>
        <c:auto val="1"/>
        <c:lblOffset val="100"/>
        <c:baseTimeUnit val="days"/>
      </c:dateAx>
      <c:valAx>
        <c:axId val="6380234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76.930000000000007</c:v>
                </c:pt>
                <c:pt idx="1">
                  <c:v>79.52</c:v>
                </c:pt>
                <c:pt idx="2">
                  <c:v>77.34</c:v>
                </c:pt>
                <c:pt idx="3">
                  <c:v>76.17</c:v>
                </c:pt>
                <c:pt idx="4">
                  <c:v>74.819999999999993</c:v>
                </c:pt>
                <c:pt idx="5">
                  <c:v>73.34</c:v>
                </c:pt>
                <c:pt idx="6">
                  <c:v>71.78</c:v>
                </c:pt>
                <c:pt idx="7">
                  <c:v>76.849999999999994</c:v>
                </c:pt>
                <c:pt idx="8">
                  <c:v>77.22</c:v>
                </c:pt>
                <c:pt idx="9">
                  <c:v>77.3</c:v>
                </c:pt>
                <c:pt idx="10">
                  <c:v>77.010000000000005</c:v>
                </c:pt>
                <c:pt idx="11">
                  <c:v>78.31</c:v>
                </c:pt>
                <c:pt idx="12">
                  <c:v>79.36</c:v>
                </c:pt>
                <c:pt idx="13">
                  <c:v>78.930000000000007</c:v>
                </c:pt>
                <c:pt idx="14">
                  <c:v>78.209999999999994</c:v>
                </c:pt>
                <c:pt idx="15">
                  <c:v>77.95</c:v>
                </c:pt>
                <c:pt idx="16">
                  <c:v>76.12</c:v>
                </c:pt>
                <c:pt idx="17">
                  <c:v>75.930000000000007</c:v>
                </c:pt>
                <c:pt idx="18">
                  <c:v>74.040000000000006</c:v>
                </c:pt>
                <c:pt idx="19">
                  <c:v>74.510000000000005</c:v>
                </c:pt>
                <c:pt idx="20">
                  <c:v>75.91</c:v>
                </c:pt>
                <c:pt idx="21">
                  <c:v>77.66</c:v>
                </c:pt>
                <c:pt idx="22">
                  <c:v>77.33</c:v>
                </c:pt>
                <c:pt idx="23">
                  <c:v>77.239999999999995</c:v>
                </c:pt>
                <c:pt idx="24">
                  <c:v>75.069999999999993</c:v>
                </c:pt>
                <c:pt idx="25">
                  <c:v>74.67</c:v>
                </c:pt>
                <c:pt idx="26">
                  <c:v>75.03</c:v>
                </c:pt>
                <c:pt idx="27">
                  <c:v>75.81</c:v>
                </c:pt>
                <c:pt idx="28">
                  <c:v>76.94</c:v>
                </c:pt>
                <c:pt idx="29">
                  <c:v>75.72</c:v>
                </c:pt>
                <c:pt idx="30">
                  <c:v>77.260000000000005</c:v>
                </c:pt>
                <c:pt idx="31">
                  <c:v>77.540000000000006</c:v>
                </c:pt>
                <c:pt idx="32">
                  <c:v>78.08</c:v>
                </c:pt>
                <c:pt idx="33">
                  <c:v>78.489999999999995</c:v>
                </c:pt>
                <c:pt idx="34">
                  <c:v>77.47</c:v>
                </c:pt>
                <c:pt idx="35">
                  <c:v>78.09</c:v>
                </c:pt>
                <c:pt idx="36">
                  <c:v>77.91</c:v>
                </c:pt>
                <c:pt idx="37">
                  <c:v>77.650000000000006</c:v>
                </c:pt>
                <c:pt idx="38">
                  <c:v>76.7</c:v>
                </c:pt>
                <c:pt idx="39">
                  <c:v>77.63</c:v>
                </c:pt>
                <c:pt idx="40">
                  <c:v>77.41</c:v>
                </c:pt>
                <c:pt idx="41">
                  <c:v>78.819999999999993</c:v>
                </c:pt>
                <c:pt idx="42">
                  <c:v>79.430000000000007</c:v>
                </c:pt>
                <c:pt idx="43">
                  <c:v>80.150000000000006</c:v>
                </c:pt>
                <c:pt idx="44">
                  <c:v>79.37</c:v>
                </c:pt>
                <c:pt idx="45">
                  <c:v>79.34</c:v>
                </c:pt>
                <c:pt idx="46">
                  <c:v>77.75</c:v>
                </c:pt>
                <c:pt idx="47">
                  <c:v>76.59</c:v>
                </c:pt>
                <c:pt idx="48">
                  <c:v>75.33</c:v>
                </c:pt>
                <c:pt idx="49">
                  <c:v>76.14</c:v>
                </c:pt>
                <c:pt idx="50">
                  <c:v>73.260000000000005</c:v>
                </c:pt>
                <c:pt idx="51">
                  <c:v>74.27</c:v>
                </c:pt>
                <c:pt idx="52">
                  <c:v>73.92</c:v>
                </c:pt>
                <c:pt idx="53">
                  <c:v>72.819999999999993</c:v>
                </c:pt>
                <c:pt idx="54">
                  <c:v>74.77</c:v>
                </c:pt>
                <c:pt idx="55">
                  <c:v>76.900000000000006</c:v>
                </c:pt>
                <c:pt idx="56">
                  <c:v>76.739999999999995</c:v>
                </c:pt>
                <c:pt idx="57">
                  <c:v>75.72</c:v>
                </c:pt>
                <c:pt idx="58">
                  <c:v>76.09</c:v>
                </c:pt>
                <c:pt idx="59">
                  <c:v>76.069999999999993</c:v>
                </c:pt>
                <c:pt idx="60">
                  <c:v>77.02</c:v>
                </c:pt>
                <c:pt idx="61">
                  <c:v>72.400000000000006</c:v>
                </c:pt>
                <c:pt idx="62">
                  <c:v>69.36</c:v>
                </c:pt>
                <c:pt idx="63">
                  <c:v>68.34</c:v>
                </c:pt>
                <c:pt idx="64">
                  <c:v>66.760000000000005</c:v>
                </c:pt>
                <c:pt idx="65">
                  <c:v>71.430000000000007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25440"/>
        <c:axId val="638025832"/>
      </c:lineChart>
      <c:dateAx>
        <c:axId val="63802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5832"/>
        <c:crosses val="autoZero"/>
        <c:auto val="1"/>
        <c:lblOffset val="100"/>
        <c:baseTimeUnit val="days"/>
      </c:dateAx>
      <c:valAx>
        <c:axId val="6380258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69.52</c:v>
                </c:pt>
                <c:pt idx="1">
                  <c:v>69.849999999999994</c:v>
                </c:pt>
                <c:pt idx="2">
                  <c:v>69.16</c:v>
                </c:pt>
                <c:pt idx="4">
                  <c:v>67.7</c:v>
                </c:pt>
                <c:pt idx="5">
                  <c:v>67.77</c:v>
                </c:pt>
                <c:pt idx="6">
                  <c:v>67.459999999999994</c:v>
                </c:pt>
                <c:pt idx="7">
                  <c:v>67.75</c:v>
                </c:pt>
                <c:pt idx="8">
                  <c:v>66.83</c:v>
                </c:pt>
                <c:pt idx="9">
                  <c:v>66.790000000000006</c:v>
                </c:pt>
                <c:pt idx="10">
                  <c:v>66.63</c:v>
                </c:pt>
                <c:pt idx="11">
                  <c:v>66.72</c:v>
                </c:pt>
                <c:pt idx="12">
                  <c:v>66.05</c:v>
                </c:pt>
                <c:pt idx="13">
                  <c:v>66.099999999999994</c:v>
                </c:pt>
                <c:pt idx="14">
                  <c:v>65.97</c:v>
                </c:pt>
                <c:pt idx="15">
                  <c:v>64.39</c:v>
                </c:pt>
                <c:pt idx="16">
                  <c:v>64.180000000000007</c:v>
                </c:pt>
                <c:pt idx="17">
                  <c:v>63.49</c:v>
                </c:pt>
                <c:pt idx="18">
                  <c:v>64.33</c:v>
                </c:pt>
                <c:pt idx="19">
                  <c:v>63.75</c:v>
                </c:pt>
                <c:pt idx="20">
                  <c:v>63.25</c:v>
                </c:pt>
                <c:pt idx="21">
                  <c:v>64.709999999999994</c:v>
                </c:pt>
                <c:pt idx="22">
                  <c:v>63.31</c:v>
                </c:pt>
                <c:pt idx="23">
                  <c:v>63.93</c:v>
                </c:pt>
                <c:pt idx="24">
                  <c:v>63.52</c:v>
                </c:pt>
                <c:pt idx="25">
                  <c:v>61.95</c:v>
                </c:pt>
                <c:pt idx="26">
                  <c:v>62.36</c:v>
                </c:pt>
                <c:pt idx="27">
                  <c:v>62.3</c:v>
                </c:pt>
                <c:pt idx="28">
                  <c:v>62.08</c:v>
                </c:pt>
                <c:pt idx="29">
                  <c:v>62.87</c:v>
                </c:pt>
                <c:pt idx="30">
                  <c:v>63.1</c:v>
                </c:pt>
                <c:pt idx="31">
                  <c:v>63.41</c:v>
                </c:pt>
                <c:pt idx="32">
                  <c:v>63.09</c:v>
                </c:pt>
                <c:pt idx="33">
                  <c:v>65.69</c:v>
                </c:pt>
                <c:pt idx="34">
                  <c:v>65.56</c:v>
                </c:pt>
                <c:pt idx="35">
                  <c:v>65.58</c:v>
                </c:pt>
                <c:pt idx="36">
                  <c:v>65.67</c:v>
                </c:pt>
                <c:pt idx="37">
                  <c:v>66.790000000000006</c:v>
                </c:pt>
                <c:pt idx="38">
                  <c:v>66.95</c:v>
                </c:pt>
                <c:pt idx="39">
                  <c:v>66.31</c:v>
                </c:pt>
                <c:pt idx="40">
                  <c:v>66.319999999999993</c:v>
                </c:pt>
                <c:pt idx="41">
                  <c:v>66.489999999999995</c:v>
                </c:pt>
                <c:pt idx="42">
                  <c:v>66.239999999999995</c:v>
                </c:pt>
                <c:pt idx="43">
                  <c:v>66.58</c:v>
                </c:pt>
                <c:pt idx="44">
                  <c:v>67.010000000000005</c:v>
                </c:pt>
                <c:pt idx="45">
                  <c:v>66.44</c:v>
                </c:pt>
                <c:pt idx="46">
                  <c:v>66.98</c:v>
                </c:pt>
                <c:pt idx="47">
                  <c:v>67</c:v>
                </c:pt>
                <c:pt idx="48">
                  <c:v>65.930000000000007</c:v>
                </c:pt>
                <c:pt idx="49">
                  <c:v>65.94</c:v>
                </c:pt>
                <c:pt idx="50">
                  <c:v>65.400000000000006</c:v>
                </c:pt>
                <c:pt idx="51">
                  <c:v>64.55</c:v>
                </c:pt>
                <c:pt idx="52">
                  <c:v>64.459999999999994</c:v>
                </c:pt>
                <c:pt idx="53">
                  <c:v>64</c:v>
                </c:pt>
                <c:pt idx="54">
                  <c:v>63.72</c:v>
                </c:pt>
                <c:pt idx="55">
                  <c:v>64.11</c:v>
                </c:pt>
                <c:pt idx="56">
                  <c:v>64.930000000000007</c:v>
                </c:pt>
                <c:pt idx="57">
                  <c:v>64.290000000000006</c:v>
                </c:pt>
                <c:pt idx="58">
                  <c:v>62.8</c:v>
                </c:pt>
                <c:pt idx="59">
                  <c:v>62.93</c:v>
                </c:pt>
                <c:pt idx="60">
                  <c:v>62.67</c:v>
                </c:pt>
                <c:pt idx="61">
                  <c:v>62.62</c:v>
                </c:pt>
                <c:pt idx="62">
                  <c:v>61.31</c:v>
                </c:pt>
                <c:pt idx="63">
                  <c:v>61.4</c:v>
                </c:pt>
                <c:pt idx="64">
                  <c:v>62.83</c:v>
                </c:pt>
                <c:pt idx="65">
                  <c:v>62.18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27792"/>
        <c:axId val="638028184"/>
      </c:lineChart>
      <c:dateAx>
        <c:axId val="63802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8184"/>
        <c:crosses val="autoZero"/>
        <c:auto val="1"/>
        <c:lblOffset val="100"/>
        <c:baseTimeUnit val="days"/>
      </c:dateAx>
      <c:valAx>
        <c:axId val="638028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57.14</c:v>
                </c:pt>
                <c:pt idx="1">
                  <c:v>57.29</c:v>
                </c:pt>
                <c:pt idx="2">
                  <c:v>57.28</c:v>
                </c:pt>
                <c:pt idx="3">
                  <c:v>55.55</c:v>
                </c:pt>
                <c:pt idx="4">
                  <c:v>54.35</c:v>
                </c:pt>
                <c:pt idx="5">
                  <c:v>53.58</c:v>
                </c:pt>
                <c:pt idx="6">
                  <c:v>54.34</c:v>
                </c:pt>
                <c:pt idx="7">
                  <c:v>52.92</c:v>
                </c:pt>
                <c:pt idx="8">
                  <c:v>51.86</c:v>
                </c:pt>
                <c:pt idx="9">
                  <c:v>51.58</c:v>
                </c:pt>
                <c:pt idx="10">
                  <c:v>52.62</c:v>
                </c:pt>
                <c:pt idx="11">
                  <c:v>52.16</c:v>
                </c:pt>
                <c:pt idx="12">
                  <c:v>52.22</c:v>
                </c:pt>
                <c:pt idx="13">
                  <c:v>52.12</c:v>
                </c:pt>
                <c:pt idx="14">
                  <c:v>52.82</c:v>
                </c:pt>
                <c:pt idx="15">
                  <c:v>52.49</c:v>
                </c:pt>
                <c:pt idx="16">
                  <c:v>51.68</c:v>
                </c:pt>
                <c:pt idx="17">
                  <c:v>52.59</c:v>
                </c:pt>
                <c:pt idx="18">
                  <c:v>53.22</c:v>
                </c:pt>
                <c:pt idx="19">
                  <c:v>51.73</c:v>
                </c:pt>
                <c:pt idx="20">
                  <c:v>51.63</c:v>
                </c:pt>
                <c:pt idx="21">
                  <c:v>47.99</c:v>
                </c:pt>
                <c:pt idx="22">
                  <c:v>45.54</c:v>
                </c:pt>
                <c:pt idx="23">
                  <c:v>45.4</c:v>
                </c:pt>
                <c:pt idx="24">
                  <c:v>44.6</c:v>
                </c:pt>
                <c:pt idx="25">
                  <c:v>45.34</c:v>
                </c:pt>
                <c:pt idx="26">
                  <c:v>45.24</c:v>
                </c:pt>
                <c:pt idx="28">
                  <c:v>45.99</c:v>
                </c:pt>
                <c:pt idx="29">
                  <c:v>46.01</c:v>
                </c:pt>
                <c:pt idx="30">
                  <c:v>46.23</c:v>
                </c:pt>
                <c:pt idx="31">
                  <c:v>46.41</c:v>
                </c:pt>
                <c:pt idx="32">
                  <c:v>46.15</c:v>
                </c:pt>
                <c:pt idx="33">
                  <c:v>45.72</c:v>
                </c:pt>
                <c:pt idx="34">
                  <c:v>45.52</c:v>
                </c:pt>
                <c:pt idx="35">
                  <c:v>45.09</c:v>
                </c:pt>
                <c:pt idx="36">
                  <c:v>44.93</c:v>
                </c:pt>
                <c:pt idx="37">
                  <c:v>45.26</c:v>
                </c:pt>
                <c:pt idx="38">
                  <c:v>44.95</c:v>
                </c:pt>
                <c:pt idx="39">
                  <c:v>44.5</c:v>
                </c:pt>
                <c:pt idx="40">
                  <c:v>44.71</c:v>
                </c:pt>
                <c:pt idx="41">
                  <c:v>44.75</c:v>
                </c:pt>
                <c:pt idx="42">
                  <c:v>45.32</c:v>
                </c:pt>
                <c:pt idx="43">
                  <c:v>45.45</c:v>
                </c:pt>
                <c:pt idx="44">
                  <c:v>45.65</c:v>
                </c:pt>
                <c:pt idx="45">
                  <c:v>45.33</c:v>
                </c:pt>
                <c:pt idx="46">
                  <c:v>45.18</c:v>
                </c:pt>
                <c:pt idx="47">
                  <c:v>44.99</c:v>
                </c:pt>
                <c:pt idx="48">
                  <c:v>43.75</c:v>
                </c:pt>
                <c:pt idx="49">
                  <c:v>43.83</c:v>
                </c:pt>
                <c:pt idx="50">
                  <c:v>44.28</c:v>
                </c:pt>
                <c:pt idx="51">
                  <c:v>44.37</c:v>
                </c:pt>
                <c:pt idx="52">
                  <c:v>45.31</c:v>
                </c:pt>
                <c:pt idx="53">
                  <c:v>45.09</c:v>
                </c:pt>
                <c:pt idx="54">
                  <c:v>44.88</c:v>
                </c:pt>
                <c:pt idx="55">
                  <c:v>45.74</c:v>
                </c:pt>
                <c:pt idx="56">
                  <c:v>45.72</c:v>
                </c:pt>
                <c:pt idx="57">
                  <c:v>45.83</c:v>
                </c:pt>
                <c:pt idx="58">
                  <c:v>46.56</c:v>
                </c:pt>
                <c:pt idx="59">
                  <c:v>46.01</c:v>
                </c:pt>
                <c:pt idx="60">
                  <c:v>45.43</c:v>
                </c:pt>
                <c:pt idx="61">
                  <c:v>46.15</c:v>
                </c:pt>
                <c:pt idx="62">
                  <c:v>46.52</c:v>
                </c:pt>
                <c:pt idx="63">
                  <c:v>46.96</c:v>
                </c:pt>
                <c:pt idx="64">
                  <c:v>48.54</c:v>
                </c:pt>
                <c:pt idx="65">
                  <c:v>48.72</c:v>
                </c:pt>
                <c:pt idx="66">
                  <c:v>49.9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958440"/>
        <c:axId val="637958832"/>
      </c:lineChart>
      <c:dateAx>
        <c:axId val="63795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58832"/>
        <c:crosses val="autoZero"/>
        <c:auto val="1"/>
        <c:lblOffset val="100"/>
        <c:baseTimeUnit val="days"/>
      </c:dateAx>
      <c:valAx>
        <c:axId val="6379588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5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AA!$W$2:$W$400</c:f>
              <c:strCache>
                <c:ptCount val="40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* Close price adjusted for dividends and splits.</c:v>
                </c:pt>
              </c:strCache>
            </c:strRef>
          </c:cat>
          <c:val>
            <c:numRef>
              <c:f>AA!$AA$2:$AA$400</c:f>
              <c:numCache>
                <c:formatCode>General</c:formatCode>
                <c:ptCount val="399"/>
                <c:pt idx="0">
                  <c:v>32.049999999999997</c:v>
                </c:pt>
                <c:pt idx="1">
                  <c:v>31.31</c:v>
                </c:pt>
                <c:pt idx="2">
                  <c:v>30.9</c:v>
                </c:pt>
                <c:pt idx="3">
                  <c:v>31.15</c:v>
                </c:pt>
                <c:pt idx="4">
                  <c:v>31.22</c:v>
                </c:pt>
                <c:pt idx="5">
                  <c:v>29.04</c:v>
                </c:pt>
                <c:pt idx="6">
                  <c:v>28.88</c:v>
                </c:pt>
                <c:pt idx="7">
                  <c:v>28.97</c:v>
                </c:pt>
                <c:pt idx="8">
                  <c:v>29.73</c:v>
                </c:pt>
                <c:pt idx="9">
                  <c:v>30.86</c:v>
                </c:pt>
                <c:pt idx="10">
                  <c:v>31.7</c:v>
                </c:pt>
                <c:pt idx="11">
                  <c:v>31.51</c:v>
                </c:pt>
                <c:pt idx="12">
                  <c:v>31.34</c:v>
                </c:pt>
                <c:pt idx="13">
                  <c:v>30.69</c:v>
                </c:pt>
                <c:pt idx="14">
                  <c:v>30.42</c:v>
                </c:pt>
                <c:pt idx="15">
                  <c:v>31.85</c:v>
                </c:pt>
                <c:pt idx="16">
                  <c:v>31.42</c:v>
                </c:pt>
                <c:pt idx="17">
                  <c:v>30.21</c:v>
                </c:pt>
                <c:pt idx="18">
                  <c:v>29.62</c:v>
                </c:pt>
                <c:pt idx="19">
                  <c:v>29.3</c:v>
                </c:pt>
                <c:pt idx="20">
                  <c:v>29.1</c:v>
                </c:pt>
                <c:pt idx="21">
                  <c:v>28.72</c:v>
                </c:pt>
                <c:pt idx="22">
                  <c:v>26.4</c:v>
                </c:pt>
                <c:pt idx="23">
                  <c:v>25.08</c:v>
                </c:pt>
                <c:pt idx="24">
                  <c:v>25.2</c:v>
                </c:pt>
                <c:pt idx="25">
                  <c:v>24.15</c:v>
                </c:pt>
                <c:pt idx="26">
                  <c:v>22.91</c:v>
                </c:pt>
                <c:pt idx="28">
                  <c:v>23</c:v>
                </c:pt>
                <c:pt idx="29">
                  <c:v>21.44</c:v>
                </c:pt>
                <c:pt idx="30">
                  <c:v>21.4</c:v>
                </c:pt>
                <c:pt idx="31">
                  <c:v>21.2</c:v>
                </c:pt>
                <c:pt idx="32">
                  <c:v>21</c:v>
                </c:pt>
                <c:pt idx="33">
                  <c:v>21.25</c:v>
                </c:pt>
                <c:pt idx="34">
                  <c:v>21</c:v>
                </c:pt>
                <c:pt idx="35">
                  <c:v>21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960792"/>
        <c:axId val="637961184"/>
      </c:lineChart>
      <c:dateAx>
        <c:axId val="637960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61184"/>
        <c:crosses val="autoZero"/>
        <c:auto val="0"/>
        <c:lblOffset val="100"/>
        <c:baseTimeUnit val="days"/>
      </c:dateAx>
      <c:valAx>
        <c:axId val="6379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6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16.72</c:v>
                </c:pt>
                <c:pt idx="1">
                  <c:v>17.010000000000002</c:v>
                </c:pt>
                <c:pt idx="2">
                  <c:v>15.71</c:v>
                </c:pt>
                <c:pt idx="3">
                  <c:v>15.4</c:v>
                </c:pt>
                <c:pt idx="4">
                  <c:v>15.29</c:v>
                </c:pt>
                <c:pt idx="5">
                  <c:v>14.85</c:v>
                </c:pt>
                <c:pt idx="6">
                  <c:v>14.4</c:v>
                </c:pt>
                <c:pt idx="7">
                  <c:v>14.85</c:v>
                </c:pt>
                <c:pt idx="8">
                  <c:v>15.35</c:v>
                </c:pt>
                <c:pt idx="9">
                  <c:v>15.74</c:v>
                </c:pt>
                <c:pt idx="10">
                  <c:v>16.02</c:v>
                </c:pt>
                <c:pt idx="11">
                  <c:v>16.350000000000001</c:v>
                </c:pt>
                <c:pt idx="12">
                  <c:v>16.71</c:v>
                </c:pt>
                <c:pt idx="13">
                  <c:v>16.29</c:v>
                </c:pt>
                <c:pt idx="14">
                  <c:v>16.39</c:v>
                </c:pt>
                <c:pt idx="15">
                  <c:v>16.97</c:v>
                </c:pt>
                <c:pt idx="16">
                  <c:v>17.23</c:v>
                </c:pt>
                <c:pt idx="17">
                  <c:v>17.399999999999999</c:v>
                </c:pt>
                <c:pt idx="18">
                  <c:v>17.93</c:v>
                </c:pt>
                <c:pt idx="19">
                  <c:v>16.62</c:v>
                </c:pt>
                <c:pt idx="20">
                  <c:v>16.55</c:v>
                </c:pt>
                <c:pt idx="21">
                  <c:v>16.03</c:v>
                </c:pt>
                <c:pt idx="22">
                  <c:v>15.7</c:v>
                </c:pt>
                <c:pt idx="23">
                  <c:v>15.92</c:v>
                </c:pt>
                <c:pt idx="24">
                  <c:v>15.57</c:v>
                </c:pt>
                <c:pt idx="25">
                  <c:v>15.15</c:v>
                </c:pt>
                <c:pt idx="26">
                  <c:v>14.67</c:v>
                </c:pt>
                <c:pt idx="27">
                  <c:v>16.329999999999998</c:v>
                </c:pt>
                <c:pt idx="28">
                  <c:v>16.75</c:v>
                </c:pt>
                <c:pt idx="29">
                  <c:v>16.309999999999999</c:v>
                </c:pt>
                <c:pt idx="30">
                  <c:v>16.37</c:v>
                </c:pt>
                <c:pt idx="31">
                  <c:v>16.72</c:v>
                </c:pt>
                <c:pt idx="32">
                  <c:v>16.62</c:v>
                </c:pt>
                <c:pt idx="33">
                  <c:v>17.2</c:v>
                </c:pt>
                <c:pt idx="34">
                  <c:v>17.38</c:v>
                </c:pt>
                <c:pt idx="35">
                  <c:v>17.62</c:v>
                </c:pt>
                <c:pt idx="36">
                  <c:v>17.95</c:v>
                </c:pt>
                <c:pt idx="37">
                  <c:v>17.61</c:v>
                </c:pt>
                <c:pt idx="38">
                  <c:v>17.23</c:v>
                </c:pt>
                <c:pt idx="39">
                  <c:v>17.61</c:v>
                </c:pt>
                <c:pt idx="40">
                  <c:v>17.62</c:v>
                </c:pt>
                <c:pt idx="41">
                  <c:v>17.68</c:v>
                </c:pt>
                <c:pt idx="42">
                  <c:v>17.760000000000002</c:v>
                </c:pt>
                <c:pt idx="43">
                  <c:v>18.25</c:v>
                </c:pt>
                <c:pt idx="44">
                  <c:v>17.989999999999998</c:v>
                </c:pt>
                <c:pt idx="45">
                  <c:v>17.97</c:v>
                </c:pt>
                <c:pt idx="46">
                  <c:v>18.04</c:v>
                </c:pt>
                <c:pt idx="47">
                  <c:v>17.87</c:v>
                </c:pt>
                <c:pt idx="48">
                  <c:v>17.27</c:v>
                </c:pt>
                <c:pt idx="49">
                  <c:v>17.13</c:v>
                </c:pt>
                <c:pt idx="50">
                  <c:v>17.34</c:v>
                </c:pt>
                <c:pt idx="51">
                  <c:v>17.649999999999999</c:v>
                </c:pt>
                <c:pt idx="52">
                  <c:v>18.07</c:v>
                </c:pt>
                <c:pt idx="53">
                  <c:v>17.559999999999999</c:v>
                </c:pt>
                <c:pt idx="54">
                  <c:v>18.41</c:v>
                </c:pt>
                <c:pt idx="55">
                  <c:v>18.47</c:v>
                </c:pt>
                <c:pt idx="56">
                  <c:v>18.420000000000002</c:v>
                </c:pt>
                <c:pt idx="57">
                  <c:v>18.38</c:v>
                </c:pt>
                <c:pt idx="58">
                  <c:v>18.84</c:v>
                </c:pt>
                <c:pt idx="59">
                  <c:v>18.62</c:v>
                </c:pt>
                <c:pt idx="60">
                  <c:v>18.850000000000001</c:v>
                </c:pt>
                <c:pt idx="61">
                  <c:v>18.75</c:v>
                </c:pt>
                <c:pt idx="62">
                  <c:v>18.53</c:v>
                </c:pt>
                <c:pt idx="63">
                  <c:v>18.38</c:v>
                </c:pt>
                <c:pt idx="64">
                  <c:v>18.09</c:v>
                </c:pt>
                <c:pt idx="65">
                  <c:v>19.059999999999999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963144"/>
        <c:axId val="637963536"/>
      </c:lineChart>
      <c:dateAx>
        <c:axId val="63796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63536"/>
        <c:crosses val="autoZero"/>
        <c:auto val="1"/>
        <c:lblOffset val="100"/>
        <c:baseTimeUnit val="days"/>
      </c:dateAx>
      <c:valAx>
        <c:axId val="6379635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6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45.53</c:v>
                </c:pt>
                <c:pt idx="1">
                  <c:v>45.19</c:v>
                </c:pt>
                <c:pt idx="2">
                  <c:v>45.65</c:v>
                </c:pt>
                <c:pt idx="3">
                  <c:v>45.68</c:v>
                </c:pt>
                <c:pt idx="4">
                  <c:v>45.7</c:v>
                </c:pt>
                <c:pt idx="5">
                  <c:v>45.68</c:v>
                </c:pt>
                <c:pt idx="6">
                  <c:v>45.44</c:v>
                </c:pt>
                <c:pt idx="7">
                  <c:v>47.01</c:v>
                </c:pt>
                <c:pt idx="8">
                  <c:v>47.47</c:v>
                </c:pt>
                <c:pt idx="9">
                  <c:v>47.59</c:v>
                </c:pt>
                <c:pt idx="11">
                  <c:v>48.46</c:v>
                </c:pt>
                <c:pt idx="12">
                  <c:v>48.17</c:v>
                </c:pt>
                <c:pt idx="13">
                  <c:v>48.1</c:v>
                </c:pt>
                <c:pt idx="14">
                  <c:v>47.57</c:v>
                </c:pt>
                <c:pt idx="15">
                  <c:v>46.74</c:v>
                </c:pt>
                <c:pt idx="16">
                  <c:v>47.56</c:v>
                </c:pt>
                <c:pt idx="17">
                  <c:v>46.93</c:v>
                </c:pt>
                <c:pt idx="18">
                  <c:v>47.05</c:v>
                </c:pt>
                <c:pt idx="19">
                  <c:v>46.51</c:v>
                </c:pt>
                <c:pt idx="20">
                  <c:v>47.45</c:v>
                </c:pt>
                <c:pt idx="21">
                  <c:v>47.66</c:v>
                </c:pt>
                <c:pt idx="22">
                  <c:v>49.6</c:v>
                </c:pt>
                <c:pt idx="23">
                  <c:v>50.41</c:v>
                </c:pt>
                <c:pt idx="24">
                  <c:v>49.16</c:v>
                </c:pt>
                <c:pt idx="25">
                  <c:v>47.54</c:v>
                </c:pt>
                <c:pt idx="26">
                  <c:v>47.61</c:v>
                </c:pt>
                <c:pt idx="27">
                  <c:v>47.65</c:v>
                </c:pt>
                <c:pt idx="28">
                  <c:v>48.16</c:v>
                </c:pt>
                <c:pt idx="29">
                  <c:v>48.02</c:v>
                </c:pt>
                <c:pt idx="30">
                  <c:v>49.4</c:v>
                </c:pt>
                <c:pt idx="31">
                  <c:v>50.2</c:v>
                </c:pt>
                <c:pt idx="32">
                  <c:v>50.86</c:v>
                </c:pt>
                <c:pt idx="33">
                  <c:v>51.63</c:v>
                </c:pt>
                <c:pt idx="34">
                  <c:v>52.48</c:v>
                </c:pt>
                <c:pt idx="35">
                  <c:v>52.5</c:v>
                </c:pt>
                <c:pt idx="36">
                  <c:v>52.47</c:v>
                </c:pt>
                <c:pt idx="37">
                  <c:v>52.61</c:v>
                </c:pt>
                <c:pt idx="38">
                  <c:v>52.68</c:v>
                </c:pt>
                <c:pt idx="39">
                  <c:v>52.41</c:v>
                </c:pt>
                <c:pt idx="40">
                  <c:v>52.25</c:v>
                </c:pt>
                <c:pt idx="41">
                  <c:v>52.12</c:v>
                </c:pt>
                <c:pt idx="42">
                  <c:v>51.42</c:v>
                </c:pt>
                <c:pt idx="43">
                  <c:v>50.34</c:v>
                </c:pt>
                <c:pt idx="44">
                  <c:v>51.34</c:v>
                </c:pt>
                <c:pt idx="45">
                  <c:v>51.91</c:v>
                </c:pt>
                <c:pt idx="46">
                  <c:v>52.32</c:v>
                </c:pt>
                <c:pt idx="47">
                  <c:v>52.57</c:v>
                </c:pt>
                <c:pt idx="48">
                  <c:v>51.6</c:v>
                </c:pt>
                <c:pt idx="49">
                  <c:v>52.25</c:v>
                </c:pt>
                <c:pt idx="50">
                  <c:v>52.66</c:v>
                </c:pt>
                <c:pt idx="51">
                  <c:v>52.01</c:v>
                </c:pt>
                <c:pt idx="52">
                  <c:v>52.14</c:v>
                </c:pt>
                <c:pt idx="53">
                  <c:v>52.4</c:v>
                </c:pt>
                <c:pt idx="54">
                  <c:v>51.35</c:v>
                </c:pt>
                <c:pt idx="55">
                  <c:v>51.97</c:v>
                </c:pt>
                <c:pt idx="56">
                  <c:v>52.36</c:v>
                </c:pt>
                <c:pt idx="57">
                  <c:v>52.5</c:v>
                </c:pt>
                <c:pt idx="58">
                  <c:v>51.61</c:v>
                </c:pt>
                <c:pt idx="59">
                  <c:v>51.14</c:v>
                </c:pt>
                <c:pt idx="60">
                  <c:v>50.99</c:v>
                </c:pt>
                <c:pt idx="61">
                  <c:v>50.83</c:v>
                </c:pt>
                <c:pt idx="62">
                  <c:v>50.06</c:v>
                </c:pt>
                <c:pt idx="63">
                  <c:v>49.67</c:v>
                </c:pt>
                <c:pt idx="64">
                  <c:v>50.54</c:v>
                </c:pt>
                <c:pt idx="65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17600"/>
        <c:axId val="694517992"/>
      </c:lineChart>
      <c:dateAx>
        <c:axId val="694517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17992"/>
        <c:crosses val="autoZero"/>
        <c:auto val="1"/>
        <c:lblOffset val="100"/>
        <c:baseTimeUnit val="days"/>
      </c:dateAx>
      <c:valAx>
        <c:axId val="6945179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1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49.36</c:v>
                </c:pt>
                <c:pt idx="1">
                  <c:v>50.61</c:v>
                </c:pt>
                <c:pt idx="2">
                  <c:v>48.91</c:v>
                </c:pt>
                <c:pt idx="3">
                  <c:v>48.37</c:v>
                </c:pt>
                <c:pt idx="4">
                  <c:v>48.47</c:v>
                </c:pt>
                <c:pt idx="5">
                  <c:v>46.2</c:v>
                </c:pt>
                <c:pt idx="6">
                  <c:v>46.23</c:v>
                </c:pt>
                <c:pt idx="7">
                  <c:v>46.49</c:v>
                </c:pt>
                <c:pt idx="8">
                  <c:v>47.71</c:v>
                </c:pt>
                <c:pt idx="9">
                  <c:v>48.03</c:v>
                </c:pt>
                <c:pt idx="10">
                  <c:v>48.91</c:v>
                </c:pt>
                <c:pt idx="11">
                  <c:v>48.59</c:v>
                </c:pt>
                <c:pt idx="12">
                  <c:v>48.27</c:v>
                </c:pt>
                <c:pt idx="13">
                  <c:v>48.14</c:v>
                </c:pt>
                <c:pt idx="14">
                  <c:v>47.57</c:v>
                </c:pt>
                <c:pt idx="15">
                  <c:v>48.57</c:v>
                </c:pt>
                <c:pt idx="16">
                  <c:v>47.51</c:v>
                </c:pt>
                <c:pt idx="17">
                  <c:v>46.9</c:v>
                </c:pt>
                <c:pt idx="18">
                  <c:v>47.16</c:v>
                </c:pt>
                <c:pt idx="19">
                  <c:v>49.7</c:v>
                </c:pt>
                <c:pt idx="20">
                  <c:v>51.76</c:v>
                </c:pt>
                <c:pt idx="21">
                  <c:v>50.18</c:v>
                </c:pt>
                <c:pt idx="22">
                  <c:v>50.32</c:v>
                </c:pt>
                <c:pt idx="23">
                  <c:v>50.3</c:v>
                </c:pt>
                <c:pt idx="24">
                  <c:v>49.09</c:v>
                </c:pt>
                <c:pt idx="25">
                  <c:v>48.24</c:v>
                </c:pt>
                <c:pt idx="26">
                  <c:v>49.73</c:v>
                </c:pt>
                <c:pt idx="27">
                  <c:v>50.37</c:v>
                </c:pt>
                <c:pt idx="28">
                  <c:v>50.78</c:v>
                </c:pt>
                <c:pt idx="29">
                  <c:v>50.12</c:v>
                </c:pt>
                <c:pt idx="30">
                  <c:v>48.17</c:v>
                </c:pt>
                <c:pt idx="31">
                  <c:v>48.56</c:v>
                </c:pt>
                <c:pt idx="32">
                  <c:v>48.55</c:v>
                </c:pt>
                <c:pt idx="33">
                  <c:v>48.84</c:v>
                </c:pt>
                <c:pt idx="34">
                  <c:v>48.95</c:v>
                </c:pt>
                <c:pt idx="35">
                  <c:v>49.6</c:v>
                </c:pt>
                <c:pt idx="36">
                  <c:v>50.1</c:v>
                </c:pt>
                <c:pt idx="37">
                  <c:v>47.52</c:v>
                </c:pt>
                <c:pt idx="38">
                  <c:v>46.55</c:v>
                </c:pt>
                <c:pt idx="39">
                  <c:v>46.65</c:v>
                </c:pt>
                <c:pt idx="40">
                  <c:v>46.63</c:v>
                </c:pt>
                <c:pt idx="41">
                  <c:v>46.77</c:v>
                </c:pt>
                <c:pt idx="42">
                  <c:v>45.65</c:v>
                </c:pt>
                <c:pt idx="43">
                  <c:v>46.42</c:v>
                </c:pt>
                <c:pt idx="44">
                  <c:v>46.96</c:v>
                </c:pt>
                <c:pt idx="45">
                  <c:v>47.52</c:v>
                </c:pt>
                <c:pt idx="46">
                  <c:v>47.01</c:v>
                </c:pt>
                <c:pt idx="47">
                  <c:v>47.35</c:v>
                </c:pt>
                <c:pt idx="48">
                  <c:v>46.44</c:v>
                </c:pt>
                <c:pt idx="49">
                  <c:v>46.79</c:v>
                </c:pt>
                <c:pt idx="50">
                  <c:v>46.87</c:v>
                </c:pt>
                <c:pt idx="51">
                  <c:v>48.24</c:v>
                </c:pt>
                <c:pt idx="52">
                  <c:v>48.17</c:v>
                </c:pt>
                <c:pt idx="53">
                  <c:v>47.97</c:v>
                </c:pt>
                <c:pt idx="54">
                  <c:v>50.51</c:v>
                </c:pt>
                <c:pt idx="55">
                  <c:v>50.11</c:v>
                </c:pt>
                <c:pt idx="56">
                  <c:v>49.84</c:v>
                </c:pt>
                <c:pt idx="57">
                  <c:v>49.12</c:v>
                </c:pt>
                <c:pt idx="58">
                  <c:v>49.62</c:v>
                </c:pt>
                <c:pt idx="59">
                  <c:v>47.85</c:v>
                </c:pt>
                <c:pt idx="60">
                  <c:v>47.68</c:v>
                </c:pt>
                <c:pt idx="61">
                  <c:v>47.49</c:v>
                </c:pt>
                <c:pt idx="62">
                  <c:v>47.5</c:v>
                </c:pt>
                <c:pt idx="63">
                  <c:v>48.31</c:v>
                </c:pt>
                <c:pt idx="64">
                  <c:v>47.73</c:v>
                </c:pt>
                <c:pt idx="65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19952"/>
        <c:axId val="694520344"/>
      </c:lineChart>
      <c:dateAx>
        <c:axId val="69451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0344"/>
        <c:crosses val="autoZero"/>
        <c:auto val="1"/>
        <c:lblOffset val="100"/>
        <c:baseTimeUnit val="days"/>
      </c:dateAx>
      <c:valAx>
        <c:axId val="694520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1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72.47</c:v>
                </c:pt>
                <c:pt idx="1">
                  <c:v>71.67</c:v>
                </c:pt>
                <c:pt idx="2">
                  <c:v>71.650000000000006</c:v>
                </c:pt>
                <c:pt idx="3">
                  <c:v>70.95</c:v>
                </c:pt>
                <c:pt idx="4">
                  <c:v>70.36</c:v>
                </c:pt>
                <c:pt idx="5">
                  <c:v>70.61</c:v>
                </c:pt>
                <c:pt idx="6">
                  <c:v>70.349999999999994</c:v>
                </c:pt>
                <c:pt idx="7">
                  <c:v>69.92</c:v>
                </c:pt>
                <c:pt idx="8">
                  <c:v>69.63</c:v>
                </c:pt>
                <c:pt idx="9">
                  <c:v>72.040000000000006</c:v>
                </c:pt>
                <c:pt idx="11">
                  <c:v>72.38</c:v>
                </c:pt>
                <c:pt idx="12">
                  <c:v>72.400000000000006</c:v>
                </c:pt>
                <c:pt idx="13">
                  <c:v>72.37</c:v>
                </c:pt>
                <c:pt idx="14">
                  <c:v>72.180000000000007</c:v>
                </c:pt>
                <c:pt idx="15">
                  <c:v>72.02</c:v>
                </c:pt>
                <c:pt idx="16">
                  <c:v>71.78</c:v>
                </c:pt>
                <c:pt idx="17">
                  <c:v>70.72</c:v>
                </c:pt>
                <c:pt idx="18">
                  <c:v>71.3</c:v>
                </c:pt>
                <c:pt idx="19">
                  <c:v>70.69</c:v>
                </c:pt>
                <c:pt idx="20">
                  <c:v>69.64</c:v>
                </c:pt>
                <c:pt idx="21">
                  <c:v>69.45</c:v>
                </c:pt>
                <c:pt idx="22">
                  <c:v>68.17</c:v>
                </c:pt>
                <c:pt idx="23">
                  <c:v>67.58</c:v>
                </c:pt>
                <c:pt idx="24">
                  <c:v>66.86</c:v>
                </c:pt>
                <c:pt idx="25">
                  <c:v>66.72</c:v>
                </c:pt>
                <c:pt idx="26">
                  <c:v>68.09</c:v>
                </c:pt>
                <c:pt idx="27">
                  <c:v>67.34</c:v>
                </c:pt>
                <c:pt idx="28">
                  <c:v>67.209999999999994</c:v>
                </c:pt>
                <c:pt idx="29">
                  <c:v>67.900000000000006</c:v>
                </c:pt>
                <c:pt idx="30">
                  <c:v>67.53</c:v>
                </c:pt>
                <c:pt idx="31">
                  <c:v>67.59</c:v>
                </c:pt>
                <c:pt idx="32">
                  <c:v>67.94</c:v>
                </c:pt>
                <c:pt idx="33">
                  <c:v>67.61</c:v>
                </c:pt>
                <c:pt idx="34">
                  <c:v>67.72</c:v>
                </c:pt>
                <c:pt idx="35">
                  <c:v>67.55</c:v>
                </c:pt>
                <c:pt idx="36">
                  <c:v>68.23</c:v>
                </c:pt>
                <c:pt idx="37">
                  <c:v>69.430000000000007</c:v>
                </c:pt>
                <c:pt idx="38">
                  <c:v>69.290000000000006</c:v>
                </c:pt>
                <c:pt idx="39">
                  <c:v>69.34</c:v>
                </c:pt>
                <c:pt idx="40">
                  <c:v>69.33</c:v>
                </c:pt>
                <c:pt idx="41">
                  <c:v>69.09</c:v>
                </c:pt>
                <c:pt idx="42">
                  <c:v>69.040000000000006</c:v>
                </c:pt>
                <c:pt idx="43">
                  <c:v>68.2</c:v>
                </c:pt>
                <c:pt idx="44">
                  <c:v>68.489999999999995</c:v>
                </c:pt>
                <c:pt idx="45">
                  <c:v>68.430000000000007</c:v>
                </c:pt>
                <c:pt idx="46">
                  <c:v>67.77</c:v>
                </c:pt>
                <c:pt idx="47">
                  <c:v>67.81</c:v>
                </c:pt>
                <c:pt idx="48">
                  <c:v>67.84</c:v>
                </c:pt>
                <c:pt idx="49">
                  <c:v>68.400000000000006</c:v>
                </c:pt>
                <c:pt idx="50">
                  <c:v>69.180000000000007</c:v>
                </c:pt>
                <c:pt idx="51">
                  <c:v>68.64</c:v>
                </c:pt>
                <c:pt idx="52">
                  <c:v>69.099999999999994</c:v>
                </c:pt>
                <c:pt idx="53">
                  <c:v>68.98</c:v>
                </c:pt>
                <c:pt idx="54">
                  <c:v>68.39</c:v>
                </c:pt>
                <c:pt idx="55">
                  <c:v>68.489999999999995</c:v>
                </c:pt>
                <c:pt idx="56">
                  <c:v>68.94</c:v>
                </c:pt>
                <c:pt idx="57">
                  <c:v>68.66</c:v>
                </c:pt>
                <c:pt idx="58">
                  <c:v>67.87</c:v>
                </c:pt>
                <c:pt idx="59">
                  <c:v>67.459999999999994</c:v>
                </c:pt>
                <c:pt idx="60">
                  <c:v>67.41</c:v>
                </c:pt>
                <c:pt idx="61">
                  <c:v>67.819999999999993</c:v>
                </c:pt>
                <c:pt idx="62">
                  <c:v>67.39</c:v>
                </c:pt>
                <c:pt idx="63">
                  <c:v>67.92</c:v>
                </c:pt>
                <c:pt idx="64">
                  <c:v>68.48</c:v>
                </c:pt>
                <c:pt idx="65">
                  <c:v>67.959999999999994</c:v>
                </c:pt>
                <c:pt idx="66">
                  <c:v>69.22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22304"/>
        <c:axId val="694522696"/>
      </c:lineChart>
      <c:catAx>
        <c:axId val="69452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2696"/>
        <c:crosses val="autoZero"/>
        <c:auto val="1"/>
        <c:lblAlgn val="ctr"/>
        <c:lblOffset val="100"/>
        <c:noMultiLvlLbl val="0"/>
      </c:catAx>
      <c:valAx>
        <c:axId val="69452269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12/9/2016</c:v>
                </c:pt>
                <c:pt idx="1">
                  <c:v>12/8/2016</c:v>
                </c:pt>
                <c:pt idx="2">
                  <c:v>12/7/2016</c:v>
                </c:pt>
                <c:pt idx="3">
                  <c:v>12/6/2016</c:v>
                </c:pt>
                <c:pt idx="4">
                  <c:v>12/5/2016</c:v>
                </c:pt>
                <c:pt idx="5">
                  <c:v>12/2/2016</c:v>
                </c:pt>
                <c:pt idx="6">
                  <c:v>12/1/2016</c:v>
                </c:pt>
                <c:pt idx="7">
                  <c:v>11/30/2016</c:v>
                </c:pt>
                <c:pt idx="8">
                  <c:v>11/29/2016</c:v>
                </c:pt>
                <c:pt idx="9">
                  <c:v>11/28/2016</c:v>
                </c:pt>
                <c:pt idx="10">
                  <c:v>11/25/2016</c:v>
                </c:pt>
                <c:pt idx="11">
                  <c:v>11/23/2016</c:v>
                </c:pt>
                <c:pt idx="12">
                  <c:v>11/22/2016</c:v>
                </c:pt>
                <c:pt idx="13">
                  <c:v>11/21/2016</c:v>
                </c:pt>
                <c:pt idx="14">
                  <c:v>11/18/2016</c:v>
                </c:pt>
                <c:pt idx="15">
                  <c:v>11/17/2016</c:v>
                </c:pt>
                <c:pt idx="16">
                  <c:v>11/16/2016</c:v>
                </c:pt>
                <c:pt idx="17">
                  <c:v>11/15/2016</c:v>
                </c:pt>
                <c:pt idx="18">
                  <c:v>11/14/2016</c:v>
                </c:pt>
                <c:pt idx="19">
                  <c:v>11/11/2016</c:v>
                </c:pt>
                <c:pt idx="20">
                  <c:v>11/10/2016</c:v>
                </c:pt>
                <c:pt idx="21">
                  <c:v>11/9/2016</c:v>
                </c:pt>
                <c:pt idx="22">
                  <c:v>11/8/2016</c:v>
                </c:pt>
                <c:pt idx="23">
                  <c:v>11/7/2016</c:v>
                </c:pt>
                <c:pt idx="24">
                  <c:v>11/4/2016</c:v>
                </c:pt>
                <c:pt idx="25">
                  <c:v>11/3/2016</c:v>
                </c:pt>
                <c:pt idx="26">
                  <c:v>11/2/2016</c:v>
                </c:pt>
                <c:pt idx="27">
                  <c:v>11/2/2016</c:v>
                </c:pt>
                <c:pt idx="28">
                  <c:v>11/1/2016</c:v>
                </c:pt>
                <c:pt idx="29">
                  <c:v>10/31/2016</c:v>
                </c:pt>
                <c:pt idx="30">
                  <c:v>10/28/2016</c:v>
                </c:pt>
                <c:pt idx="31">
                  <c:v>10/27/2016</c:v>
                </c:pt>
                <c:pt idx="32">
                  <c:v>10/26/2016</c:v>
                </c:pt>
                <c:pt idx="33">
                  <c:v>10/25/2016</c:v>
                </c:pt>
                <c:pt idx="34">
                  <c:v>10/24/2016</c:v>
                </c:pt>
                <c:pt idx="35">
                  <c:v>10/21/2016</c:v>
                </c:pt>
                <c:pt idx="36">
                  <c:v>10/20/2016</c:v>
                </c:pt>
                <c:pt idx="37">
                  <c:v>10/19/2016</c:v>
                </c:pt>
                <c:pt idx="38">
                  <c:v>10/18/2016</c:v>
                </c:pt>
                <c:pt idx="39">
                  <c:v>10/17/2016</c:v>
                </c:pt>
                <c:pt idx="40">
                  <c:v>10/14/2016</c:v>
                </c:pt>
                <c:pt idx="41">
                  <c:v>10/13/2016</c:v>
                </c:pt>
                <c:pt idx="42">
                  <c:v>10/12/2016</c:v>
                </c:pt>
                <c:pt idx="43">
                  <c:v>10/11/2016</c:v>
                </c:pt>
                <c:pt idx="44">
                  <c:v>10/10/2016</c:v>
                </c:pt>
                <c:pt idx="45">
                  <c:v>10/7/2016</c:v>
                </c:pt>
                <c:pt idx="46">
                  <c:v>10/6/2016</c:v>
                </c:pt>
                <c:pt idx="47">
                  <c:v>10/5/2016</c:v>
                </c:pt>
                <c:pt idx="48">
                  <c:v>10/4/2016</c:v>
                </c:pt>
                <c:pt idx="49">
                  <c:v>10/3/2016</c:v>
                </c:pt>
                <c:pt idx="50">
                  <c:v>9/30/2016</c:v>
                </c:pt>
                <c:pt idx="51">
                  <c:v>9/29/2016</c:v>
                </c:pt>
                <c:pt idx="52">
                  <c:v>9/28/2016</c:v>
                </c:pt>
                <c:pt idx="53">
                  <c:v>9/27/2016</c:v>
                </c:pt>
                <c:pt idx="54">
                  <c:v>9/26/2016</c:v>
                </c:pt>
                <c:pt idx="55">
                  <c:v>9/23/2016</c:v>
                </c:pt>
                <c:pt idx="56">
                  <c:v>9/22/2016</c:v>
                </c:pt>
                <c:pt idx="57">
                  <c:v>9/21/2016</c:v>
                </c:pt>
                <c:pt idx="58">
                  <c:v>9/20/2016</c:v>
                </c:pt>
                <c:pt idx="59">
                  <c:v>9/19/2016</c:v>
                </c:pt>
                <c:pt idx="60">
                  <c:v>9/16/2016</c:v>
                </c:pt>
                <c:pt idx="61">
                  <c:v>9/15/2016</c:v>
                </c:pt>
                <c:pt idx="62">
                  <c:v>9/14/2016</c:v>
                </c:pt>
                <c:pt idx="63">
                  <c:v>9/13/2016</c:v>
                </c:pt>
                <c:pt idx="64">
                  <c:v>9/12/2016</c:v>
                </c:pt>
                <c:pt idx="65">
                  <c:v>9/9/2016</c:v>
                </c:pt>
                <c:pt idx="66">
                  <c:v>9/8/2016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</c:v>
                </c:pt>
                <c:pt idx="1">
                  <c:v>110.02</c:v>
                </c:pt>
                <c:pt idx="2">
                  <c:v>109.75</c:v>
                </c:pt>
                <c:pt idx="3">
                  <c:v>106.21</c:v>
                </c:pt>
                <c:pt idx="4">
                  <c:v>105.96</c:v>
                </c:pt>
                <c:pt idx="5">
                  <c:v>105.6</c:v>
                </c:pt>
                <c:pt idx="6">
                  <c:v>106.83</c:v>
                </c:pt>
                <c:pt idx="7">
                  <c:v>106.46</c:v>
                </c:pt>
                <c:pt idx="8">
                  <c:v>104.37</c:v>
                </c:pt>
                <c:pt idx="9">
                  <c:v>103.99</c:v>
                </c:pt>
                <c:pt idx="10">
                  <c:v>104.34</c:v>
                </c:pt>
                <c:pt idx="11">
                  <c:v>104.04</c:v>
                </c:pt>
                <c:pt idx="12">
                  <c:v>103.92</c:v>
                </c:pt>
                <c:pt idx="13">
                  <c:v>104.6</c:v>
                </c:pt>
                <c:pt idx="14">
                  <c:v>103.45</c:v>
                </c:pt>
                <c:pt idx="15">
                  <c:v>103.14</c:v>
                </c:pt>
                <c:pt idx="16">
                  <c:v>103</c:v>
                </c:pt>
                <c:pt idx="17">
                  <c:v>104.58</c:v>
                </c:pt>
                <c:pt idx="18">
                  <c:v>103.99</c:v>
                </c:pt>
                <c:pt idx="19">
                  <c:v>100.91</c:v>
                </c:pt>
                <c:pt idx="20">
                  <c:v>100.5</c:v>
                </c:pt>
                <c:pt idx="21">
                  <c:v>98.8</c:v>
                </c:pt>
                <c:pt idx="22">
                  <c:v>96</c:v>
                </c:pt>
                <c:pt idx="23">
                  <c:v>94.95</c:v>
                </c:pt>
                <c:pt idx="24">
                  <c:v>91.62</c:v>
                </c:pt>
                <c:pt idx="25">
                  <c:v>91.76</c:v>
                </c:pt>
                <c:pt idx="26">
                  <c:v>91.99</c:v>
                </c:pt>
                <c:pt idx="28">
                  <c:v>91.6</c:v>
                </c:pt>
                <c:pt idx="29">
                  <c:v>93</c:v>
                </c:pt>
                <c:pt idx="30">
                  <c:v>92.27</c:v>
                </c:pt>
                <c:pt idx="31">
                  <c:v>91.35</c:v>
                </c:pt>
                <c:pt idx="32">
                  <c:v>90.03</c:v>
                </c:pt>
                <c:pt idx="33">
                  <c:v>93.27</c:v>
                </c:pt>
                <c:pt idx="34">
                  <c:v>92.95</c:v>
                </c:pt>
                <c:pt idx="35">
                  <c:v>92.92</c:v>
                </c:pt>
                <c:pt idx="36">
                  <c:v>93.13</c:v>
                </c:pt>
                <c:pt idx="37">
                  <c:v>95.64</c:v>
                </c:pt>
                <c:pt idx="38">
                  <c:v>94.98</c:v>
                </c:pt>
                <c:pt idx="39">
                  <c:v>94.84</c:v>
                </c:pt>
                <c:pt idx="40">
                  <c:v>94.94</c:v>
                </c:pt>
                <c:pt idx="41">
                  <c:v>94.82</c:v>
                </c:pt>
                <c:pt idx="42">
                  <c:v>93.42</c:v>
                </c:pt>
                <c:pt idx="43">
                  <c:v>94.67</c:v>
                </c:pt>
                <c:pt idx="44">
                  <c:v>95.83</c:v>
                </c:pt>
                <c:pt idx="45">
                  <c:v>96.78</c:v>
                </c:pt>
                <c:pt idx="46">
                  <c:v>97.45</c:v>
                </c:pt>
                <c:pt idx="47">
                  <c:v>97.04</c:v>
                </c:pt>
                <c:pt idx="48">
                  <c:v>95.79</c:v>
                </c:pt>
                <c:pt idx="49">
                  <c:v>96.91</c:v>
                </c:pt>
                <c:pt idx="50">
                  <c:v>97.06</c:v>
                </c:pt>
                <c:pt idx="51">
                  <c:v>95.15</c:v>
                </c:pt>
                <c:pt idx="52">
                  <c:v>95.53</c:v>
                </c:pt>
                <c:pt idx="53">
                  <c:v>94.48</c:v>
                </c:pt>
                <c:pt idx="54">
                  <c:v>93.28</c:v>
                </c:pt>
                <c:pt idx="55">
                  <c:v>93.62</c:v>
                </c:pt>
                <c:pt idx="56">
                  <c:v>93.91</c:v>
                </c:pt>
                <c:pt idx="57">
                  <c:v>93.11</c:v>
                </c:pt>
                <c:pt idx="58">
                  <c:v>91.92</c:v>
                </c:pt>
                <c:pt idx="59">
                  <c:v>92.03</c:v>
                </c:pt>
                <c:pt idx="60">
                  <c:v>91.35</c:v>
                </c:pt>
                <c:pt idx="61">
                  <c:v>91.51</c:v>
                </c:pt>
                <c:pt idx="62">
                  <c:v>90.67</c:v>
                </c:pt>
                <c:pt idx="63">
                  <c:v>90.74</c:v>
                </c:pt>
                <c:pt idx="64">
                  <c:v>92.38</c:v>
                </c:pt>
                <c:pt idx="65">
                  <c:v>90.78</c:v>
                </c:pt>
                <c:pt idx="66">
                  <c:v>93.99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24656"/>
        <c:axId val="694525048"/>
      </c:lineChart>
      <c:catAx>
        <c:axId val="69452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5048"/>
        <c:crosses val="autoZero"/>
        <c:auto val="1"/>
        <c:lblAlgn val="ctr"/>
        <c:lblOffset val="100"/>
        <c:noMultiLvlLbl val="0"/>
      </c:catAx>
      <c:valAx>
        <c:axId val="6945250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179.09</c:v>
                </c:pt>
                <c:pt idx="1">
                  <c:v>170.71</c:v>
                </c:pt>
                <c:pt idx="2">
                  <c:v>168.55</c:v>
                </c:pt>
                <c:pt idx="3">
                  <c:v>164.76</c:v>
                </c:pt>
                <c:pt idx="4">
                  <c:v>166.13</c:v>
                </c:pt>
                <c:pt idx="5">
                  <c:v>164.22</c:v>
                </c:pt>
                <c:pt idx="6">
                  <c:v>162.79</c:v>
                </c:pt>
                <c:pt idx="7">
                  <c:v>170.49</c:v>
                </c:pt>
                <c:pt idx="8">
                  <c:v>175.45</c:v>
                </c:pt>
                <c:pt idx="9">
                  <c:v>174.65</c:v>
                </c:pt>
                <c:pt idx="10">
                  <c:v>176.75</c:v>
                </c:pt>
                <c:pt idx="11">
                  <c:v>177.08</c:v>
                </c:pt>
                <c:pt idx="12">
                  <c:v>177.02</c:v>
                </c:pt>
                <c:pt idx="13">
                  <c:v>172.58</c:v>
                </c:pt>
                <c:pt idx="14">
                  <c:v>168.16</c:v>
                </c:pt>
                <c:pt idx="15">
                  <c:v>167.04</c:v>
                </c:pt>
                <c:pt idx="16">
                  <c:v>167.83</c:v>
                </c:pt>
                <c:pt idx="17">
                  <c:v>166.45</c:v>
                </c:pt>
                <c:pt idx="18">
                  <c:v>163.78</c:v>
                </c:pt>
                <c:pt idx="19">
                  <c:v>167.54</c:v>
                </c:pt>
                <c:pt idx="20">
                  <c:v>167.94</c:v>
                </c:pt>
                <c:pt idx="21">
                  <c:v>173.42</c:v>
                </c:pt>
                <c:pt idx="22">
                  <c:v>177</c:v>
                </c:pt>
                <c:pt idx="23">
                  <c:v>176.96</c:v>
                </c:pt>
                <c:pt idx="24">
                  <c:v>172.17</c:v>
                </c:pt>
                <c:pt idx="25">
                  <c:v>172.99</c:v>
                </c:pt>
                <c:pt idx="26">
                  <c:v>172.56</c:v>
                </c:pt>
                <c:pt idx="27">
                  <c:v>168.8</c:v>
                </c:pt>
                <c:pt idx="28">
                  <c:v>170.28</c:v>
                </c:pt>
                <c:pt idx="29">
                  <c:v>169.35</c:v>
                </c:pt>
                <c:pt idx="30">
                  <c:v>172.24</c:v>
                </c:pt>
                <c:pt idx="31">
                  <c:v>173</c:v>
                </c:pt>
                <c:pt idx="32">
                  <c:v>173.65</c:v>
                </c:pt>
                <c:pt idx="33">
                  <c:v>176.55</c:v>
                </c:pt>
                <c:pt idx="34">
                  <c:v>172.92</c:v>
                </c:pt>
                <c:pt idx="35">
                  <c:v>173.41</c:v>
                </c:pt>
                <c:pt idx="36">
                  <c:v>171.87</c:v>
                </c:pt>
                <c:pt idx="37">
                  <c:v>172.17</c:v>
                </c:pt>
                <c:pt idx="38">
                  <c:v>168.88</c:v>
                </c:pt>
                <c:pt idx="39">
                  <c:v>170.09</c:v>
                </c:pt>
                <c:pt idx="40">
                  <c:v>168.94</c:v>
                </c:pt>
                <c:pt idx="41">
                  <c:v>170.47</c:v>
                </c:pt>
                <c:pt idx="42">
                  <c:v>171.17</c:v>
                </c:pt>
                <c:pt idx="43">
                  <c:v>174.77</c:v>
                </c:pt>
                <c:pt idx="44">
                  <c:v>174.21</c:v>
                </c:pt>
                <c:pt idx="45">
                  <c:v>174.19</c:v>
                </c:pt>
                <c:pt idx="46">
                  <c:v>173.48</c:v>
                </c:pt>
                <c:pt idx="47">
                  <c:v>169.05</c:v>
                </c:pt>
                <c:pt idx="48">
                  <c:v>170.07</c:v>
                </c:pt>
                <c:pt idx="49">
                  <c:v>172.52</c:v>
                </c:pt>
                <c:pt idx="50">
                  <c:v>172.46</c:v>
                </c:pt>
                <c:pt idx="51">
                  <c:v>170.7</c:v>
                </c:pt>
                <c:pt idx="52">
                  <c:v>170.86</c:v>
                </c:pt>
                <c:pt idx="53">
                  <c:v>166.69</c:v>
                </c:pt>
                <c:pt idx="54">
                  <c:v>166.65</c:v>
                </c:pt>
                <c:pt idx="55">
                  <c:v>168.84</c:v>
                </c:pt>
                <c:pt idx="56">
                  <c:v>169.83</c:v>
                </c:pt>
                <c:pt idx="57">
                  <c:v>168.23</c:v>
                </c:pt>
                <c:pt idx="58">
                  <c:v>170.73</c:v>
                </c:pt>
                <c:pt idx="59">
                  <c:v>171.24</c:v>
                </c:pt>
                <c:pt idx="60">
                  <c:v>172.72</c:v>
                </c:pt>
                <c:pt idx="62">
                  <c:v>169.61</c:v>
                </c:pt>
                <c:pt idx="63">
                  <c:v>165.24</c:v>
                </c:pt>
                <c:pt idx="64">
                  <c:v>164.48</c:v>
                </c:pt>
                <c:pt idx="65">
                  <c:v>160.78</c:v>
                </c:pt>
                <c:pt idx="66">
                  <c:v>168.38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27008"/>
        <c:axId val="694527400"/>
      </c:lineChart>
      <c:catAx>
        <c:axId val="694527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7400"/>
        <c:crosses val="autoZero"/>
        <c:auto val="1"/>
        <c:lblAlgn val="ctr"/>
        <c:lblOffset val="100"/>
        <c:noMultiLvlLbl val="0"/>
      </c:catAx>
      <c:valAx>
        <c:axId val="6945274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75.17</c:v>
                </c:pt>
                <c:pt idx="1">
                  <c:v>72.739999999999995</c:v>
                </c:pt>
                <c:pt idx="2">
                  <c:v>72.430000000000007</c:v>
                </c:pt>
                <c:pt idx="3">
                  <c:v>70.97</c:v>
                </c:pt>
                <c:pt idx="4">
                  <c:v>68.260000000000005</c:v>
                </c:pt>
                <c:pt idx="5">
                  <c:v>69.27</c:v>
                </c:pt>
                <c:pt idx="6">
                  <c:v>68.47</c:v>
                </c:pt>
                <c:pt idx="7">
                  <c:v>68.95</c:v>
                </c:pt>
                <c:pt idx="8">
                  <c:v>69.72</c:v>
                </c:pt>
                <c:pt idx="9">
                  <c:v>69.25</c:v>
                </c:pt>
                <c:pt idx="10">
                  <c:v>70.09</c:v>
                </c:pt>
                <c:pt idx="11">
                  <c:v>69.88</c:v>
                </c:pt>
                <c:pt idx="12">
                  <c:v>69.5</c:v>
                </c:pt>
                <c:pt idx="13">
                  <c:v>68.989999999999995</c:v>
                </c:pt>
                <c:pt idx="14">
                  <c:v>68.290000000000006</c:v>
                </c:pt>
                <c:pt idx="15">
                  <c:v>67.86</c:v>
                </c:pt>
                <c:pt idx="16">
                  <c:v>65.5</c:v>
                </c:pt>
                <c:pt idx="17">
                  <c:v>66.06</c:v>
                </c:pt>
                <c:pt idx="18">
                  <c:v>62.94</c:v>
                </c:pt>
                <c:pt idx="19">
                  <c:v>60.25</c:v>
                </c:pt>
                <c:pt idx="20">
                  <c:v>59.94</c:v>
                </c:pt>
                <c:pt idx="21">
                  <c:v>60.13</c:v>
                </c:pt>
                <c:pt idx="22">
                  <c:v>59.31</c:v>
                </c:pt>
                <c:pt idx="23">
                  <c:v>58.53</c:v>
                </c:pt>
                <c:pt idx="24">
                  <c:v>57.23</c:v>
                </c:pt>
                <c:pt idx="25">
                  <c:v>55.94</c:v>
                </c:pt>
                <c:pt idx="26">
                  <c:v>56.14</c:v>
                </c:pt>
                <c:pt idx="27">
                  <c:v>56</c:v>
                </c:pt>
                <c:pt idx="28">
                  <c:v>56.23</c:v>
                </c:pt>
                <c:pt idx="29">
                  <c:v>55.11</c:v>
                </c:pt>
                <c:pt idx="30">
                  <c:v>54.42</c:v>
                </c:pt>
                <c:pt idx="31">
                  <c:v>53.98</c:v>
                </c:pt>
                <c:pt idx="32">
                  <c:v>54.63</c:v>
                </c:pt>
                <c:pt idx="33">
                  <c:v>55.04</c:v>
                </c:pt>
                <c:pt idx="34">
                  <c:v>55.6</c:v>
                </c:pt>
                <c:pt idx="35">
                  <c:v>56.57</c:v>
                </c:pt>
                <c:pt idx="36">
                  <c:v>55.44</c:v>
                </c:pt>
                <c:pt idx="37">
                  <c:v>53.68</c:v>
                </c:pt>
                <c:pt idx="38">
                  <c:v>53.03</c:v>
                </c:pt>
                <c:pt idx="39">
                  <c:v>53.2</c:v>
                </c:pt>
                <c:pt idx="40">
                  <c:v>53.69</c:v>
                </c:pt>
                <c:pt idx="41">
                  <c:v>52.88</c:v>
                </c:pt>
                <c:pt idx="42">
                  <c:v>53.52</c:v>
                </c:pt>
                <c:pt idx="43">
                  <c:v>54.2</c:v>
                </c:pt>
                <c:pt idx="44">
                  <c:v>52.82</c:v>
                </c:pt>
                <c:pt idx="45">
                  <c:v>53.98</c:v>
                </c:pt>
                <c:pt idx="46">
                  <c:v>53.82</c:v>
                </c:pt>
                <c:pt idx="47">
                  <c:v>53.73</c:v>
                </c:pt>
                <c:pt idx="48">
                  <c:v>53.25</c:v>
                </c:pt>
                <c:pt idx="49">
                  <c:v>52.47</c:v>
                </c:pt>
                <c:pt idx="50">
                  <c:v>51.14</c:v>
                </c:pt>
                <c:pt idx="51">
                  <c:v>50.66</c:v>
                </c:pt>
                <c:pt idx="52">
                  <c:v>50.41</c:v>
                </c:pt>
                <c:pt idx="53">
                  <c:v>49.45</c:v>
                </c:pt>
                <c:pt idx="54">
                  <c:v>50.95</c:v>
                </c:pt>
                <c:pt idx="55">
                  <c:v>51.04</c:v>
                </c:pt>
                <c:pt idx="56">
                  <c:v>50.23</c:v>
                </c:pt>
                <c:pt idx="57">
                  <c:v>50.31</c:v>
                </c:pt>
                <c:pt idx="58">
                  <c:v>50.96</c:v>
                </c:pt>
                <c:pt idx="59">
                  <c:v>51</c:v>
                </c:pt>
                <c:pt idx="60">
                  <c:v>51.71</c:v>
                </c:pt>
                <c:pt idx="61">
                  <c:v>51</c:v>
                </c:pt>
                <c:pt idx="62">
                  <c:v>51.64</c:v>
                </c:pt>
                <c:pt idx="63">
                  <c:v>53.25</c:v>
                </c:pt>
                <c:pt idx="64">
                  <c:v>52.45</c:v>
                </c:pt>
                <c:pt idx="65">
                  <c:v>54.36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29360"/>
        <c:axId val="694529752"/>
      </c:lineChart>
      <c:dateAx>
        <c:axId val="69452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9752"/>
        <c:crosses val="autoZero"/>
        <c:auto val="1"/>
        <c:lblOffset val="100"/>
        <c:baseTimeUnit val="days"/>
      </c:dateAx>
      <c:valAx>
        <c:axId val="6945297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2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73.040000000000006</c:v>
                </c:pt>
                <c:pt idx="1">
                  <c:v>71.11</c:v>
                </c:pt>
                <c:pt idx="2">
                  <c:v>70.5</c:v>
                </c:pt>
                <c:pt idx="3">
                  <c:v>71.42</c:v>
                </c:pt>
                <c:pt idx="4">
                  <c:v>72.099999999999994</c:v>
                </c:pt>
                <c:pt idx="5">
                  <c:v>70.83</c:v>
                </c:pt>
                <c:pt idx="6">
                  <c:v>70.930000000000007</c:v>
                </c:pt>
                <c:pt idx="7">
                  <c:v>71.010000000000005</c:v>
                </c:pt>
                <c:pt idx="8">
                  <c:v>70.989999999999995</c:v>
                </c:pt>
                <c:pt idx="9">
                  <c:v>71.569999999999993</c:v>
                </c:pt>
                <c:pt idx="10">
                  <c:v>71.11</c:v>
                </c:pt>
                <c:pt idx="11">
                  <c:v>70.55</c:v>
                </c:pt>
                <c:pt idx="12">
                  <c:v>70.13</c:v>
                </c:pt>
                <c:pt idx="13">
                  <c:v>70.25</c:v>
                </c:pt>
                <c:pt idx="14">
                  <c:v>70.77</c:v>
                </c:pt>
                <c:pt idx="15">
                  <c:v>71.64</c:v>
                </c:pt>
                <c:pt idx="16">
                  <c:v>70.83</c:v>
                </c:pt>
                <c:pt idx="17">
                  <c:v>71.39</c:v>
                </c:pt>
                <c:pt idx="18">
                  <c:v>72.349999999999994</c:v>
                </c:pt>
                <c:pt idx="19">
                  <c:v>71.37</c:v>
                </c:pt>
                <c:pt idx="20">
                  <c:v>71.72</c:v>
                </c:pt>
                <c:pt idx="21">
                  <c:v>69.25</c:v>
                </c:pt>
                <c:pt idx="22">
                  <c:v>65.349999999999994</c:v>
                </c:pt>
                <c:pt idx="23">
                  <c:v>66</c:v>
                </c:pt>
                <c:pt idx="24">
                  <c:v>65.17</c:v>
                </c:pt>
                <c:pt idx="25">
                  <c:v>65.38</c:v>
                </c:pt>
                <c:pt idx="26">
                  <c:v>68.66</c:v>
                </c:pt>
                <c:pt idx="27">
                  <c:v>66.89</c:v>
                </c:pt>
                <c:pt idx="28">
                  <c:v>68.69</c:v>
                </c:pt>
                <c:pt idx="29">
                  <c:v>67.5</c:v>
                </c:pt>
                <c:pt idx="30">
                  <c:v>74.8</c:v>
                </c:pt>
                <c:pt idx="31">
                  <c:v>74.400000000000006</c:v>
                </c:pt>
                <c:pt idx="32">
                  <c:v>74.91</c:v>
                </c:pt>
                <c:pt idx="33">
                  <c:v>75.61</c:v>
                </c:pt>
                <c:pt idx="34">
                  <c:v>75.150000000000006</c:v>
                </c:pt>
                <c:pt idx="35">
                  <c:v>75.58</c:v>
                </c:pt>
                <c:pt idx="36">
                  <c:v>75.209999999999994</c:v>
                </c:pt>
                <c:pt idx="37">
                  <c:v>75.73</c:v>
                </c:pt>
                <c:pt idx="38">
                  <c:v>74.959999999999994</c:v>
                </c:pt>
                <c:pt idx="39">
                  <c:v>75.27</c:v>
                </c:pt>
                <c:pt idx="40">
                  <c:v>75.34</c:v>
                </c:pt>
                <c:pt idx="41">
                  <c:v>75.790000000000006</c:v>
                </c:pt>
                <c:pt idx="42">
                  <c:v>75.319999999999993</c:v>
                </c:pt>
                <c:pt idx="43">
                  <c:v>76.47</c:v>
                </c:pt>
                <c:pt idx="44">
                  <c:v>76.400000000000006</c:v>
                </c:pt>
                <c:pt idx="45">
                  <c:v>76.709999999999994</c:v>
                </c:pt>
                <c:pt idx="46">
                  <c:v>75.88</c:v>
                </c:pt>
                <c:pt idx="47">
                  <c:v>75.69</c:v>
                </c:pt>
                <c:pt idx="48">
                  <c:v>75.790000000000006</c:v>
                </c:pt>
                <c:pt idx="49">
                  <c:v>77.7</c:v>
                </c:pt>
                <c:pt idx="50">
                  <c:v>76.900000000000006</c:v>
                </c:pt>
                <c:pt idx="52">
                  <c:v>78.260000000000005</c:v>
                </c:pt>
                <c:pt idx="53">
                  <c:v>78.14</c:v>
                </c:pt>
                <c:pt idx="54">
                  <c:v>76.88</c:v>
                </c:pt>
                <c:pt idx="55">
                  <c:v>77.66</c:v>
                </c:pt>
                <c:pt idx="56">
                  <c:v>77.56</c:v>
                </c:pt>
                <c:pt idx="57">
                  <c:v>76.849999999999994</c:v>
                </c:pt>
                <c:pt idx="58">
                  <c:v>75.959999999999994</c:v>
                </c:pt>
                <c:pt idx="59">
                  <c:v>76.569999999999993</c:v>
                </c:pt>
                <c:pt idx="60">
                  <c:v>77</c:v>
                </c:pt>
                <c:pt idx="61">
                  <c:v>76.599999999999994</c:v>
                </c:pt>
                <c:pt idx="62">
                  <c:v>75.260000000000005</c:v>
                </c:pt>
                <c:pt idx="63">
                  <c:v>78.09</c:v>
                </c:pt>
                <c:pt idx="64">
                  <c:v>79.98</c:v>
                </c:pt>
                <c:pt idx="65">
                  <c:v>78.81</c:v>
                </c:pt>
                <c:pt idx="66">
                  <c:v>80.709999999999994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31712"/>
        <c:axId val="694532104"/>
      </c:lineChart>
      <c:dateAx>
        <c:axId val="69453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32104"/>
        <c:crosses val="autoZero"/>
        <c:auto val="1"/>
        <c:lblOffset val="100"/>
        <c:baseTimeUnit val="days"/>
      </c:dateAx>
      <c:valAx>
        <c:axId val="6945321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3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51.78</c:v>
                </c:pt>
                <c:pt idx="1">
                  <c:v>51.35</c:v>
                </c:pt>
                <c:pt idx="2">
                  <c:v>51.1</c:v>
                </c:pt>
                <c:pt idx="3">
                  <c:v>49.43</c:v>
                </c:pt>
                <c:pt idx="4">
                  <c:v>47.82</c:v>
                </c:pt>
                <c:pt idx="5">
                  <c:v>48.31</c:v>
                </c:pt>
                <c:pt idx="6">
                  <c:v>47.77</c:v>
                </c:pt>
                <c:pt idx="7">
                  <c:v>48.18</c:v>
                </c:pt>
                <c:pt idx="8">
                  <c:v>48.59</c:v>
                </c:pt>
                <c:pt idx="9">
                  <c:v>48.49</c:v>
                </c:pt>
                <c:pt idx="10">
                  <c:v>49.24</c:v>
                </c:pt>
                <c:pt idx="11">
                  <c:v>49.21</c:v>
                </c:pt>
                <c:pt idx="12">
                  <c:v>48.9</c:v>
                </c:pt>
                <c:pt idx="13">
                  <c:v>48.61</c:v>
                </c:pt>
                <c:pt idx="14">
                  <c:v>48.9</c:v>
                </c:pt>
                <c:pt idx="15">
                  <c:v>48.51</c:v>
                </c:pt>
                <c:pt idx="16">
                  <c:v>47.38</c:v>
                </c:pt>
                <c:pt idx="17">
                  <c:v>47.65</c:v>
                </c:pt>
                <c:pt idx="18">
                  <c:v>47.47</c:v>
                </c:pt>
                <c:pt idx="19">
                  <c:v>46.38</c:v>
                </c:pt>
                <c:pt idx="20">
                  <c:v>45.95</c:v>
                </c:pt>
                <c:pt idx="21">
                  <c:v>45.25</c:v>
                </c:pt>
                <c:pt idx="22">
                  <c:v>44.53</c:v>
                </c:pt>
                <c:pt idx="24">
                  <c:v>44.21</c:v>
                </c:pt>
                <c:pt idx="25">
                  <c:v>42.88</c:v>
                </c:pt>
                <c:pt idx="26">
                  <c:v>41.92</c:v>
                </c:pt>
                <c:pt idx="27">
                  <c:v>41.93</c:v>
                </c:pt>
                <c:pt idx="28">
                  <c:v>41.88</c:v>
                </c:pt>
                <c:pt idx="29">
                  <c:v>41.77</c:v>
                </c:pt>
                <c:pt idx="30">
                  <c:v>41.34</c:v>
                </c:pt>
                <c:pt idx="31">
                  <c:v>41.47</c:v>
                </c:pt>
                <c:pt idx="32">
                  <c:v>41.4</c:v>
                </c:pt>
                <c:pt idx="33">
                  <c:v>41.21</c:v>
                </c:pt>
                <c:pt idx="34">
                  <c:v>41.37</c:v>
                </c:pt>
                <c:pt idx="35">
                  <c:v>41.17</c:v>
                </c:pt>
                <c:pt idx="36">
                  <c:v>41.46</c:v>
                </c:pt>
                <c:pt idx="37">
                  <c:v>40.9</c:v>
                </c:pt>
                <c:pt idx="38">
                  <c:v>39.46</c:v>
                </c:pt>
                <c:pt idx="39">
                  <c:v>39.35</c:v>
                </c:pt>
                <c:pt idx="40">
                  <c:v>40.04</c:v>
                </c:pt>
                <c:pt idx="41">
                  <c:v>40.01</c:v>
                </c:pt>
                <c:pt idx="42">
                  <c:v>39.270000000000003</c:v>
                </c:pt>
                <c:pt idx="43">
                  <c:v>38.94</c:v>
                </c:pt>
                <c:pt idx="44">
                  <c:v>39.770000000000003</c:v>
                </c:pt>
                <c:pt idx="45">
                  <c:v>38.950000000000003</c:v>
                </c:pt>
                <c:pt idx="46">
                  <c:v>39.94</c:v>
                </c:pt>
                <c:pt idx="47">
                  <c:v>40.32</c:v>
                </c:pt>
                <c:pt idx="48">
                  <c:v>40.15</c:v>
                </c:pt>
                <c:pt idx="49">
                  <c:v>39.979999999999997</c:v>
                </c:pt>
                <c:pt idx="50">
                  <c:v>39.36</c:v>
                </c:pt>
                <c:pt idx="51">
                  <c:v>39.03</c:v>
                </c:pt>
                <c:pt idx="52">
                  <c:v>39.229999999999997</c:v>
                </c:pt>
                <c:pt idx="53">
                  <c:v>39.21</c:v>
                </c:pt>
                <c:pt idx="54">
                  <c:v>38.04</c:v>
                </c:pt>
                <c:pt idx="55">
                  <c:v>38.78</c:v>
                </c:pt>
                <c:pt idx="56">
                  <c:v>38.5</c:v>
                </c:pt>
                <c:pt idx="57">
                  <c:v>38.049999999999997</c:v>
                </c:pt>
                <c:pt idx="58">
                  <c:v>37.630000000000003</c:v>
                </c:pt>
                <c:pt idx="59">
                  <c:v>37.57</c:v>
                </c:pt>
                <c:pt idx="60">
                  <c:v>36.770000000000003</c:v>
                </c:pt>
                <c:pt idx="61">
                  <c:v>37.29</c:v>
                </c:pt>
                <c:pt idx="62">
                  <c:v>37.119999999999997</c:v>
                </c:pt>
                <c:pt idx="63">
                  <c:v>37.53</c:v>
                </c:pt>
                <c:pt idx="64">
                  <c:v>38.44</c:v>
                </c:pt>
                <c:pt idx="65">
                  <c:v>37.75</c:v>
                </c:pt>
                <c:pt idx="66">
                  <c:v>39.29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214712"/>
        <c:axId val="695215104"/>
      </c:lineChart>
      <c:dateAx>
        <c:axId val="69521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5104"/>
        <c:crosses val="autoZero"/>
        <c:auto val="1"/>
        <c:lblOffset val="100"/>
        <c:baseTimeUnit val="days"/>
      </c:dateAx>
      <c:valAx>
        <c:axId val="6952151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104.86</c:v>
                </c:pt>
                <c:pt idx="1">
                  <c:v>103.38</c:v>
                </c:pt>
                <c:pt idx="3">
                  <c:v>101.99</c:v>
                </c:pt>
                <c:pt idx="4">
                  <c:v>100.66</c:v>
                </c:pt>
                <c:pt idx="5">
                  <c:v>99.96</c:v>
                </c:pt>
                <c:pt idx="6">
                  <c:v>98.5</c:v>
                </c:pt>
                <c:pt idx="7">
                  <c:v>98.94</c:v>
                </c:pt>
                <c:pt idx="8">
                  <c:v>99.12</c:v>
                </c:pt>
                <c:pt idx="9">
                  <c:v>99.67</c:v>
                </c:pt>
                <c:pt idx="10">
                  <c:v>98.97</c:v>
                </c:pt>
                <c:pt idx="11">
                  <c:v>98.82</c:v>
                </c:pt>
                <c:pt idx="12">
                  <c:v>98.26</c:v>
                </c:pt>
                <c:pt idx="13">
                  <c:v>97.71</c:v>
                </c:pt>
                <c:pt idx="14">
                  <c:v>97.63</c:v>
                </c:pt>
                <c:pt idx="15">
                  <c:v>98.24</c:v>
                </c:pt>
                <c:pt idx="16">
                  <c:v>99.37</c:v>
                </c:pt>
                <c:pt idx="17">
                  <c:v>99.12</c:v>
                </c:pt>
                <c:pt idx="18">
                  <c:v>97.7</c:v>
                </c:pt>
                <c:pt idx="19">
                  <c:v>97.92</c:v>
                </c:pt>
                <c:pt idx="20">
                  <c:v>97.68</c:v>
                </c:pt>
                <c:pt idx="21">
                  <c:v>94.96</c:v>
                </c:pt>
                <c:pt idx="22">
                  <c:v>94.64</c:v>
                </c:pt>
                <c:pt idx="23">
                  <c:v>94.38</c:v>
                </c:pt>
                <c:pt idx="24">
                  <c:v>94.43</c:v>
                </c:pt>
                <c:pt idx="25">
                  <c:v>92.45</c:v>
                </c:pt>
                <c:pt idx="26">
                  <c:v>93.37</c:v>
                </c:pt>
                <c:pt idx="27">
                  <c:v>91.91</c:v>
                </c:pt>
                <c:pt idx="28">
                  <c:v>92.39</c:v>
                </c:pt>
                <c:pt idx="29">
                  <c:v>92.69</c:v>
                </c:pt>
                <c:pt idx="30">
                  <c:v>93.85</c:v>
                </c:pt>
                <c:pt idx="31">
                  <c:v>94.02</c:v>
                </c:pt>
                <c:pt idx="32">
                  <c:v>93.49</c:v>
                </c:pt>
                <c:pt idx="33">
                  <c:v>92.75</c:v>
                </c:pt>
                <c:pt idx="34">
                  <c:v>93.37</c:v>
                </c:pt>
                <c:pt idx="35">
                  <c:v>93.03</c:v>
                </c:pt>
                <c:pt idx="36">
                  <c:v>92.03</c:v>
                </c:pt>
                <c:pt idx="37">
                  <c:v>91.93</c:v>
                </c:pt>
                <c:pt idx="38">
                  <c:v>91.17</c:v>
                </c:pt>
                <c:pt idx="39">
                  <c:v>90.83</c:v>
                </c:pt>
                <c:pt idx="40">
                  <c:v>91.3</c:v>
                </c:pt>
                <c:pt idx="41">
                  <c:v>91.12</c:v>
                </c:pt>
                <c:pt idx="42">
                  <c:v>91.41</c:v>
                </c:pt>
                <c:pt idx="43">
                  <c:v>91.86</c:v>
                </c:pt>
                <c:pt idx="44">
                  <c:v>92.49</c:v>
                </c:pt>
                <c:pt idx="45">
                  <c:v>92.49</c:v>
                </c:pt>
                <c:pt idx="46">
                  <c:v>92.83</c:v>
                </c:pt>
                <c:pt idx="47">
                  <c:v>92.45</c:v>
                </c:pt>
                <c:pt idx="48">
                  <c:v>92.59</c:v>
                </c:pt>
                <c:pt idx="49">
                  <c:v>92.49</c:v>
                </c:pt>
                <c:pt idx="50">
                  <c:v>92.86</c:v>
                </c:pt>
                <c:pt idx="51">
                  <c:v>91.8</c:v>
                </c:pt>
                <c:pt idx="52">
                  <c:v>92.2</c:v>
                </c:pt>
                <c:pt idx="53">
                  <c:v>91.72</c:v>
                </c:pt>
                <c:pt idx="54">
                  <c:v>91.96</c:v>
                </c:pt>
                <c:pt idx="55">
                  <c:v>93.27</c:v>
                </c:pt>
                <c:pt idx="56">
                  <c:v>93.41</c:v>
                </c:pt>
                <c:pt idx="57">
                  <c:v>92.39</c:v>
                </c:pt>
                <c:pt idx="58">
                  <c:v>92.95</c:v>
                </c:pt>
                <c:pt idx="59">
                  <c:v>92.63</c:v>
                </c:pt>
                <c:pt idx="60">
                  <c:v>92.56</c:v>
                </c:pt>
                <c:pt idx="61">
                  <c:v>92.5</c:v>
                </c:pt>
                <c:pt idx="62">
                  <c:v>92.26</c:v>
                </c:pt>
                <c:pt idx="63">
                  <c:v>92.7</c:v>
                </c:pt>
                <c:pt idx="64">
                  <c:v>93.64</c:v>
                </c:pt>
                <c:pt idx="65">
                  <c:v>92.42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217064"/>
        <c:axId val="695217456"/>
      </c:lineChart>
      <c:dateAx>
        <c:axId val="69521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7456"/>
        <c:crosses val="autoZero"/>
        <c:auto val="1"/>
        <c:lblOffset val="100"/>
        <c:baseTimeUnit val="days"/>
      </c:dateAx>
      <c:valAx>
        <c:axId val="695217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3.67</c:v>
                </c:pt>
                <c:pt idx="1">
                  <c:v>3.7</c:v>
                </c:pt>
                <c:pt idx="2">
                  <c:v>3.6</c:v>
                </c:pt>
                <c:pt idx="3">
                  <c:v>3.53</c:v>
                </c:pt>
                <c:pt idx="4">
                  <c:v>3.42</c:v>
                </c:pt>
                <c:pt idx="5">
                  <c:v>3.48</c:v>
                </c:pt>
                <c:pt idx="6">
                  <c:v>3.51</c:v>
                </c:pt>
                <c:pt idx="7">
                  <c:v>3.65</c:v>
                </c:pt>
                <c:pt idx="8">
                  <c:v>3.67</c:v>
                </c:pt>
                <c:pt idx="9">
                  <c:v>3.74</c:v>
                </c:pt>
                <c:pt idx="10">
                  <c:v>3.69</c:v>
                </c:pt>
                <c:pt idx="11">
                  <c:v>3.62</c:v>
                </c:pt>
                <c:pt idx="12">
                  <c:v>3.59</c:v>
                </c:pt>
                <c:pt idx="13">
                  <c:v>3.51</c:v>
                </c:pt>
                <c:pt idx="14">
                  <c:v>3.42</c:v>
                </c:pt>
                <c:pt idx="15">
                  <c:v>3.36</c:v>
                </c:pt>
                <c:pt idx="16">
                  <c:v>3.43</c:v>
                </c:pt>
                <c:pt idx="17">
                  <c:v>3.3</c:v>
                </c:pt>
                <c:pt idx="18">
                  <c:v>3.24</c:v>
                </c:pt>
                <c:pt idx="19">
                  <c:v>3.18</c:v>
                </c:pt>
                <c:pt idx="20">
                  <c:v>3.16</c:v>
                </c:pt>
                <c:pt idx="21">
                  <c:v>3.21</c:v>
                </c:pt>
                <c:pt idx="22">
                  <c:v>3.24</c:v>
                </c:pt>
                <c:pt idx="23">
                  <c:v>3.21</c:v>
                </c:pt>
                <c:pt idx="24">
                  <c:v>3.12</c:v>
                </c:pt>
                <c:pt idx="25">
                  <c:v>3.13</c:v>
                </c:pt>
                <c:pt idx="26">
                  <c:v>3.39</c:v>
                </c:pt>
                <c:pt idx="27">
                  <c:v>3.93</c:v>
                </c:pt>
                <c:pt idx="28">
                  <c:v>4.0199999999999996</c:v>
                </c:pt>
                <c:pt idx="29">
                  <c:v>4.03</c:v>
                </c:pt>
                <c:pt idx="30">
                  <c:v>4.17</c:v>
                </c:pt>
                <c:pt idx="31">
                  <c:v>4.09</c:v>
                </c:pt>
                <c:pt idx="32">
                  <c:v>4.1100000000000003</c:v>
                </c:pt>
                <c:pt idx="33">
                  <c:v>4.0999999999999996</c:v>
                </c:pt>
                <c:pt idx="34">
                  <c:v>4.07</c:v>
                </c:pt>
                <c:pt idx="35">
                  <c:v>4.09</c:v>
                </c:pt>
                <c:pt idx="36">
                  <c:v>4.09</c:v>
                </c:pt>
                <c:pt idx="37">
                  <c:v>4.08</c:v>
                </c:pt>
                <c:pt idx="38">
                  <c:v>3.9</c:v>
                </c:pt>
                <c:pt idx="39">
                  <c:v>3.94</c:v>
                </c:pt>
                <c:pt idx="40">
                  <c:v>4</c:v>
                </c:pt>
                <c:pt idx="41">
                  <c:v>4.0199999999999996</c:v>
                </c:pt>
                <c:pt idx="42">
                  <c:v>4.1500000000000004</c:v>
                </c:pt>
                <c:pt idx="43">
                  <c:v>4.1500000000000004</c:v>
                </c:pt>
                <c:pt idx="44">
                  <c:v>4.2300000000000004</c:v>
                </c:pt>
                <c:pt idx="45">
                  <c:v>3.99</c:v>
                </c:pt>
                <c:pt idx="46">
                  <c:v>4.03</c:v>
                </c:pt>
                <c:pt idx="47">
                  <c:v>4.0999999999999996</c:v>
                </c:pt>
                <c:pt idx="48">
                  <c:v>4.1399999999999997</c:v>
                </c:pt>
                <c:pt idx="49">
                  <c:v>4.16</c:v>
                </c:pt>
                <c:pt idx="50">
                  <c:v>4.25</c:v>
                </c:pt>
                <c:pt idx="51">
                  <c:v>4.34</c:v>
                </c:pt>
                <c:pt idx="52">
                  <c:v>4.34</c:v>
                </c:pt>
                <c:pt idx="53">
                  <c:v>4.3600000000000003</c:v>
                </c:pt>
                <c:pt idx="54">
                  <c:v>4.33</c:v>
                </c:pt>
                <c:pt idx="55">
                  <c:v>4.33</c:v>
                </c:pt>
                <c:pt idx="56">
                  <c:v>4.13</c:v>
                </c:pt>
                <c:pt idx="57">
                  <c:v>4.21</c:v>
                </c:pt>
                <c:pt idx="58">
                  <c:v>4.3</c:v>
                </c:pt>
                <c:pt idx="59">
                  <c:v>4.28</c:v>
                </c:pt>
                <c:pt idx="60">
                  <c:v>4.3499999999999996</c:v>
                </c:pt>
                <c:pt idx="61">
                  <c:v>4.3899999999999997</c:v>
                </c:pt>
                <c:pt idx="62">
                  <c:v>4.4800000000000004</c:v>
                </c:pt>
                <c:pt idx="64">
                  <c:v>4.6399999999999997</c:v>
                </c:pt>
                <c:pt idx="65">
                  <c:v>4.5599999999999996</c:v>
                </c:pt>
                <c:pt idx="66">
                  <c:v>4.7699999999999996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219416"/>
        <c:axId val="695219808"/>
      </c:lineChart>
      <c:dateAx>
        <c:axId val="695219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9808"/>
        <c:crosses val="autoZero"/>
        <c:auto val="1"/>
        <c:lblOffset val="100"/>
        <c:baseTimeUnit val="days"/>
      </c:dateAx>
      <c:valAx>
        <c:axId val="69521980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1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72.7</c:v>
                </c:pt>
                <c:pt idx="1">
                  <c:v>72.02</c:v>
                </c:pt>
                <c:pt idx="2">
                  <c:v>72.78</c:v>
                </c:pt>
                <c:pt idx="3">
                  <c:v>72.47</c:v>
                </c:pt>
                <c:pt idx="4">
                  <c:v>72.36</c:v>
                </c:pt>
                <c:pt idx="5">
                  <c:v>72.42</c:v>
                </c:pt>
                <c:pt idx="6">
                  <c:v>72.84</c:v>
                </c:pt>
                <c:pt idx="7">
                  <c:v>73.7</c:v>
                </c:pt>
                <c:pt idx="8">
                  <c:v>74.87</c:v>
                </c:pt>
                <c:pt idx="9">
                  <c:v>74.540000000000006</c:v>
                </c:pt>
                <c:pt idx="10">
                  <c:v>75.44</c:v>
                </c:pt>
                <c:pt idx="11">
                  <c:v>75.3</c:v>
                </c:pt>
                <c:pt idx="12">
                  <c:v>74.459999999999994</c:v>
                </c:pt>
                <c:pt idx="13">
                  <c:v>74.98</c:v>
                </c:pt>
                <c:pt idx="14">
                  <c:v>74.62</c:v>
                </c:pt>
                <c:pt idx="15">
                  <c:v>75.58</c:v>
                </c:pt>
                <c:pt idx="16">
                  <c:v>76</c:v>
                </c:pt>
                <c:pt idx="17">
                  <c:v>76.349999999999994</c:v>
                </c:pt>
                <c:pt idx="18">
                  <c:v>76.75</c:v>
                </c:pt>
                <c:pt idx="19">
                  <c:v>76.42</c:v>
                </c:pt>
                <c:pt idx="20">
                  <c:v>77.84</c:v>
                </c:pt>
                <c:pt idx="21">
                  <c:v>78.47</c:v>
                </c:pt>
                <c:pt idx="22">
                  <c:v>74.040000000000006</c:v>
                </c:pt>
                <c:pt idx="23">
                  <c:v>74</c:v>
                </c:pt>
                <c:pt idx="24">
                  <c:v>72.430000000000007</c:v>
                </c:pt>
                <c:pt idx="25">
                  <c:v>71.760000000000005</c:v>
                </c:pt>
                <c:pt idx="26">
                  <c:v>72.510000000000005</c:v>
                </c:pt>
                <c:pt idx="27">
                  <c:v>74.069999999999993</c:v>
                </c:pt>
                <c:pt idx="28">
                  <c:v>73.63</c:v>
                </c:pt>
                <c:pt idx="29">
                  <c:v>73.88</c:v>
                </c:pt>
                <c:pt idx="30">
                  <c:v>75.83</c:v>
                </c:pt>
                <c:pt idx="31">
                  <c:v>75.38</c:v>
                </c:pt>
                <c:pt idx="32">
                  <c:v>74.41</c:v>
                </c:pt>
                <c:pt idx="33">
                  <c:v>74.150000000000006</c:v>
                </c:pt>
                <c:pt idx="34">
                  <c:v>74.290000000000006</c:v>
                </c:pt>
                <c:pt idx="35">
                  <c:v>74.31</c:v>
                </c:pt>
                <c:pt idx="36">
                  <c:v>73.34</c:v>
                </c:pt>
                <c:pt idx="37">
                  <c:v>73.41</c:v>
                </c:pt>
                <c:pt idx="38">
                  <c:v>72.64</c:v>
                </c:pt>
                <c:pt idx="39">
                  <c:v>72.75</c:v>
                </c:pt>
                <c:pt idx="40">
                  <c:v>73.06</c:v>
                </c:pt>
                <c:pt idx="41">
                  <c:v>73.03</c:v>
                </c:pt>
                <c:pt idx="42">
                  <c:v>73.819999999999993</c:v>
                </c:pt>
                <c:pt idx="43">
                  <c:v>75.489999999999995</c:v>
                </c:pt>
                <c:pt idx="44">
                  <c:v>75.239999999999995</c:v>
                </c:pt>
                <c:pt idx="45">
                  <c:v>76.209999999999994</c:v>
                </c:pt>
                <c:pt idx="46">
                  <c:v>77.569999999999993</c:v>
                </c:pt>
                <c:pt idx="47">
                  <c:v>77.239999999999995</c:v>
                </c:pt>
                <c:pt idx="48">
                  <c:v>78.03</c:v>
                </c:pt>
                <c:pt idx="49">
                  <c:v>79.12</c:v>
                </c:pt>
                <c:pt idx="50">
                  <c:v>77.86</c:v>
                </c:pt>
                <c:pt idx="51">
                  <c:v>78.97</c:v>
                </c:pt>
                <c:pt idx="52">
                  <c:v>79.25</c:v>
                </c:pt>
                <c:pt idx="53">
                  <c:v>80.62</c:v>
                </c:pt>
                <c:pt idx="54">
                  <c:v>81.37</c:v>
                </c:pt>
                <c:pt idx="55">
                  <c:v>81.52</c:v>
                </c:pt>
                <c:pt idx="56">
                  <c:v>81.7</c:v>
                </c:pt>
                <c:pt idx="57">
                  <c:v>81.78</c:v>
                </c:pt>
                <c:pt idx="58">
                  <c:v>78.989999999999995</c:v>
                </c:pt>
                <c:pt idx="59">
                  <c:v>78.8</c:v>
                </c:pt>
                <c:pt idx="60">
                  <c:v>78.84</c:v>
                </c:pt>
                <c:pt idx="61">
                  <c:v>77.62</c:v>
                </c:pt>
                <c:pt idx="63">
                  <c:v>78.06</c:v>
                </c:pt>
                <c:pt idx="64">
                  <c:v>78.849999999999994</c:v>
                </c:pt>
                <c:pt idx="65">
                  <c:v>78.05</c:v>
                </c:pt>
                <c:pt idx="66">
                  <c:v>78.989999999999995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221768"/>
        <c:axId val="695487568"/>
      </c:lineChart>
      <c:catAx>
        <c:axId val="69522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87568"/>
        <c:crosses val="autoZero"/>
        <c:auto val="1"/>
        <c:lblAlgn val="ctr"/>
        <c:lblOffset val="100"/>
        <c:noMultiLvlLbl val="0"/>
      </c:catAx>
      <c:valAx>
        <c:axId val="6954875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22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70.84</c:v>
                </c:pt>
                <c:pt idx="1">
                  <c:v>71.099999999999994</c:v>
                </c:pt>
                <c:pt idx="2">
                  <c:v>69.84</c:v>
                </c:pt>
                <c:pt idx="3">
                  <c:v>68.97</c:v>
                </c:pt>
                <c:pt idx="4">
                  <c:v>68.94</c:v>
                </c:pt>
                <c:pt idx="5">
                  <c:v>68.39</c:v>
                </c:pt>
                <c:pt idx="6">
                  <c:v>67.73</c:v>
                </c:pt>
                <c:pt idx="7">
                  <c:v>67.38</c:v>
                </c:pt>
                <c:pt idx="8">
                  <c:v>67.290000000000006</c:v>
                </c:pt>
                <c:pt idx="9">
                  <c:v>67.98</c:v>
                </c:pt>
                <c:pt idx="10">
                  <c:v>67.959999999999994</c:v>
                </c:pt>
                <c:pt idx="11">
                  <c:v>67.81</c:v>
                </c:pt>
                <c:pt idx="12">
                  <c:v>67.7</c:v>
                </c:pt>
                <c:pt idx="13">
                  <c:v>67.27</c:v>
                </c:pt>
                <c:pt idx="14">
                  <c:v>67.36</c:v>
                </c:pt>
                <c:pt idx="15">
                  <c:v>67.930000000000007</c:v>
                </c:pt>
                <c:pt idx="16">
                  <c:v>67.95</c:v>
                </c:pt>
                <c:pt idx="17">
                  <c:v>65.150000000000006</c:v>
                </c:pt>
                <c:pt idx="18">
                  <c:v>63.51</c:v>
                </c:pt>
                <c:pt idx="19">
                  <c:v>63.26</c:v>
                </c:pt>
                <c:pt idx="20">
                  <c:v>62.85</c:v>
                </c:pt>
                <c:pt idx="22">
                  <c:v>60.05</c:v>
                </c:pt>
                <c:pt idx="23">
                  <c:v>60.45</c:v>
                </c:pt>
                <c:pt idx="24">
                  <c:v>59.11</c:v>
                </c:pt>
                <c:pt idx="25">
                  <c:v>57.31</c:v>
                </c:pt>
                <c:pt idx="26">
                  <c:v>57.45</c:v>
                </c:pt>
                <c:pt idx="27">
                  <c:v>57.67</c:v>
                </c:pt>
                <c:pt idx="28">
                  <c:v>58.98</c:v>
                </c:pt>
                <c:pt idx="29">
                  <c:v>58.54</c:v>
                </c:pt>
                <c:pt idx="30">
                  <c:v>58.42</c:v>
                </c:pt>
                <c:pt idx="31">
                  <c:v>58.91</c:v>
                </c:pt>
                <c:pt idx="32">
                  <c:v>58.45</c:v>
                </c:pt>
                <c:pt idx="33">
                  <c:v>58.88</c:v>
                </c:pt>
                <c:pt idx="34">
                  <c:v>58.51</c:v>
                </c:pt>
                <c:pt idx="35">
                  <c:v>58.65</c:v>
                </c:pt>
                <c:pt idx="36">
                  <c:v>59.21</c:v>
                </c:pt>
                <c:pt idx="37">
                  <c:v>59.28</c:v>
                </c:pt>
                <c:pt idx="38">
                  <c:v>59.54</c:v>
                </c:pt>
                <c:pt idx="39">
                  <c:v>59.21</c:v>
                </c:pt>
                <c:pt idx="40">
                  <c:v>59.19</c:v>
                </c:pt>
                <c:pt idx="41">
                  <c:v>59.43</c:v>
                </c:pt>
                <c:pt idx="42">
                  <c:v>59.19</c:v>
                </c:pt>
                <c:pt idx="43">
                  <c:v>60.9</c:v>
                </c:pt>
                <c:pt idx="44">
                  <c:v>60.65</c:v>
                </c:pt>
                <c:pt idx="45">
                  <c:v>61.99</c:v>
                </c:pt>
                <c:pt idx="46">
                  <c:v>61.87</c:v>
                </c:pt>
                <c:pt idx="47">
                  <c:v>61.72</c:v>
                </c:pt>
                <c:pt idx="48">
                  <c:v>62.57</c:v>
                </c:pt>
                <c:pt idx="49">
                  <c:v>62.48</c:v>
                </c:pt>
                <c:pt idx="50">
                  <c:v>61.59</c:v>
                </c:pt>
                <c:pt idx="51">
                  <c:v>62.16</c:v>
                </c:pt>
                <c:pt idx="52">
                  <c:v>61.41</c:v>
                </c:pt>
                <c:pt idx="53">
                  <c:v>61</c:v>
                </c:pt>
                <c:pt idx="54">
                  <c:v>61.32</c:v>
                </c:pt>
                <c:pt idx="55">
                  <c:v>61.57</c:v>
                </c:pt>
                <c:pt idx="56">
                  <c:v>60.62</c:v>
                </c:pt>
                <c:pt idx="57">
                  <c:v>60.02</c:v>
                </c:pt>
                <c:pt idx="58">
                  <c:v>60.08</c:v>
                </c:pt>
                <c:pt idx="59">
                  <c:v>59.45</c:v>
                </c:pt>
                <c:pt idx="60">
                  <c:v>60.07</c:v>
                </c:pt>
                <c:pt idx="61">
                  <c:v>59.43</c:v>
                </c:pt>
                <c:pt idx="62">
                  <c:v>59.69</c:v>
                </c:pt>
                <c:pt idx="63">
                  <c:v>61.66</c:v>
                </c:pt>
                <c:pt idx="64">
                  <c:v>60.37</c:v>
                </c:pt>
                <c:pt idx="65">
                  <c:v>62.59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89528"/>
        <c:axId val="695489920"/>
      </c:lineChart>
      <c:dateAx>
        <c:axId val="69548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89920"/>
        <c:crosses val="autoZero"/>
        <c:auto val="1"/>
        <c:lblOffset val="100"/>
        <c:baseTimeUnit val="days"/>
      </c:dateAx>
      <c:valAx>
        <c:axId val="6954899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8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63.2</c:v>
                </c:pt>
                <c:pt idx="1">
                  <c:v>62.48</c:v>
                </c:pt>
                <c:pt idx="2">
                  <c:v>62.99</c:v>
                </c:pt>
                <c:pt idx="3">
                  <c:v>61.03</c:v>
                </c:pt>
                <c:pt idx="4">
                  <c:v>61.13</c:v>
                </c:pt>
                <c:pt idx="5">
                  <c:v>60.94</c:v>
                </c:pt>
                <c:pt idx="6">
                  <c:v>60.59</c:v>
                </c:pt>
                <c:pt idx="7">
                  <c:v>60.94</c:v>
                </c:pt>
                <c:pt idx="8">
                  <c:v>62.66</c:v>
                </c:pt>
                <c:pt idx="9">
                  <c:v>62.08</c:v>
                </c:pt>
                <c:pt idx="10">
                  <c:v>62.3</c:v>
                </c:pt>
                <c:pt idx="11">
                  <c:v>61.48</c:v>
                </c:pt>
                <c:pt idx="12">
                  <c:v>62.68</c:v>
                </c:pt>
                <c:pt idx="13">
                  <c:v>61.63</c:v>
                </c:pt>
                <c:pt idx="14">
                  <c:v>61.26</c:v>
                </c:pt>
                <c:pt idx="15">
                  <c:v>61.36</c:v>
                </c:pt>
                <c:pt idx="16">
                  <c:v>61.26</c:v>
                </c:pt>
                <c:pt idx="17">
                  <c:v>61.3</c:v>
                </c:pt>
                <c:pt idx="18">
                  <c:v>61.2</c:v>
                </c:pt>
                <c:pt idx="19">
                  <c:v>61.04</c:v>
                </c:pt>
                <c:pt idx="20">
                  <c:v>61.07</c:v>
                </c:pt>
                <c:pt idx="21">
                  <c:v>62.74</c:v>
                </c:pt>
                <c:pt idx="22">
                  <c:v>63.71</c:v>
                </c:pt>
                <c:pt idx="23">
                  <c:v>61.83</c:v>
                </c:pt>
                <c:pt idx="24">
                  <c:v>60.65</c:v>
                </c:pt>
                <c:pt idx="25">
                  <c:v>61.12</c:v>
                </c:pt>
                <c:pt idx="26">
                  <c:v>61.38</c:v>
                </c:pt>
                <c:pt idx="27">
                  <c:v>61.63</c:v>
                </c:pt>
                <c:pt idx="28">
                  <c:v>61.98</c:v>
                </c:pt>
                <c:pt idx="29">
                  <c:v>61.66</c:v>
                </c:pt>
                <c:pt idx="30">
                  <c:v>60.72</c:v>
                </c:pt>
                <c:pt idx="31">
                  <c:v>60.84</c:v>
                </c:pt>
                <c:pt idx="32">
                  <c:v>61.1</c:v>
                </c:pt>
                <c:pt idx="33">
                  <c:v>60.89</c:v>
                </c:pt>
                <c:pt idx="34">
                  <c:v>60.71</c:v>
                </c:pt>
                <c:pt idx="35">
                  <c:v>61</c:v>
                </c:pt>
                <c:pt idx="36">
                  <c:v>61.57</c:v>
                </c:pt>
                <c:pt idx="37">
                  <c:v>61.91</c:v>
                </c:pt>
                <c:pt idx="38">
                  <c:v>61.77</c:v>
                </c:pt>
                <c:pt idx="39">
                  <c:v>61.78</c:v>
                </c:pt>
                <c:pt idx="40">
                  <c:v>62.22</c:v>
                </c:pt>
                <c:pt idx="41">
                  <c:v>62.13</c:v>
                </c:pt>
                <c:pt idx="42">
                  <c:v>61.95</c:v>
                </c:pt>
                <c:pt idx="43">
                  <c:v>62.44</c:v>
                </c:pt>
                <c:pt idx="44">
                  <c:v>62.13</c:v>
                </c:pt>
                <c:pt idx="45">
                  <c:v>62.42</c:v>
                </c:pt>
                <c:pt idx="46">
                  <c:v>62.36</c:v>
                </c:pt>
                <c:pt idx="48">
                  <c:v>63.05</c:v>
                </c:pt>
                <c:pt idx="49">
                  <c:v>63.88</c:v>
                </c:pt>
                <c:pt idx="50">
                  <c:v>63.88</c:v>
                </c:pt>
                <c:pt idx="51">
                  <c:v>63.66</c:v>
                </c:pt>
                <c:pt idx="52">
                  <c:v>64.08</c:v>
                </c:pt>
                <c:pt idx="53">
                  <c:v>63.92</c:v>
                </c:pt>
                <c:pt idx="54">
                  <c:v>63.9</c:v>
                </c:pt>
                <c:pt idx="55">
                  <c:v>64.650000000000006</c:v>
                </c:pt>
                <c:pt idx="56">
                  <c:v>65.06</c:v>
                </c:pt>
                <c:pt idx="57">
                  <c:v>65.260000000000005</c:v>
                </c:pt>
                <c:pt idx="58">
                  <c:v>64.7</c:v>
                </c:pt>
                <c:pt idx="59">
                  <c:v>65.209999999999994</c:v>
                </c:pt>
                <c:pt idx="60">
                  <c:v>65.19</c:v>
                </c:pt>
                <c:pt idx="61">
                  <c:v>65.540000000000006</c:v>
                </c:pt>
                <c:pt idx="62">
                  <c:v>65.48</c:v>
                </c:pt>
                <c:pt idx="63">
                  <c:v>65.599999999999994</c:v>
                </c:pt>
                <c:pt idx="64">
                  <c:v>66.28</c:v>
                </c:pt>
                <c:pt idx="65">
                  <c:v>65.05</c:v>
                </c:pt>
                <c:pt idx="66">
                  <c:v>67.47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91880"/>
        <c:axId val="695492272"/>
      </c:lineChart>
      <c:dateAx>
        <c:axId val="69549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2272"/>
        <c:crosses val="autoZero"/>
        <c:auto val="1"/>
        <c:lblOffset val="100"/>
        <c:baseTimeUnit val="days"/>
      </c:dateAx>
      <c:valAx>
        <c:axId val="695492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37.659999999999997</c:v>
                </c:pt>
                <c:pt idx="1">
                  <c:v>36.42</c:v>
                </c:pt>
                <c:pt idx="2">
                  <c:v>36.299999999999997</c:v>
                </c:pt>
                <c:pt idx="3">
                  <c:v>35.07</c:v>
                </c:pt>
                <c:pt idx="4">
                  <c:v>34.94</c:v>
                </c:pt>
                <c:pt idx="6">
                  <c:v>35.409999999999997</c:v>
                </c:pt>
                <c:pt idx="7">
                  <c:v>36.43</c:v>
                </c:pt>
                <c:pt idx="8">
                  <c:v>34.53</c:v>
                </c:pt>
                <c:pt idx="9">
                  <c:v>34.57</c:v>
                </c:pt>
                <c:pt idx="10">
                  <c:v>34.049999999999997</c:v>
                </c:pt>
                <c:pt idx="11">
                  <c:v>34.25</c:v>
                </c:pt>
                <c:pt idx="12">
                  <c:v>33.86</c:v>
                </c:pt>
                <c:pt idx="13">
                  <c:v>33.81</c:v>
                </c:pt>
                <c:pt idx="14">
                  <c:v>33.01</c:v>
                </c:pt>
                <c:pt idx="15">
                  <c:v>33</c:v>
                </c:pt>
                <c:pt idx="16">
                  <c:v>33.42</c:v>
                </c:pt>
                <c:pt idx="17">
                  <c:v>33.229999999999997</c:v>
                </c:pt>
                <c:pt idx="18">
                  <c:v>33.43</c:v>
                </c:pt>
                <c:pt idx="19">
                  <c:v>33.28</c:v>
                </c:pt>
                <c:pt idx="20">
                  <c:v>34.020000000000003</c:v>
                </c:pt>
                <c:pt idx="21">
                  <c:v>32.729999999999997</c:v>
                </c:pt>
                <c:pt idx="22">
                  <c:v>30.96</c:v>
                </c:pt>
                <c:pt idx="23">
                  <c:v>31.73</c:v>
                </c:pt>
                <c:pt idx="24">
                  <c:v>32.020000000000003</c:v>
                </c:pt>
                <c:pt idx="25">
                  <c:v>31.16</c:v>
                </c:pt>
                <c:pt idx="26">
                  <c:v>31.07</c:v>
                </c:pt>
                <c:pt idx="27">
                  <c:v>31.45</c:v>
                </c:pt>
                <c:pt idx="28">
                  <c:v>31.48</c:v>
                </c:pt>
                <c:pt idx="29">
                  <c:v>31.6</c:v>
                </c:pt>
                <c:pt idx="30">
                  <c:v>31.32</c:v>
                </c:pt>
                <c:pt idx="31">
                  <c:v>31.33</c:v>
                </c:pt>
                <c:pt idx="32">
                  <c:v>31.58</c:v>
                </c:pt>
                <c:pt idx="33">
                  <c:v>31.6</c:v>
                </c:pt>
                <c:pt idx="34">
                  <c:v>32.979999999999997</c:v>
                </c:pt>
                <c:pt idx="35">
                  <c:v>32.04</c:v>
                </c:pt>
                <c:pt idx="36">
                  <c:v>31.75</c:v>
                </c:pt>
                <c:pt idx="37">
                  <c:v>31.85</c:v>
                </c:pt>
                <c:pt idx="38">
                  <c:v>31.4</c:v>
                </c:pt>
                <c:pt idx="39">
                  <c:v>31.56</c:v>
                </c:pt>
                <c:pt idx="40">
                  <c:v>31.87</c:v>
                </c:pt>
                <c:pt idx="41">
                  <c:v>31.51</c:v>
                </c:pt>
                <c:pt idx="42">
                  <c:v>31.68</c:v>
                </c:pt>
                <c:pt idx="43">
                  <c:v>31.89</c:v>
                </c:pt>
                <c:pt idx="44">
                  <c:v>32.15</c:v>
                </c:pt>
                <c:pt idx="45">
                  <c:v>32.340000000000003</c:v>
                </c:pt>
                <c:pt idx="46">
                  <c:v>32.53</c:v>
                </c:pt>
                <c:pt idx="47">
                  <c:v>32.68</c:v>
                </c:pt>
                <c:pt idx="48">
                  <c:v>32.17</c:v>
                </c:pt>
                <c:pt idx="49">
                  <c:v>32.04</c:v>
                </c:pt>
                <c:pt idx="50">
                  <c:v>31.77</c:v>
                </c:pt>
                <c:pt idx="51">
                  <c:v>31.48</c:v>
                </c:pt>
                <c:pt idx="52">
                  <c:v>31.9</c:v>
                </c:pt>
                <c:pt idx="53">
                  <c:v>31.6</c:v>
                </c:pt>
                <c:pt idx="54">
                  <c:v>31.8</c:v>
                </c:pt>
                <c:pt idx="55">
                  <c:v>32.119999999999997</c:v>
                </c:pt>
                <c:pt idx="56">
                  <c:v>32.39</c:v>
                </c:pt>
                <c:pt idx="57">
                  <c:v>32.11</c:v>
                </c:pt>
                <c:pt idx="58">
                  <c:v>31.65</c:v>
                </c:pt>
                <c:pt idx="59">
                  <c:v>31.72</c:v>
                </c:pt>
                <c:pt idx="60">
                  <c:v>30.97</c:v>
                </c:pt>
                <c:pt idx="61">
                  <c:v>31.12</c:v>
                </c:pt>
                <c:pt idx="62">
                  <c:v>30.71</c:v>
                </c:pt>
                <c:pt idx="63">
                  <c:v>30.94</c:v>
                </c:pt>
                <c:pt idx="64">
                  <c:v>31.18</c:v>
                </c:pt>
                <c:pt idx="65">
                  <c:v>30.48</c:v>
                </c:pt>
                <c:pt idx="66">
                  <c:v>31.71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94232"/>
        <c:axId val="695494624"/>
      </c:lineChart>
      <c:catAx>
        <c:axId val="69549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4624"/>
        <c:crosses val="autoZero"/>
        <c:auto val="1"/>
        <c:lblAlgn val="ctr"/>
        <c:lblOffset val="100"/>
        <c:noMultiLvlLbl val="0"/>
      </c:catAx>
      <c:valAx>
        <c:axId val="695494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145.41</c:v>
                </c:pt>
                <c:pt idx="1">
                  <c:v>143.07</c:v>
                </c:pt>
                <c:pt idx="2">
                  <c:v>141.85</c:v>
                </c:pt>
                <c:pt idx="3">
                  <c:v>143.59</c:v>
                </c:pt>
                <c:pt idx="4">
                  <c:v>141.38</c:v>
                </c:pt>
                <c:pt idx="5">
                  <c:v>141.91</c:v>
                </c:pt>
                <c:pt idx="6">
                  <c:v>139.63</c:v>
                </c:pt>
                <c:pt idx="7">
                  <c:v>140.11000000000001</c:v>
                </c:pt>
                <c:pt idx="8">
                  <c:v>141.27000000000001</c:v>
                </c:pt>
                <c:pt idx="9">
                  <c:v>140.32</c:v>
                </c:pt>
                <c:pt idx="10">
                  <c:v>144.18</c:v>
                </c:pt>
                <c:pt idx="11">
                  <c:v>143.51</c:v>
                </c:pt>
                <c:pt idx="12">
                  <c:v>143</c:v>
                </c:pt>
                <c:pt idx="13">
                  <c:v>146.16999999999999</c:v>
                </c:pt>
                <c:pt idx="14">
                  <c:v>145.81</c:v>
                </c:pt>
                <c:pt idx="15">
                  <c:v>148.88</c:v>
                </c:pt>
                <c:pt idx="16">
                  <c:v>149.49</c:v>
                </c:pt>
                <c:pt idx="17">
                  <c:v>148.66</c:v>
                </c:pt>
                <c:pt idx="18">
                  <c:v>148.02000000000001</c:v>
                </c:pt>
                <c:pt idx="19">
                  <c:v>151.25</c:v>
                </c:pt>
                <c:pt idx="20">
                  <c:v>154.35</c:v>
                </c:pt>
                <c:pt idx="21">
                  <c:v>152.05000000000001</c:v>
                </c:pt>
                <c:pt idx="22">
                  <c:v>152.56</c:v>
                </c:pt>
                <c:pt idx="23">
                  <c:v>151.81</c:v>
                </c:pt>
                <c:pt idx="24">
                  <c:v>146.57</c:v>
                </c:pt>
                <c:pt idx="25">
                  <c:v>146.08000000000001</c:v>
                </c:pt>
                <c:pt idx="26">
                  <c:v>145.80000000000001</c:v>
                </c:pt>
                <c:pt idx="27">
                  <c:v>146.02000000000001</c:v>
                </c:pt>
                <c:pt idx="28">
                  <c:v>147.03</c:v>
                </c:pt>
                <c:pt idx="29">
                  <c:v>147.21</c:v>
                </c:pt>
                <c:pt idx="30">
                  <c:v>149.22</c:v>
                </c:pt>
                <c:pt idx="31">
                  <c:v>148.04</c:v>
                </c:pt>
                <c:pt idx="32">
                  <c:v>147.97</c:v>
                </c:pt>
                <c:pt idx="33">
                  <c:v>153.11000000000001</c:v>
                </c:pt>
                <c:pt idx="34">
                  <c:v>150.66</c:v>
                </c:pt>
                <c:pt idx="35">
                  <c:v>151.66</c:v>
                </c:pt>
                <c:pt idx="36">
                  <c:v>151.80000000000001</c:v>
                </c:pt>
                <c:pt idx="37">
                  <c:v>151.66999999999999</c:v>
                </c:pt>
                <c:pt idx="38">
                  <c:v>150.78</c:v>
                </c:pt>
                <c:pt idx="39">
                  <c:v>151.71</c:v>
                </c:pt>
                <c:pt idx="40">
                  <c:v>152.03</c:v>
                </c:pt>
                <c:pt idx="41">
                  <c:v>153.80000000000001</c:v>
                </c:pt>
                <c:pt idx="42">
                  <c:v>154.9</c:v>
                </c:pt>
                <c:pt idx="43">
                  <c:v>159.11000000000001</c:v>
                </c:pt>
                <c:pt idx="44">
                  <c:v>158.21</c:v>
                </c:pt>
                <c:pt idx="45">
                  <c:v>158.44</c:v>
                </c:pt>
                <c:pt idx="46">
                  <c:v>158.28</c:v>
                </c:pt>
                <c:pt idx="47">
                  <c:v>157.57</c:v>
                </c:pt>
                <c:pt idx="48">
                  <c:v>159.12</c:v>
                </c:pt>
                <c:pt idx="49">
                  <c:v>159.06</c:v>
                </c:pt>
                <c:pt idx="50">
                  <c:v>156.06</c:v>
                </c:pt>
                <c:pt idx="51">
                  <c:v>158.63999999999999</c:v>
                </c:pt>
                <c:pt idx="52">
                  <c:v>158.88</c:v>
                </c:pt>
                <c:pt idx="53">
                  <c:v>156.16</c:v>
                </c:pt>
                <c:pt idx="54">
                  <c:v>157.66</c:v>
                </c:pt>
                <c:pt idx="55">
                  <c:v>157.66</c:v>
                </c:pt>
                <c:pt idx="56">
                  <c:v>155.41999999999999</c:v>
                </c:pt>
                <c:pt idx="57">
                  <c:v>151.62</c:v>
                </c:pt>
                <c:pt idx="58">
                  <c:v>150</c:v>
                </c:pt>
                <c:pt idx="59">
                  <c:v>150.05000000000001</c:v>
                </c:pt>
                <c:pt idx="60">
                  <c:v>150</c:v>
                </c:pt>
                <c:pt idx="61">
                  <c:v>147.85</c:v>
                </c:pt>
                <c:pt idx="62">
                  <c:v>145.15</c:v>
                </c:pt>
                <c:pt idx="64">
                  <c:v>146.4</c:v>
                </c:pt>
                <c:pt idx="65">
                  <c:v>143.68</c:v>
                </c:pt>
                <c:pt idx="66">
                  <c:v>150.65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96584"/>
        <c:axId val="695496976"/>
      </c:lineChart>
      <c:catAx>
        <c:axId val="695496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6976"/>
        <c:crosses val="autoZero"/>
        <c:auto val="1"/>
        <c:lblAlgn val="ctr"/>
        <c:lblOffset val="100"/>
        <c:noMultiLvlLbl val="0"/>
      </c:catAx>
      <c:valAx>
        <c:axId val="695496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39.299999999999997</c:v>
                </c:pt>
                <c:pt idx="1">
                  <c:v>40.200000000000003</c:v>
                </c:pt>
                <c:pt idx="2">
                  <c:v>39.950000000000003</c:v>
                </c:pt>
                <c:pt idx="3">
                  <c:v>39.1</c:v>
                </c:pt>
                <c:pt idx="4">
                  <c:v>39.15</c:v>
                </c:pt>
                <c:pt idx="5">
                  <c:v>39.450000000000003</c:v>
                </c:pt>
                <c:pt idx="6">
                  <c:v>39.1</c:v>
                </c:pt>
                <c:pt idx="7">
                  <c:v>39.049999999999997</c:v>
                </c:pt>
                <c:pt idx="8">
                  <c:v>38.65</c:v>
                </c:pt>
                <c:pt idx="9">
                  <c:v>39.200000000000003</c:v>
                </c:pt>
                <c:pt idx="10">
                  <c:v>39.6</c:v>
                </c:pt>
                <c:pt idx="11">
                  <c:v>39.549999999999997</c:v>
                </c:pt>
                <c:pt idx="12">
                  <c:v>39.65</c:v>
                </c:pt>
                <c:pt idx="13">
                  <c:v>38.6</c:v>
                </c:pt>
                <c:pt idx="14">
                  <c:v>38.25</c:v>
                </c:pt>
                <c:pt idx="16">
                  <c:v>38.6</c:v>
                </c:pt>
                <c:pt idx="17">
                  <c:v>38.65</c:v>
                </c:pt>
                <c:pt idx="18">
                  <c:v>39.65</c:v>
                </c:pt>
                <c:pt idx="19">
                  <c:v>39.15</c:v>
                </c:pt>
                <c:pt idx="20">
                  <c:v>38.4</c:v>
                </c:pt>
                <c:pt idx="21">
                  <c:v>38.450000000000003</c:v>
                </c:pt>
                <c:pt idx="22">
                  <c:v>36.75</c:v>
                </c:pt>
                <c:pt idx="23">
                  <c:v>33.950000000000003</c:v>
                </c:pt>
                <c:pt idx="24">
                  <c:v>33.75</c:v>
                </c:pt>
                <c:pt idx="25">
                  <c:v>32.299999999999997</c:v>
                </c:pt>
                <c:pt idx="26">
                  <c:v>32</c:v>
                </c:pt>
                <c:pt idx="27">
                  <c:v>32.049999999999997</c:v>
                </c:pt>
                <c:pt idx="28">
                  <c:v>32.6</c:v>
                </c:pt>
                <c:pt idx="29">
                  <c:v>33.049999999999997</c:v>
                </c:pt>
                <c:pt idx="30">
                  <c:v>32.979999999999997</c:v>
                </c:pt>
                <c:pt idx="31">
                  <c:v>33.200000000000003</c:v>
                </c:pt>
                <c:pt idx="32">
                  <c:v>34.950000000000003</c:v>
                </c:pt>
                <c:pt idx="33">
                  <c:v>34.590000000000003</c:v>
                </c:pt>
                <c:pt idx="34">
                  <c:v>34.4</c:v>
                </c:pt>
                <c:pt idx="35">
                  <c:v>34.46</c:v>
                </c:pt>
                <c:pt idx="36">
                  <c:v>34.21</c:v>
                </c:pt>
                <c:pt idx="37">
                  <c:v>34.590000000000003</c:v>
                </c:pt>
                <c:pt idx="38">
                  <c:v>34.65</c:v>
                </c:pt>
                <c:pt idx="39">
                  <c:v>34.520000000000003</c:v>
                </c:pt>
                <c:pt idx="40">
                  <c:v>34.42</c:v>
                </c:pt>
                <c:pt idx="41">
                  <c:v>34.26</c:v>
                </c:pt>
                <c:pt idx="42">
                  <c:v>34.71</c:v>
                </c:pt>
                <c:pt idx="43">
                  <c:v>34.49</c:v>
                </c:pt>
                <c:pt idx="44">
                  <c:v>34.89</c:v>
                </c:pt>
                <c:pt idx="45">
                  <c:v>34.950000000000003</c:v>
                </c:pt>
                <c:pt idx="46">
                  <c:v>35.869999999999997</c:v>
                </c:pt>
                <c:pt idx="47">
                  <c:v>35.409999999999997</c:v>
                </c:pt>
                <c:pt idx="48">
                  <c:v>34.56</c:v>
                </c:pt>
                <c:pt idx="49">
                  <c:v>34.880000000000003</c:v>
                </c:pt>
                <c:pt idx="50">
                  <c:v>35.14</c:v>
                </c:pt>
                <c:pt idx="51">
                  <c:v>34.56</c:v>
                </c:pt>
                <c:pt idx="52">
                  <c:v>34.69</c:v>
                </c:pt>
                <c:pt idx="53">
                  <c:v>33.81</c:v>
                </c:pt>
                <c:pt idx="54">
                  <c:v>33.619999999999997</c:v>
                </c:pt>
                <c:pt idx="55">
                  <c:v>33.26</c:v>
                </c:pt>
                <c:pt idx="56">
                  <c:v>33.67</c:v>
                </c:pt>
                <c:pt idx="57">
                  <c:v>32.93</c:v>
                </c:pt>
                <c:pt idx="58">
                  <c:v>32.22</c:v>
                </c:pt>
                <c:pt idx="59">
                  <c:v>32.44</c:v>
                </c:pt>
                <c:pt idx="60">
                  <c:v>32.17</c:v>
                </c:pt>
                <c:pt idx="61">
                  <c:v>32.53</c:v>
                </c:pt>
                <c:pt idx="62">
                  <c:v>31.87</c:v>
                </c:pt>
                <c:pt idx="63">
                  <c:v>32.35</c:v>
                </c:pt>
                <c:pt idx="64">
                  <c:v>33.369999999999997</c:v>
                </c:pt>
                <c:pt idx="65">
                  <c:v>32.75</c:v>
                </c:pt>
                <c:pt idx="66">
                  <c:v>33.68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98936"/>
        <c:axId val="695499328"/>
      </c:lineChart>
      <c:catAx>
        <c:axId val="695498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9328"/>
        <c:crosses val="autoZero"/>
        <c:auto val="1"/>
        <c:lblAlgn val="ctr"/>
        <c:lblOffset val="100"/>
        <c:noMultiLvlLbl val="0"/>
      </c:catAx>
      <c:valAx>
        <c:axId val="695499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9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109.79</c:v>
                </c:pt>
                <c:pt idx="1">
                  <c:v>108.43</c:v>
                </c:pt>
                <c:pt idx="2">
                  <c:v>109.68</c:v>
                </c:pt>
                <c:pt idx="3">
                  <c:v>107.43</c:v>
                </c:pt>
                <c:pt idx="4">
                  <c:v>107.42</c:v>
                </c:pt>
                <c:pt idx="5">
                  <c:v>108.22</c:v>
                </c:pt>
                <c:pt idx="6">
                  <c:v>107.48</c:v>
                </c:pt>
                <c:pt idx="7">
                  <c:v>107.72</c:v>
                </c:pt>
                <c:pt idx="8">
                  <c:v>108.84</c:v>
                </c:pt>
                <c:pt idx="9">
                  <c:v>108.45</c:v>
                </c:pt>
                <c:pt idx="10">
                  <c:v>108.78</c:v>
                </c:pt>
                <c:pt idx="11">
                  <c:v>108.11</c:v>
                </c:pt>
                <c:pt idx="12">
                  <c:v>106.94</c:v>
                </c:pt>
                <c:pt idx="13">
                  <c:v>106.85</c:v>
                </c:pt>
                <c:pt idx="14">
                  <c:v>106.5</c:v>
                </c:pt>
                <c:pt idx="15">
                  <c:v>106.7</c:v>
                </c:pt>
                <c:pt idx="16">
                  <c:v>106.96</c:v>
                </c:pt>
                <c:pt idx="18">
                  <c:v>107.68</c:v>
                </c:pt>
                <c:pt idx="19">
                  <c:v>107.86</c:v>
                </c:pt>
                <c:pt idx="20">
                  <c:v>108.86</c:v>
                </c:pt>
                <c:pt idx="21">
                  <c:v>108.41</c:v>
                </c:pt>
                <c:pt idx="22">
                  <c:v>104.81</c:v>
                </c:pt>
                <c:pt idx="23">
                  <c:v>103.37</c:v>
                </c:pt>
                <c:pt idx="24">
                  <c:v>103.05</c:v>
                </c:pt>
                <c:pt idx="25">
                  <c:v>101.33</c:v>
                </c:pt>
                <c:pt idx="26">
                  <c:v>101.05</c:v>
                </c:pt>
                <c:pt idx="27">
                  <c:v>101.54</c:v>
                </c:pt>
                <c:pt idx="28">
                  <c:v>102.01</c:v>
                </c:pt>
                <c:pt idx="29">
                  <c:v>102.2</c:v>
                </c:pt>
                <c:pt idx="30">
                  <c:v>101.84</c:v>
                </c:pt>
                <c:pt idx="31">
                  <c:v>100.07</c:v>
                </c:pt>
                <c:pt idx="32">
                  <c:v>101.01</c:v>
                </c:pt>
                <c:pt idx="33">
                  <c:v>101.36</c:v>
                </c:pt>
                <c:pt idx="34">
                  <c:v>99.52</c:v>
                </c:pt>
                <c:pt idx="35">
                  <c:v>98.67</c:v>
                </c:pt>
                <c:pt idx="36">
                  <c:v>99.29</c:v>
                </c:pt>
                <c:pt idx="37">
                  <c:v>99.76</c:v>
                </c:pt>
                <c:pt idx="38">
                  <c:v>99.99</c:v>
                </c:pt>
                <c:pt idx="39">
                  <c:v>99.71</c:v>
                </c:pt>
                <c:pt idx="40">
                  <c:v>100.16</c:v>
                </c:pt>
                <c:pt idx="41">
                  <c:v>99.85</c:v>
                </c:pt>
                <c:pt idx="42">
                  <c:v>98.93</c:v>
                </c:pt>
                <c:pt idx="43">
                  <c:v>98.77</c:v>
                </c:pt>
                <c:pt idx="44">
                  <c:v>99.98</c:v>
                </c:pt>
                <c:pt idx="45">
                  <c:v>100.58</c:v>
                </c:pt>
                <c:pt idx="46">
                  <c:v>102.08</c:v>
                </c:pt>
                <c:pt idx="47">
                  <c:v>102.25</c:v>
                </c:pt>
                <c:pt idx="48">
                  <c:v>101.43</c:v>
                </c:pt>
                <c:pt idx="49">
                  <c:v>102.43</c:v>
                </c:pt>
                <c:pt idx="50">
                  <c:v>101.6</c:v>
                </c:pt>
                <c:pt idx="51">
                  <c:v>101.06</c:v>
                </c:pt>
                <c:pt idx="52">
                  <c:v>102.35</c:v>
                </c:pt>
                <c:pt idx="53">
                  <c:v>102.35</c:v>
                </c:pt>
                <c:pt idx="54">
                  <c:v>102.23</c:v>
                </c:pt>
                <c:pt idx="55">
                  <c:v>102.56</c:v>
                </c:pt>
                <c:pt idx="56">
                  <c:v>103</c:v>
                </c:pt>
                <c:pt idx="57">
                  <c:v>101.96</c:v>
                </c:pt>
                <c:pt idx="58">
                  <c:v>100.24</c:v>
                </c:pt>
                <c:pt idx="59">
                  <c:v>100.44</c:v>
                </c:pt>
                <c:pt idx="60">
                  <c:v>100.1</c:v>
                </c:pt>
                <c:pt idx="61">
                  <c:v>102.71</c:v>
                </c:pt>
                <c:pt idx="62">
                  <c:v>101.66</c:v>
                </c:pt>
                <c:pt idx="63">
                  <c:v>102.32</c:v>
                </c:pt>
                <c:pt idx="64">
                  <c:v>104.03</c:v>
                </c:pt>
                <c:pt idx="65">
                  <c:v>102.68</c:v>
                </c:pt>
                <c:pt idx="66">
                  <c:v>105.75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01288"/>
        <c:axId val="695501680"/>
      </c:lineChart>
      <c:dateAx>
        <c:axId val="695501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01680"/>
        <c:crosses val="autoZero"/>
        <c:auto val="1"/>
        <c:lblOffset val="100"/>
        <c:baseTimeUnit val="days"/>
      </c:dateAx>
      <c:valAx>
        <c:axId val="695501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0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160.12</c:v>
                </c:pt>
                <c:pt idx="1">
                  <c:v>159.32</c:v>
                </c:pt>
                <c:pt idx="2">
                  <c:v>159.4</c:v>
                </c:pt>
                <c:pt idx="3">
                  <c:v>157.32</c:v>
                </c:pt>
                <c:pt idx="4">
                  <c:v>157.63</c:v>
                </c:pt>
                <c:pt idx="5">
                  <c:v>160.72999999999999</c:v>
                </c:pt>
                <c:pt idx="6">
                  <c:v>160.94</c:v>
                </c:pt>
                <c:pt idx="7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57944"/>
        <c:axId val="698958336"/>
      </c:lineChart>
      <c:dateAx>
        <c:axId val="69895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58336"/>
        <c:crosses val="autoZero"/>
        <c:auto val="1"/>
        <c:lblOffset val="100"/>
        <c:baseTimeUnit val="days"/>
      </c:dateAx>
      <c:valAx>
        <c:axId val="6989583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5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F263" sqref="F263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9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9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9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9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9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9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239</v>
      </c>
      <c r="R242" s="464"/>
      <c r="S242" s="431" t="s">
        <v>226</v>
      </c>
      <c r="T242" s="429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154</v>
      </c>
      <c r="N244" s="567">
        <f>T263</f>
        <v>1008.3000000000002</v>
      </c>
      <c r="Q244" s="366">
        <v>42451</v>
      </c>
      <c r="R244" s="464">
        <v>0.01</v>
      </c>
      <c r="S244" s="491">
        <v>42278</v>
      </c>
      <c r="T244" s="429">
        <v>0.19</v>
      </c>
    </row>
    <row r="245" spans="1:21" ht="18" customHeight="1" x14ac:dyDescent="0.25">
      <c r="M245" s="26" t="s">
        <v>130</v>
      </c>
      <c r="N245" s="145">
        <f>SUM(ACTIVE!L:L)</f>
        <v>25737.458000001749</v>
      </c>
      <c r="Q245" s="509"/>
      <c r="R245" s="464"/>
      <c r="S245" s="491">
        <v>42309</v>
      </c>
      <c r="T245" s="429">
        <v>0.26</v>
      </c>
    </row>
    <row r="246" spans="1:21" ht="18" customHeight="1" x14ac:dyDescent="0.25">
      <c r="Q246" s="365"/>
      <c r="R246" s="464"/>
      <c r="S246" s="491">
        <v>42339</v>
      </c>
      <c r="T246" s="429">
        <v>0.23</v>
      </c>
    </row>
    <row r="247" spans="1:21" ht="18" customHeight="1" x14ac:dyDescent="0.25">
      <c r="M247" s="26" t="s">
        <v>145</v>
      </c>
      <c r="N247" s="145">
        <f>SUM(N242:N245)</f>
        <v>23626.308000001816</v>
      </c>
      <c r="Q247" s="365"/>
      <c r="R247" s="464"/>
      <c r="S247" s="491">
        <v>42370</v>
      </c>
      <c r="T247" s="429">
        <v>0.08</v>
      </c>
    </row>
    <row r="248" spans="1:21" ht="18" customHeight="1" x14ac:dyDescent="0.25">
      <c r="M248" s="26" t="s">
        <v>146</v>
      </c>
      <c r="N248" s="145">
        <f>Balance!X2</f>
        <v>23626.280000000028</v>
      </c>
      <c r="Q248" s="365"/>
      <c r="R248" s="464"/>
      <c r="S248" s="491">
        <v>42401</v>
      </c>
      <c r="T248" s="429">
        <v>0.57999999999999996</v>
      </c>
    </row>
    <row r="249" spans="1:21" ht="18" customHeight="1" x14ac:dyDescent="0.25">
      <c r="M249" s="26" t="s">
        <v>197</v>
      </c>
      <c r="N249" s="568">
        <f>R263</f>
        <v>0.03</v>
      </c>
      <c r="O249" s="352"/>
      <c r="Q249" s="365"/>
      <c r="R249" s="464"/>
      <c r="S249" s="491">
        <v>42430</v>
      </c>
      <c r="T249" s="429">
        <v>0.68</v>
      </c>
    </row>
    <row r="250" spans="1:21" ht="18" customHeight="1" x14ac:dyDescent="0.25">
      <c r="Q250" s="365"/>
      <c r="R250" s="464"/>
      <c r="S250" s="491">
        <v>42461</v>
      </c>
      <c r="T250" s="429">
        <v>0.37</v>
      </c>
    </row>
    <row r="251" spans="1:21" ht="18" customHeight="1" x14ac:dyDescent="0.25">
      <c r="M251" s="26" t="s">
        <v>132</v>
      </c>
      <c r="N251" s="569">
        <f>N247-N249-N248</f>
        <v>-1.9999982105218805E-3</v>
      </c>
      <c r="Q251" s="365"/>
      <c r="R251" s="464"/>
      <c r="S251" s="491">
        <v>42491</v>
      </c>
      <c r="T251" s="429">
        <v>0.13</v>
      </c>
    </row>
    <row r="252" spans="1:21" ht="18" customHeight="1" x14ac:dyDescent="0.25">
      <c r="Q252" s="365"/>
      <c r="R252" s="464"/>
      <c r="S252" s="491">
        <v>42552</v>
      </c>
      <c r="T252" s="429">
        <v>0.64</v>
      </c>
    </row>
    <row r="253" spans="1:21" ht="18" customHeight="1" x14ac:dyDescent="0.25">
      <c r="Q253" s="365"/>
      <c r="R253" s="464"/>
      <c r="S253" s="491">
        <v>42580</v>
      </c>
      <c r="T253" s="429">
        <v>-0.66</v>
      </c>
      <c r="U253" s="25" t="s">
        <v>283</v>
      </c>
    </row>
    <row r="254" spans="1:21" ht="18" customHeight="1" x14ac:dyDescent="0.25">
      <c r="Q254" s="365"/>
      <c r="R254" s="464"/>
      <c r="S254" s="491">
        <v>42582</v>
      </c>
      <c r="T254" s="429">
        <v>0.26</v>
      </c>
    </row>
    <row r="255" spans="1:21" ht="18" customHeight="1" x14ac:dyDescent="0.25">
      <c r="Q255" s="365"/>
      <c r="R255" s="464"/>
      <c r="S255" s="491">
        <v>42608</v>
      </c>
      <c r="T255" s="429">
        <v>0.44</v>
      </c>
    </row>
    <row r="256" spans="1:21" ht="18" customHeight="1" x14ac:dyDescent="0.25">
      <c r="Q256" s="365"/>
      <c r="R256" s="464"/>
      <c r="S256" s="491">
        <v>42614</v>
      </c>
      <c r="T256" s="429">
        <v>0.23</v>
      </c>
    </row>
    <row r="257" spans="17:20" ht="18" customHeight="1" x14ac:dyDescent="0.25">
      <c r="Q257" s="365"/>
      <c r="R257" s="464"/>
      <c r="S257" s="491">
        <v>42639</v>
      </c>
      <c r="T257" s="429">
        <v>0.56999999999999995</v>
      </c>
    </row>
    <row r="258" spans="17:20" ht="18" customHeight="1" x14ac:dyDescent="0.25">
      <c r="Q258" s="365"/>
      <c r="R258" s="464"/>
      <c r="S258" s="491">
        <v>42644</v>
      </c>
      <c r="T258" s="429">
        <v>0.14000000000000001</v>
      </c>
    </row>
    <row r="259" spans="17:20" ht="18" customHeight="1" x14ac:dyDescent="0.25">
      <c r="Q259" s="365"/>
      <c r="R259" s="464"/>
      <c r="S259" s="491">
        <v>42674</v>
      </c>
      <c r="T259" s="429">
        <v>0.45</v>
      </c>
    </row>
    <row r="260" spans="17:20" ht="18" customHeight="1" x14ac:dyDescent="0.25">
      <c r="Q260" s="365"/>
      <c r="R260" s="464"/>
      <c r="S260" s="491">
        <v>42704</v>
      </c>
      <c r="T260" s="429">
        <v>0.43</v>
      </c>
    </row>
    <row r="261" spans="17:20" ht="18" customHeight="1" x14ac:dyDescent="0.25">
      <c r="Q261" s="365"/>
      <c r="R261" s="464"/>
      <c r="S261" s="491"/>
      <c r="T261" s="429"/>
    </row>
    <row r="262" spans="17:20" ht="18" customHeight="1" x14ac:dyDescent="0.25">
      <c r="Q262" s="365"/>
      <c r="R262" s="464"/>
      <c r="S262" s="491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36"/>
    </row>
    <row r="275" spans="1:1" ht="18" customHeight="1" x14ac:dyDescent="0.25">
      <c r="A275" s="537"/>
    </row>
    <row r="276" spans="1:1" ht="18" customHeight="1" x14ac:dyDescent="0.25">
      <c r="A276" s="537"/>
    </row>
    <row r="277" spans="1:1" ht="18" customHeight="1" x14ac:dyDescent="0.25">
      <c r="A277" s="536"/>
    </row>
    <row r="278" spans="1:1" ht="18" customHeight="1" x14ac:dyDescent="0.25">
      <c r="A278" s="537"/>
    </row>
    <row r="279" spans="1:1" ht="18" customHeight="1" x14ac:dyDescent="0.25">
      <c r="A279" s="537"/>
    </row>
    <row r="280" spans="1:1" ht="18" customHeight="1" x14ac:dyDescent="0.25">
      <c r="A280" s="536"/>
    </row>
    <row r="281" spans="1:1" ht="18" customHeight="1" x14ac:dyDescent="0.25">
      <c r="A281" s="537"/>
    </row>
    <row r="282" spans="1:1" ht="18" customHeight="1" x14ac:dyDescent="0.25">
      <c r="A282" s="537"/>
    </row>
    <row r="283" spans="1:1" ht="18" customHeight="1" x14ac:dyDescent="0.25">
      <c r="A283" s="537"/>
    </row>
  </sheetData>
  <mergeCells count="3">
    <mergeCell ref="B12:B13"/>
    <mergeCell ref="B14:B15"/>
    <mergeCell ref="B163:B164"/>
  </mergeCells>
  <conditionalFormatting sqref="Q13">
    <cfRule type="expression" dxfId="921" priority="5">
      <formula>#REF!&gt;0</formula>
    </cfRule>
    <cfRule type="expression" dxfId="92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 activeCell="R13" sqref="R1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7" t="s">
        <v>186</v>
      </c>
      <c r="K1" s="363" t="s">
        <v>215</v>
      </c>
      <c r="L1" s="58" t="s">
        <v>183</v>
      </c>
      <c r="M1" s="58" t="s">
        <v>251</v>
      </c>
      <c r="N1" s="58" t="s">
        <v>92</v>
      </c>
      <c r="O1" s="363" t="s">
        <v>214</v>
      </c>
      <c r="P1" s="363" t="s">
        <v>322</v>
      </c>
    </row>
    <row r="2" spans="1:21" ht="21.95" customHeight="1" x14ac:dyDescent="0.25">
      <c r="A2" s="51"/>
      <c r="B2" s="51"/>
      <c r="C2" s="52"/>
      <c r="E2" s="23" t="s">
        <v>50</v>
      </c>
      <c r="F2" s="248">
        <v>18.25</v>
      </c>
      <c r="G2" s="248">
        <v>14.127553799999637</v>
      </c>
      <c r="H2" s="336">
        <v>5000</v>
      </c>
      <c r="I2" s="49">
        <v>70637.768999998181</v>
      </c>
      <c r="J2" s="378">
        <v>20612.231000001775</v>
      </c>
      <c r="K2" s="364">
        <v>0.29180184045736701</v>
      </c>
      <c r="L2" s="378">
        <v>20612.231000001775</v>
      </c>
      <c r="M2">
        <v>200</v>
      </c>
      <c r="N2" s="375" t="str">
        <f>HYPERLINK("http://finance.yahoo.com/q?s=" &amp; E2, "Link")</f>
        <v>Link</v>
      </c>
      <c r="O2" s="374">
        <v>1.0999999999999999E-2</v>
      </c>
      <c r="P2" s="374">
        <v>-7.1000000000000004E-3</v>
      </c>
      <c r="Q2" s="460"/>
      <c r="T2" s="49"/>
    </row>
    <row r="3" spans="1:21" ht="21.95" customHeight="1" x14ac:dyDescent="0.25">
      <c r="A3" s="52"/>
      <c r="B3" s="52"/>
      <c r="C3" s="52"/>
      <c r="E3" s="23" t="s">
        <v>17</v>
      </c>
      <c r="F3" s="248">
        <v>11.66</v>
      </c>
      <c r="G3" s="248">
        <v>21.04242857142863</v>
      </c>
      <c r="H3" s="336">
        <v>2800</v>
      </c>
      <c r="I3" s="49">
        <v>58918.800000000163</v>
      </c>
      <c r="J3" s="378">
        <v>-26270.800000000163</v>
      </c>
      <c r="K3" s="364">
        <v>-0.44588145040292892</v>
      </c>
      <c r="L3" s="378">
        <v>-26270.800000000163</v>
      </c>
      <c r="M3">
        <v>2000</v>
      </c>
      <c r="N3" s="375" t="str">
        <f>HYPERLINK("http://finance.yahoo.com/q?s=" &amp; E3, "Link")</f>
        <v>Link</v>
      </c>
      <c r="O3" s="374">
        <v>0</v>
      </c>
      <c r="P3" s="374">
        <v>3.3700000000000001E-2</v>
      </c>
      <c r="R3" s="49"/>
    </row>
    <row r="4" spans="1:21" ht="21.95" customHeight="1" x14ac:dyDescent="0.25">
      <c r="A4" s="52"/>
      <c r="B4" s="51"/>
      <c r="C4" s="52"/>
      <c r="E4" s="23" t="s">
        <v>55</v>
      </c>
      <c r="F4" s="248">
        <v>72.7</v>
      </c>
      <c r="G4" s="248">
        <v>80.65603999999999</v>
      </c>
      <c r="H4" s="336">
        <v>250</v>
      </c>
      <c r="I4" s="49">
        <v>20164.009999999998</v>
      </c>
      <c r="J4" s="378">
        <v>-1989.0099999999984</v>
      </c>
      <c r="K4" s="364">
        <v>-9.8641589644123215E-2</v>
      </c>
      <c r="L4" s="378">
        <v>-1989.0099999999984</v>
      </c>
      <c r="M4">
        <v>150</v>
      </c>
      <c r="N4" s="375" t="str">
        <f>HYPERLINK("http://finance.yahoo.com/q?s=" &amp; E4, "Link")</f>
        <v>Link</v>
      </c>
      <c r="O4" s="374">
        <v>2.5999999999999999E-2</v>
      </c>
      <c r="P4" s="374">
        <v>9.4000000000000004E-3</v>
      </c>
      <c r="Q4" s="460"/>
      <c r="R4" s="49"/>
      <c r="S4" s="49"/>
    </row>
    <row r="5" spans="1:21" ht="21.95" customHeight="1" x14ac:dyDescent="0.25">
      <c r="A5" s="51"/>
      <c r="B5" s="51"/>
      <c r="C5" s="52"/>
      <c r="E5" s="23" t="s">
        <v>34</v>
      </c>
      <c r="F5" s="248">
        <v>20.5</v>
      </c>
      <c r="G5" s="248">
        <v>13.444632999999914</v>
      </c>
      <c r="H5" s="336">
        <v>1000</v>
      </c>
      <c r="I5" s="49">
        <v>13444.632999999914</v>
      </c>
      <c r="J5" s="378">
        <v>7055.3670000000857</v>
      </c>
      <c r="K5" s="364">
        <v>0.52477200381744382</v>
      </c>
      <c r="L5" s="378">
        <v>7055.3670000000857</v>
      </c>
      <c r="M5">
        <v>450</v>
      </c>
      <c r="N5" s="375" t="str">
        <f>HYPERLINK("http://finance.yahoo.com/q?s=" &amp; E5, "Link")</f>
        <v>Link</v>
      </c>
      <c r="O5" s="374">
        <v>0</v>
      </c>
      <c r="P5" s="374">
        <v>-7.7000000000000002E-3</v>
      </c>
      <c r="Q5" s="49"/>
      <c r="R5" s="49"/>
      <c r="S5" s="49"/>
      <c r="T5" s="362"/>
      <c r="U5" s="362"/>
    </row>
    <row r="6" spans="1:21" ht="21.95" customHeight="1" x14ac:dyDescent="0.25">
      <c r="A6" s="51"/>
      <c r="B6" s="51"/>
      <c r="C6" s="52"/>
      <c r="E6" s="23" t="s">
        <v>314</v>
      </c>
      <c r="F6" s="248">
        <v>80.13</v>
      </c>
      <c r="G6" s="50">
        <v>85.38</v>
      </c>
      <c r="H6" s="336">
        <v>80</v>
      </c>
      <c r="I6" s="49">
        <v>6830.4</v>
      </c>
      <c r="J6" s="378">
        <v>-420</v>
      </c>
      <c r="K6" s="364">
        <v>-6.1489810260014058E-2</v>
      </c>
      <c r="L6" s="378">
        <v>-420</v>
      </c>
      <c r="M6">
        <v>80</v>
      </c>
      <c r="N6" s="375" t="str">
        <f>HYPERLINK("http://finance.yahoo.com/q?s=" &amp; E6, "Link")</f>
        <v>Link</v>
      </c>
      <c r="O6" s="374">
        <v>2.1899999999999999E-2</v>
      </c>
      <c r="P6" s="374">
        <v>2.5899999999999999E-2</v>
      </c>
      <c r="Q6" s="152"/>
    </row>
    <row r="7" spans="1:21" ht="21.95" customHeight="1" x14ac:dyDescent="0.25">
      <c r="A7" s="52"/>
      <c r="B7" s="52"/>
      <c r="C7" s="52"/>
      <c r="E7" s="23" t="s">
        <v>326</v>
      </c>
      <c r="F7" s="248">
        <v>21.07</v>
      </c>
      <c r="G7" s="248">
        <v>21.65</v>
      </c>
      <c r="H7" s="336">
        <v>300</v>
      </c>
      <c r="I7" s="49">
        <v>6495</v>
      </c>
      <c r="J7" s="378">
        <v>-174</v>
      </c>
      <c r="K7" s="364">
        <v>-2.6789838337182372E-2</v>
      </c>
      <c r="L7" s="378">
        <v>170.98000000000047</v>
      </c>
      <c r="M7">
        <v>200</v>
      </c>
      <c r="N7" s="375" t="str">
        <f>HYPERLINK("http://finance.yahoo.com/q?s=" &amp; E7, "Link")</f>
        <v>Link</v>
      </c>
      <c r="O7" s="374">
        <v>0</v>
      </c>
      <c r="P7" s="374">
        <v>-7.4999999999999997E-3</v>
      </c>
      <c r="S7" s="49"/>
    </row>
    <row r="8" spans="1:21" ht="21.95" customHeight="1" x14ac:dyDescent="0.25">
      <c r="A8" s="52"/>
      <c r="B8" s="52"/>
      <c r="C8" s="52"/>
      <c r="E8" s="23" t="s">
        <v>202</v>
      </c>
      <c r="F8" s="248">
        <v>34.78</v>
      </c>
      <c r="G8" s="248">
        <v>26.551450000000003</v>
      </c>
      <c r="H8" s="336">
        <v>200</v>
      </c>
      <c r="I8" s="49">
        <v>5310.2900000000009</v>
      </c>
      <c r="J8" s="378">
        <v>1645.7099999999991</v>
      </c>
      <c r="K8" s="364">
        <v>0.30990962828772056</v>
      </c>
      <c r="L8" s="378">
        <v>1645.7099999999991</v>
      </c>
      <c r="M8">
        <v>200</v>
      </c>
      <c r="N8" s="375" t="str">
        <f>HYPERLINK("http://finance.yahoo.com/q?s=" &amp; E8, "Link")</f>
        <v>Link</v>
      </c>
      <c r="O8" s="374">
        <v>1.44E-2</v>
      </c>
      <c r="P8" s="374">
        <v>1.7299999999999999E-2</v>
      </c>
      <c r="Q8" s="49"/>
      <c r="S8" s="49"/>
    </row>
    <row r="9" spans="1:21" ht="21.95" customHeight="1" x14ac:dyDescent="0.25">
      <c r="A9" s="61"/>
      <c r="B9" s="62"/>
      <c r="C9" s="61"/>
      <c r="E9" s="23" t="s">
        <v>308</v>
      </c>
      <c r="F9" s="248">
        <v>112.26</v>
      </c>
      <c r="G9" s="248">
        <v>115.62666666666668</v>
      </c>
      <c r="H9" s="336">
        <v>30</v>
      </c>
      <c r="I9" s="49">
        <v>3468.8</v>
      </c>
      <c r="J9" s="378">
        <v>-101</v>
      </c>
      <c r="K9" s="364">
        <v>-2.9116697416974233E-2</v>
      </c>
      <c r="L9" s="378">
        <v>-101</v>
      </c>
      <c r="M9">
        <v>20</v>
      </c>
      <c r="N9" s="375" t="str">
        <f>HYPERLINK("http://finance.yahoo.com/q?s=" &amp; E9, "Link")</f>
        <v>Link</v>
      </c>
      <c r="O9" s="374">
        <v>2.86E-2</v>
      </c>
      <c r="P9" s="374">
        <v>1.14E-2</v>
      </c>
      <c r="Q9" s="152"/>
      <c r="R9" s="49"/>
      <c r="S9" s="49"/>
      <c r="T9" s="49"/>
    </row>
    <row r="10" spans="1:21" ht="21.95" customHeight="1" x14ac:dyDescent="0.25">
      <c r="A10" s="51"/>
      <c r="B10" s="52"/>
      <c r="C10" s="52"/>
      <c r="E10" s="23" t="s">
        <v>401</v>
      </c>
      <c r="F10" s="248">
        <v>90.37</v>
      </c>
      <c r="G10" s="248">
        <v>83.05</v>
      </c>
      <c r="H10" s="336">
        <v>40</v>
      </c>
      <c r="I10" s="49">
        <v>3322</v>
      </c>
      <c r="J10" s="378">
        <v>292.80000000000018</v>
      </c>
      <c r="K10" s="364">
        <v>8.8139674894641876E-2</v>
      </c>
      <c r="L10" s="378">
        <v>292.80000000000018</v>
      </c>
      <c r="M10" s="30">
        <v>42737</v>
      </c>
      <c r="N10" s="375" t="str">
        <f>HYPERLINK("http://finance.yahoo.com/q?s=" &amp; E10, "Link")</f>
        <v>Link</v>
      </c>
      <c r="O10" s="374">
        <v>0</v>
      </c>
      <c r="P10" s="374">
        <v>1.2E-2</v>
      </c>
      <c r="S10" s="49"/>
    </row>
    <row r="11" spans="1:21" ht="21.95" customHeight="1" x14ac:dyDescent="0.25">
      <c r="A11" s="51"/>
      <c r="B11" s="51"/>
      <c r="C11" s="52"/>
      <c r="E11" s="23" t="s">
        <v>175</v>
      </c>
      <c r="F11" s="248">
        <v>63.2</v>
      </c>
      <c r="G11" s="248">
        <v>63.73</v>
      </c>
      <c r="H11" s="50">
        <v>50</v>
      </c>
      <c r="I11" s="49">
        <v>3186.5</v>
      </c>
      <c r="J11" s="378">
        <v>-26.5</v>
      </c>
      <c r="K11" s="364">
        <v>-8.3163345363250277E-3</v>
      </c>
      <c r="L11" s="49">
        <v>23.449999999999818</v>
      </c>
      <c r="M11">
        <v>50</v>
      </c>
      <c r="N11" s="375" t="str">
        <f>HYPERLINK("http://finance.yahoo.com/q?s=" &amp; E11, "Link")</f>
        <v>Link</v>
      </c>
      <c r="O11" s="364">
        <v>3.15E-2</v>
      </c>
      <c r="P11" s="364">
        <v>1.15E-2</v>
      </c>
      <c r="Q11" s="152"/>
      <c r="S11" s="49"/>
      <c r="T11" s="49"/>
    </row>
    <row r="12" spans="1:21" ht="21.95" customHeight="1" x14ac:dyDescent="0.25">
      <c r="A12" s="52"/>
      <c r="B12" s="52"/>
      <c r="C12" s="52"/>
      <c r="E12" s="23" t="s">
        <v>0</v>
      </c>
      <c r="F12" s="248">
        <v>145.41</v>
      </c>
      <c r="G12" s="248">
        <v>139.88</v>
      </c>
      <c r="H12" s="336">
        <v>20</v>
      </c>
      <c r="I12" s="49">
        <v>2797.6</v>
      </c>
      <c r="J12" s="378">
        <v>110.59999999999991</v>
      </c>
      <c r="K12" s="364">
        <v>3.9533886188161289E-2</v>
      </c>
      <c r="L12" s="378">
        <v>282.06999999999994</v>
      </c>
      <c r="M12" s="30">
        <v>42733</v>
      </c>
      <c r="N12" s="375" t="str">
        <f>HYPERLINK("http://finance.yahoo.com/q?s=" &amp; E12, "Link")</f>
        <v>Link</v>
      </c>
      <c r="O12" s="374">
        <v>4.1999999999999997E-3</v>
      </c>
      <c r="P12" s="374">
        <v>1.6400000000000001E-2</v>
      </c>
    </row>
    <row r="13" spans="1:21" ht="21.95" customHeight="1" x14ac:dyDescent="0.25">
      <c r="A13" s="51"/>
      <c r="B13" s="51"/>
      <c r="C13" s="52"/>
      <c r="E13" s="23" t="s">
        <v>9</v>
      </c>
      <c r="F13" s="248">
        <v>3.67</v>
      </c>
      <c r="G13" s="248">
        <v>3.6873428571428564</v>
      </c>
      <c r="H13" s="336">
        <v>700</v>
      </c>
      <c r="I13" s="49">
        <v>2581.1399999999994</v>
      </c>
      <c r="J13" s="378">
        <v>-12.139999999999418</v>
      </c>
      <c r="K13" s="364">
        <v>-4.7033481329953079E-3</v>
      </c>
      <c r="L13" s="378">
        <v>422.79000000000087</v>
      </c>
      <c r="M13">
        <v>700</v>
      </c>
      <c r="N13" s="375" t="str">
        <f>HYPERLINK("http://finance.yahoo.com/q?s=" &amp; E13, "Link")</f>
        <v>Link</v>
      </c>
      <c r="O13" s="374">
        <v>0.1207</v>
      </c>
      <c r="P13" s="374">
        <v>-8.0999999999999996E-3</v>
      </c>
      <c r="R13" s="49"/>
    </row>
    <row r="14" spans="1:21" ht="21.95" customHeight="1" x14ac:dyDescent="0.25">
      <c r="A14" s="51"/>
      <c r="B14" s="51"/>
      <c r="C14" s="52"/>
      <c r="E14" s="23" t="s">
        <v>201</v>
      </c>
      <c r="F14" s="248">
        <v>51.72</v>
      </c>
      <c r="G14" s="248">
        <v>52.679999999999993</v>
      </c>
      <c r="H14" s="50">
        <v>40</v>
      </c>
      <c r="I14" s="49">
        <v>2107.1999999999998</v>
      </c>
      <c r="J14" s="378">
        <v>-38.399999999999636</v>
      </c>
      <c r="K14" s="364">
        <v>-1.8223234624145671E-2</v>
      </c>
      <c r="L14" s="49">
        <v>243.56000000000131</v>
      </c>
      <c r="M14">
        <v>40</v>
      </c>
      <c r="N14" s="375" t="str">
        <f>HYPERLINK("http://finance.yahoo.com/q?s=" &amp; E14, "Link")</f>
        <v>Link</v>
      </c>
      <c r="O14" s="364">
        <v>1.43E-2</v>
      </c>
      <c r="P14" s="364">
        <v>3.3E-3</v>
      </c>
    </row>
    <row r="15" spans="1:21" ht="21.95" customHeight="1" x14ac:dyDescent="0.25">
      <c r="A15" s="51"/>
      <c r="B15" s="51"/>
      <c r="C15" s="52"/>
      <c r="E15" s="23" t="s">
        <v>52</v>
      </c>
      <c r="F15" s="248">
        <v>73.040000000000006</v>
      </c>
      <c r="G15" s="248">
        <v>73.000000000000028</v>
      </c>
      <c r="H15" s="336">
        <v>25</v>
      </c>
      <c r="I15" s="49">
        <v>1825.0000000000007</v>
      </c>
      <c r="J15" s="378">
        <v>1.0000000000002274</v>
      </c>
      <c r="K15" s="364">
        <v>5.4794520547914811E-4</v>
      </c>
      <c r="L15" s="378">
        <v>491.94999999999914</v>
      </c>
      <c r="M15" s="30">
        <v>42744</v>
      </c>
      <c r="N15" s="375" t="str">
        <f>HYPERLINK("http://finance.yahoo.com/q?s=" &amp; E15, "Link")</f>
        <v>Link</v>
      </c>
      <c r="O15" s="374">
        <v>2.5399999999999999E-2</v>
      </c>
      <c r="P15" s="374">
        <v>2.7099999999999999E-2</v>
      </c>
    </row>
    <row r="16" spans="1:21" ht="21.95" customHeight="1" x14ac:dyDescent="0.25">
      <c r="A16" s="51"/>
      <c r="B16" s="51"/>
      <c r="C16" s="52"/>
      <c r="E16" s="23" t="s">
        <v>23</v>
      </c>
      <c r="F16" s="248">
        <v>31.26</v>
      </c>
      <c r="G16" s="248">
        <v>31.18</v>
      </c>
      <c r="H16" s="50">
        <v>50</v>
      </c>
      <c r="I16" s="49">
        <v>1559</v>
      </c>
      <c r="J16" s="378">
        <v>4</v>
      </c>
      <c r="K16" s="364">
        <v>2.5657472738935807E-3</v>
      </c>
      <c r="L16" s="49">
        <v>4</v>
      </c>
      <c r="M16">
        <v>50</v>
      </c>
      <c r="N16" s="375" t="str">
        <f>HYPERLINK("http://finance.yahoo.com/q?s=" &amp; E16, "Link")</f>
        <v>Link</v>
      </c>
      <c r="O16" s="364">
        <v>0</v>
      </c>
      <c r="P16" s="364">
        <v>1.5299999999999999E-2</v>
      </c>
      <c r="S16" s="49"/>
      <c r="T16" s="49"/>
    </row>
    <row r="17" spans="1:20" ht="21.95" customHeight="1" x14ac:dyDescent="0.25">
      <c r="A17" s="52"/>
      <c r="B17" s="159"/>
      <c r="C17" s="337"/>
      <c r="E17" s="23" t="s">
        <v>351</v>
      </c>
      <c r="F17" s="248">
        <v>57.04</v>
      </c>
      <c r="G17" s="248">
        <v>37.712999999999965</v>
      </c>
      <c r="H17" s="336">
        <v>20</v>
      </c>
      <c r="I17" s="49">
        <v>754.25999999999931</v>
      </c>
      <c r="J17" s="378">
        <v>386.54000000000065</v>
      </c>
      <c r="K17" s="364">
        <v>0.51247580409938354</v>
      </c>
      <c r="L17" s="378">
        <v>386.54000000000065</v>
      </c>
      <c r="M17" s="30">
        <v>42744</v>
      </c>
      <c r="N17" s="375" t="str">
        <f>HYPERLINK("http://finance.yahoo.com/q?s=" &amp; E17, "Link")</f>
        <v>Link</v>
      </c>
      <c r="O17" s="374">
        <v>2.7199999999999998E-2</v>
      </c>
      <c r="P17" s="374">
        <v>3.2800000000000003E-2</v>
      </c>
      <c r="R17" s="49"/>
    </row>
    <row r="18" spans="1:20" ht="21.95" customHeight="1" x14ac:dyDescent="0.25">
      <c r="A18" s="159"/>
      <c r="B18" s="51"/>
      <c r="C18" s="52"/>
      <c r="E18" s="23" t="s">
        <v>10</v>
      </c>
      <c r="F18" s="248">
        <v>32.049999999999997</v>
      </c>
      <c r="G18" s="248">
        <v>32.049999999999997</v>
      </c>
      <c r="H18" s="50">
        <v>0</v>
      </c>
      <c r="I18" s="49">
        <v>0</v>
      </c>
      <c r="J18" s="378">
        <v>0</v>
      </c>
      <c r="K18" s="364">
        <v>0</v>
      </c>
      <c r="L18" s="49">
        <v>1128.3800000000047</v>
      </c>
      <c r="M18">
        <v>0</v>
      </c>
      <c r="N18" s="375" t="str">
        <f>HYPERLINK("http://finance.yahoo.com/q?s=" &amp; E18, "Link")</f>
        <v>Link</v>
      </c>
      <c r="O18" s="364">
        <v>1.2500000000000001E-2</v>
      </c>
      <c r="P18" s="364">
        <v>2.3599999999999999E-2</v>
      </c>
      <c r="R18" s="49"/>
      <c r="S18" s="49"/>
    </row>
    <row r="19" spans="1:20" ht="21.95" customHeight="1" x14ac:dyDescent="0.25">
      <c r="A19" s="52"/>
      <c r="B19" s="52"/>
      <c r="C19" s="52"/>
      <c r="E19" s="23" t="s">
        <v>210</v>
      </c>
      <c r="F19" s="248">
        <v>113.95</v>
      </c>
      <c r="G19" s="248">
        <v>113.95</v>
      </c>
      <c r="H19" s="50">
        <v>0</v>
      </c>
      <c r="I19" s="49">
        <v>0</v>
      </c>
      <c r="J19" s="378">
        <v>0</v>
      </c>
      <c r="K19" s="364">
        <v>0</v>
      </c>
      <c r="L19" s="49">
        <v>363.09999999999945</v>
      </c>
      <c r="M19">
        <v>0</v>
      </c>
      <c r="N19" s="375" t="str">
        <f>HYPERLINK("http://finance.yahoo.com/q?s=" &amp; E19, "Link")</f>
        <v>Link</v>
      </c>
      <c r="O19" s="364">
        <v>2.07E-2</v>
      </c>
      <c r="P19" s="364">
        <v>1.6299999999999999E-2</v>
      </c>
    </row>
    <row r="20" spans="1:20" ht="21.95" customHeight="1" x14ac:dyDescent="0.25">
      <c r="A20" s="51"/>
      <c r="B20" s="51"/>
      <c r="C20" s="52"/>
      <c r="E20" s="23" t="s">
        <v>276</v>
      </c>
      <c r="F20" s="248">
        <v>64.94</v>
      </c>
      <c r="G20" s="248">
        <v>64.94</v>
      </c>
      <c r="H20" s="50">
        <v>0</v>
      </c>
      <c r="I20" s="49">
        <v>0</v>
      </c>
      <c r="J20" s="378">
        <v>0</v>
      </c>
      <c r="K20" s="364">
        <v>0</v>
      </c>
      <c r="L20" s="49">
        <v>92.650000000000091</v>
      </c>
      <c r="M20">
        <v>0</v>
      </c>
      <c r="N20" s="375" t="str">
        <f>HYPERLINK("http://finance.yahoo.com/q?s=" &amp; E20, "Link")</f>
        <v>Link</v>
      </c>
      <c r="O20" s="364">
        <v>0</v>
      </c>
      <c r="P20" s="364">
        <v>-2.07E-2</v>
      </c>
      <c r="Q20" s="152"/>
      <c r="R20" s="49"/>
      <c r="S20" s="49"/>
    </row>
    <row r="21" spans="1:20" ht="21.95" customHeight="1" x14ac:dyDescent="0.25">
      <c r="A21" s="51"/>
      <c r="B21" s="51"/>
      <c r="C21" s="52"/>
      <c r="E21" s="23" t="s">
        <v>45</v>
      </c>
      <c r="F21" s="248">
        <v>72.47</v>
      </c>
      <c r="G21" s="248">
        <v>72.47</v>
      </c>
      <c r="H21" s="336">
        <v>0</v>
      </c>
      <c r="I21" s="49">
        <v>0</v>
      </c>
      <c r="J21" s="378">
        <v>0</v>
      </c>
      <c r="K21" s="364">
        <v>0</v>
      </c>
      <c r="L21" s="378">
        <v>523.61999999999898</v>
      </c>
      <c r="M21">
        <v>0</v>
      </c>
      <c r="N21" s="375" t="str">
        <f>HYPERLINK("http://finance.yahoo.com/q?s=" &amp; E21, "Link")</f>
        <v>Link</v>
      </c>
      <c r="O21" s="374">
        <v>1.8700000000000001E-2</v>
      </c>
      <c r="P21" s="374">
        <v>1.12E-2</v>
      </c>
    </row>
    <row r="22" spans="1:20" ht="21.95" customHeight="1" x14ac:dyDescent="0.25">
      <c r="A22" s="51"/>
      <c r="B22" s="51"/>
      <c r="C22" s="52"/>
      <c r="E22" s="23" t="s">
        <v>33</v>
      </c>
      <c r="F22" s="248">
        <v>179.09</v>
      </c>
      <c r="G22" s="248">
        <v>179.09</v>
      </c>
      <c r="H22" s="336">
        <v>0</v>
      </c>
      <c r="I22" s="49">
        <v>0</v>
      </c>
      <c r="J22" s="378">
        <v>0</v>
      </c>
      <c r="K22" s="364">
        <v>0</v>
      </c>
      <c r="L22" s="378">
        <v>780.73999999999796</v>
      </c>
      <c r="M22">
        <v>0</v>
      </c>
      <c r="N22" s="375" t="str">
        <f>HYPERLINK("http://finance.yahoo.com/q?s=" &amp; E22, "Link")</f>
        <v>Link</v>
      </c>
      <c r="O22" s="374">
        <v>1.24E-2</v>
      </c>
      <c r="P22" s="374">
        <v>4.9099999999999998E-2</v>
      </c>
      <c r="Q22" s="152"/>
      <c r="R22" s="49"/>
      <c r="S22" s="49"/>
    </row>
    <row r="23" spans="1:20" ht="21.95" customHeight="1" x14ac:dyDescent="0.25">
      <c r="A23" s="61"/>
      <c r="B23" s="62"/>
      <c r="C23" s="61"/>
      <c r="E23" s="23" t="s">
        <v>242</v>
      </c>
      <c r="F23" s="248">
        <v>74.77</v>
      </c>
      <c r="G23" s="248">
        <v>74.77</v>
      </c>
      <c r="H23" s="336">
        <v>0</v>
      </c>
      <c r="I23" s="49">
        <v>0</v>
      </c>
      <c r="J23" s="378">
        <v>0</v>
      </c>
      <c r="K23" s="364">
        <v>0</v>
      </c>
      <c r="L23" s="378">
        <v>231.53999999999996</v>
      </c>
      <c r="M23">
        <v>0</v>
      </c>
      <c r="N23" s="375" t="str">
        <f>HYPERLINK("http://finance.yahoo.com/q?s=" &amp; E23, "Link")</f>
        <v>Link</v>
      </c>
      <c r="O23" s="374">
        <v>1.78E-2</v>
      </c>
      <c r="P23" s="374">
        <v>-1.9E-3</v>
      </c>
      <c r="R23" s="49"/>
    </row>
    <row r="24" spans="1:20" ht="21.95" customHeight="1" x14ac:dyDescent="0.25">
      <c r="A24" s="51"/>
      <c r="B24" s="51"/>
      <c r="C24" s="52"/>
      <c r="E24" s="23" t="s">
        <v>62</v>
      </c>
      <c r="F24" s="248">
        <v>287.77</v>
      </c>
      <c r="G24" s="248">
        <v>287.77</v>
      </c>
      <c r="H24" s="336">
        <v>0</v>
      </c>
      <c r="I24" s="49">
        <v>0</v>
      </c>
      <c r="J24" s="378">
        <v>0</v>
      </c>
      <c r="K24" s="364">
        <v>0</v>
      </c>
      <c r="L24" s="378">
        <v>1659.3600000000079</v>
      </c>
      <c r="M24">
        <v>0</v>
      </c>
      <c r="N24" s="375" t="str">
        <f>HYPERLINK("http://finance.yahoo.com/q?s=" &amp; E24, "Link")</f>
        <v>Link</v>
      </c>
      <c r="O24" s="374">
        <v>0</v>
      </c>
      <c r="P24" s="374">
        <v>-6.1000000000000004E-3</v>
      </c>
      <c r="R24" s="49"/>
    </row>
    <row r="25" spans="1:20" ht="21.95" customHeight="1" x14ac:dyDescent="0.25">
      <c r="A25" s="51"/>
      <c r="B25" s="51"/>
      <c r="C25" s="52"/>
      <c r="E25" s="23" t="s">
        <v>240</v>
      </c>
      <c r="F25" s="248">
        <v>30.95</v>
      </c>
      <c r="G25" s="248">
        <v>30.95</v>
      </c>
      <c r="H25" s="336">
        <v>0</v>
      </c>
      <c r="I25" s="49">
        <v>0</v>
      </c>
      <c r="J25" s="378">
        <v>0</v>
      </c>
      <c r="K25" s="364">
        <v>0</v>
      </c>
      <c r="L25" s="378">
        <v>2733.6599999999962</v>
      </c>
      <c r="M25">
        <v>0</v>
      </c>
      <c r="N25" s="375" t="str">
        <f>HYPERLINK("http://finance.yahoo.com/q?s=" &amp; E25, "Link")</f>
        <v>Link</v>
      </c>
      <c r="O25" s="374">
        <v>4.2299999999999997E-2</v>
      </c>
      <c r="P25" s="374">
        <v>1.9099999999999999E-2</v>
      </c>
      <c r="Q25" s="152"/>
    </row>
    <row r="26" spans="1:20" ht="21.95" customHeight="1" x14ac:dyDescent="0.25">
      <c r="A26" s="51"/>
      <c r="B26" s="51"/>
      <c r="C26" s="52"/>
      <c r="E26" s="23" t="s">
        <v>8</v>
      </c>
      <c r="F26" s="248">
        <v>69.52</v>
      </c>
      <c r="G26" s="248">
        <v>69.52</v>
      </c>
      <c r="H26" s="336">
        <v>0</v>
      </c>
      <c r="I26" s="49">
        <v>0</v>
      </c>
      <c r="J26" s="378">
        <v>0</v>
      </c>
      <c r="K26" s="364">
        <v>0</v>
      </c>
      <c r="L26" s="378">
        <v>121.94999999999982</v>
      </c>
      <c r="M26">
        <v>0</v>
      </c>
      <c r="N26" s="375" t="str">
        <f>HYPERLINK("http://finance.yahoo.com/q?s=" &amp; E26, "Link")</f>
        <v>Link</v>
      </c>
      <c r="O26" s="374">
        <v>1.66E-2</v>
      </c>
      <c r="P26" s="374">
        <v>-4.7000000000000002E-3</v>
      </c>
    </row>
    <row r="27" spans="1:20" ht="21.95" customHeight="1" x14ac:dyDescent="0.25">
      <c r="A27" s="51"/>
      <c r="B27" s="51"/>
      <c r="C27" s="52"/>
      <c r="E27" s="23" t="s">
        <v>32</v>
      </c>
      <c r="F27" s="248">
        <v>51.78</v>
      </c>
      <c r="G27" s="248">
        <v>51.78</v>
      </c>
      <c r="H27" s="336">
        <v>0</v>
      </c>
      <c r="I27" s="49">
        <v>0</v>
      </c>
      <c r="J27" s="378">
        <v>0</v>
      </c>
      <c r="K27" s="364">
        <v>0</v>
      </c>
      <c r="L27" s="378">
        <v>1198.4699999999971</v>
      </c>
      <c r="M27">
        <v>0</v>
      </c>
      <c r="N27" s="375" t="str">
        <f>HYPERLINK("http://finance.yahoo.com/q?s=" &amp; E27, "Link")</f>
        <v>Link</v>
      </c>
      <c r="O27" s="374">
        <v>1.6799999999999999E-2</v>
      </c>
      <c r="P27" s="374">
        <v>8.3999999999999995E-3</v>
      </c>
      <c r="Q27" s="152"/>
      <c r="R27" s="49"/>
      <c r="S27" s="49"/>
    </row>
    <row r="28" spans="1:20" ht="21.95" customHeight="1" x14ac:dyDescent="0.25">
      <c r="A28" s="51"/>
      <c r="B28" s="51"/>
      <c r="C28" s="52"/>
      <c r="E28" s="23" t="s">
        <v>304</v>
      </c>
      <c r="F28" s="248">
        <v>77.2</v>
      </c>
      <c r="G28" s="248">
        <v>77.2</v>
      </c>
      <c r="H28" s="336">
        <v>0</v>
      </c>
      <c r="I28" s="49">
        <v>0</v>
      </c>
      <c r="J28" s="378">
        <v>0</v>
      </c>
      <c r="K28" s="364">
        <v>0</v>
      </c>
      <c r="L28" s="378">
        <v>158.29999999999927</v>
      </c>
      <c r="M28">
        <v>0</v>
      </c>
      <c r="N28" s="375" t="str">
        <f>HYPERLINK("http://finance.yahoo.com/q?s=" &amp; E28, "Link")</f>
        <v>Link</v>
      </c>
      <c r="O28" s="374">
        <v>1.34E-2</v>
      </c>
      <c r="P28" s="374">
        <v>3.5999999999999999E-3</v>
      </c>
      <c r="Q28" s="152"/>
      <c r="S28" s="49"/>
    </row>
    <row r="29" spans="1:20" ht="21.95" customHeight="1" x14ac:dyDescent="0.25">
      <c r="A29" s="51"/>
      <c r="B29" s="51"/>
      <c r="C29" s="52"/>
      <c r="E29" s="23" t="s">
        <v>63</v>
      </c>
      <c r="F29" s="248">
        <v>104.86</v>
      </c>
      <c r="G29" s="248">
        <v>104.86</v>
      </c>
      <c r="H29" s="336">
        <v>0</v>
      </c>
      <c r="I29" s="49">
        <v>0</v>
      </c>
      <c r="J29" s="378">
        <v>0</v>
      </c>
      <c r="K29" s="364">
        <v>0</v>
      </c>
      <c r="L29" s="378">
        <v>257.30999999999949</v>
      </c>
      <c r="M29">
        <v>0</v>
      </c>
      <c r="N29" s="375" t="str">
        <f>HYPERLINK("http://finance.yahoo.com/q?s=" &amp; E29, "Link")</f>
        <v>Link</v>
      </c>
      <c r="O29" s="374">
        <v>1.5800000000000002E-2</v>
      </c>
      <c r="P29" s="374">
        <v>1.43E-2</v>
      </c>
      <c r="Q29" s="460"/>
    </row>
    <row r="30" spans="1:20" ht="21.95" customHeight="1" x14ac:dyDescent="0.25">
      <c r="A30" s="51"/>
      <c r="B30" s="51"/>
      <c r="C30" s="52"/>
      <c r="E30" s="23" t="s">
        <v>203</v>
      </c>
      <c r="F30" s="248">
        <v>13.17</v>
      </c>
      <c r="G30" s="248">
        <v>13.17</v>
      </c>
      <c r="H30" s="336">
        <v>0</v>
      </c>
      <c r="I30" s="49">
        <v>0</v>
      </c>
      <c r="J30" s="378">
        <v>0</v>
      </c>
      <c r="K30" s="364">
        <v>0</v>
      </c>
      <c r="L30" s="378">
        <v>251.26000000000022</v>
      </c>
      <c r="M30">
        <v>0</v>
      </c>
      <c r="N30" s="375" t="str">
        <f>HYPERLINK("http://finance.yahoo.com/q?s=" &amp; E30, "Link")</f>
        <v>Link</v>
      </c>
      <c r="O30" s="374">
        <v>4.9000000000000002E-2</v>
      </c>
      <c r="P30" s="374">
        <v>1.0699999999999999E-2</v>
      </c>
      <c r="Q30" s="152"/>
      <c r="S30" s="49"/>
    </row>
    <row r="31" spans="1:20" ht="21.95" customHeight="1" x14ac:dyDescent="0.25">
      <c r="A31" s="51"/>
      <c r="B31" s="51"/>
      <c r="C31" s="52"/>
      <c r="E31" s="23" t="s">
        <v>305</v>
      </c>
      <c r="F31" s="248">
        <v>28.21</v>
      </c>
      <c r="G31" s="248">
        <v>28.21</v>
      </c>
      <c r="H31" s="336">
        <v>0</v>
      </c>
      <c r="I31" s="49">
        <v>0</v>
      </c>
      <c r="J31" s="378">
        <v>0</v>
      </c>
      <c r="K31" s="364">
        <v>0</v>
      </c>
      <c r="L31" s="378">
        <v>98.449999999999818</v>
      </c>
      <c r="M31">
        <v>0</v>
      </c>
      <c r="N31" s="375" t="str">
        <f>HYPERLINK("http://finance.yahoo.com/q?s=" &amp; E31, "Link")</f>
        <v>Link</v>
      </c>
      <c r="O31" s="374">
        <v>1.3100000000000001E-2</v>
      </c>
      <c r="P31" s="374">
        <v>-1.4999999999999999E-2</v>
      </c>
      <c r="R31" s="49"/>
      <c r="S31" s="49"/>
    </row>
    <row r="32" spans="1:20" ht="21.95" customHeight="1" x14ac:dyDescent="0.25">
      <c r="A32" s="159"/>
      <c r="B32" s="51"/>
      <c r="C32" s="52"/>
      <c r="E32" s="23" t="s">
        <v>56</v>
      </c>
      <c r="F32" s="248">
        <v>37.659999999999997</v>
      </c>
      <c r="G32" s="248">
        <v>37.659999999999997</v>
      </c>
      <c r="H32" s="50">
        <v>0</v>
      </c>
      <c r="I32" s="49">
        <v>0</v>
      </c>
      <c r="J32" s="378">
        <v>0</v>
      </c>
      <c r="K32" s="364">
        <v>0</v>
      </c>
      <c r="L32" s="49">
        <v>36.819999999999709</v>
      </c>
      <c r="M32">
        <v>0</v>
      </c>
      <c r="N32" s="375" t="str">
        <f>HYPERLINK("http://finance.yahoo.com/q?s=" &amp; E32, "Link")</f>
        <v>Link</v>
      </c>
      <c r="O32" s="364">
        <v>4.2900000000000001E-2</v>
      </c>
      <c r="P32" s="364">
        <v>3.4000000000000002E-2</v>
      </c>
      <c r="Q32" s="49"/>
      <c r="R32" s="49"/>
      <c r="S32" s="49"/>
      <c r="T32" s="49"/>
    </row>
    <row r="33" spans="1:20" ht="21.95" customHeight="1" x14ac:dyDescent="0.25">
      <c r="A33" s="51"/>
      <c r="B33" s="51"/>
      <c r="C33" s="52"/>
      <c r="E33" s="23" t="s">
        <v>22</v>
      </c>
      <c r="F33" s="248">
        <v>62.76</v>
      </c>
      <c r="G33" s="248">
        <v>62.76</v>
      </c>
      <c r="H33" s="336">
        <v>0</v>
      </c>
      <c r="I33" s="49">
        <v>0</v>
      </c>
      <c r="J33" s="378">
        <v>0</v>
      </c>
      <c r="K33" s="364">
        <v>0</v>
      </c>
      <c r="L33" s="378">
        <v>3178.8000000000466</v>
      </c>
      <c r="M33">
        <v>0</v>
      </c>
      <c r="N33" s="375" t="str">
        <f>HYPERLINK("http://finance.yahoo.com/q?s=" &amp; E33, "Link")</f>
        <v>Link</v>
      </c>
      <c r="O33" s="374">
        <v>1.7299999999999999E-2</v>
      </c>
      <c r="P33" s="374">
        <v>1.77E-2</v>
      </c>
      <c r="R33" s="49"/>
    </row>
    <row r="34" spans="1:20" ht="21.95" customHeight="1" x14ac:dyDescent="0.25">
      <c r="A34" s="51"/>
      <c r="B34" s="52"/>
      <c r="C34" s="52"/>
      <c r="E34" s="23" t="s">
        <v>27</v>
      </c>
      <c r="F34" s="248">
        <v>35.76</v>
      </c>
      <c r="G34" s="248">
        <v>35.76</v>
      </c>
      <c r="H34" s="336">
        <v>0</v>
      </c>
      <c r="I34" s="49">
        <v>0</v>
      </c>
      <c r="J34" s="378">
        <v>0</v>
      </c>
      <c r="K34" s="364">
        <v>0</v>
      </c>
      <c r="L34" s="378">
        <v>1407.5400000000009</v>
      </c>
      <c r="M34">
        <v>0</v>
      </c>
      <c r="N34" s="375" t="str">
        <f>HYPERLINK("http://finance.yahoo.com/q?s=" &amp; E34, "Link")</f>
        <v>Link</v>
      </c>
      <c r="O34" s="374">
        <v>3.04E-2</v>
      </c>
      <c r="P34" s="374">
        <v>1.6999999999999999E-3</v>
      </c>
      <c r="Q34" s="152"/>
    </row>
    <row r="35" spans="1:20" ht="21.95" customHeight="1" x14ac:dyDescent="0.25">
      <c r="A35" s="51"/>
      <c r="B35" s="52"/>
      <c r="C35" s="52"/>
      <c r="E35" s="23" t="s">
        <v>176</v>
      </c>
      <c r="F35" s="248">
        <v>53.83</v>
      </c>
      <c r="G35" s="248">
        <v>53.83</v>
      </c>
      <c r="H35" s="336">
        <v>0</v>
      </c>
      <c r="I35" s="49">
        <v>0</v>
      </c>
      <c r="J35" s="378">
        <v>0</v>
      </c>
      <c r="K35" s="364">
        <v>0</v>
      </c>
      <c r="L35" s="378">
        <v>119.92000000000053</v>
      </c>
      <c r="M35">
        <v>0</v>
      </c>
      <c r="N35" s="375" t="str">
        <f>HYPERLINK("http://finance.yahoo.com/q?s=" &amp; E35, "Link")</f>
        <v>Link</v>
      </c>
      <c r="O35" s="374">
        <v>3.6700000000000003E-2</v>
      </c>
      <c r="P35" s="374">
        <v>3.2000000000000002E-3</v>
      </c>
      <c r="R35" s="49"/>
    </row>
    <row r="36" spans="1:20" ht="21.95" customHeight="1" x14ac:dyDescent="0.25">
      <c r="A36" s="51"/>
      <c r="B36" s="51"/>
      <c r="C36" s="52"/>
      <c r="E36" s="23" t="s">
        <v>15</v>
      </c>
      <c r="F36" s="248">
        <v>16.72</v>
      </c>
      <c r="G36" s="248">
        <v>16.72</v>
      </c>
      <c r="H36" s="336">
        <v>0</v>
      </c>
      <c r="I36" s="49">
        <v>0</v>
      </c>
      <c r="J36" s="378">
        <v>0</v>
      </c>
      <c r="K36" s="364">
        <v>0</v>
      </c>
      <c r="L36" s="378">
        <v>155.90000000000146</v>
      </c>
      <c r="M36">
        <v>0</v>
      </c>
      <c r="N36" s="375" t="str">
        <f>HYPERLINK("http://finance.yahoo.com/q?s=" &amp; E36, "Link")</f>
        <v>Link</v>
      </c>
      <c r="O36" s="374">
        <v>0</v>
      </c>
      <c r="P36" s="374">
        <v>-1.7000000000000001E-2</v>
      </c>
      <c r="R36" s="49"/>
      <c r="S36" s="49"/>
      <c r="T36" s="49"/>
    </row>
    <row r="37" spans="1:20" ht="21.95" customHeight="1" x14ac:dyDescent="0.25">
      <c r="A37" s="52"/>
      <c r="B37" s="52"/>
      <c r="C37" s="52"/>
      <c r="E37" s="23" t="s">
        <v>24</v>
      </c>
      <c r="F37" s="248">
        <v>49.36</v>
      </c>
      <c r="G37" s="248">
        <v>49.36</v>
      </c>
      <c r="H37" s="336">
        <v>0</v>
      </c>
      <c r="I37" s="49">
        <v>0</v>
      </c>
      <c r="J37" s="378">
        <v>0</v>
      </c>
      <c r="K37" s="364">
        <v>0</v>
      </c>
      <c r="L37" s="378">
        <v>745.43999999999505</v>
      </c>
      <c r="M37">
        <v>0</v>
      </c>
      <c r="N37" s="375" t="str">
        <f>HYPERLINK("http://finance.yahoo.com/q?s=" &amp; E37, "Link")</f>
        <v>Link</v>
      </c>
      <c r="O37" s="374">
        <v>0</v>
      </c>
      <c r="P37" s="374">
        <v>-2.47E-2</v>
      </c>
      <c r="R37" s="49"/>
    </row>
    <row r="38" spans="1:20" ht="21.95" customHeight="1" x14ac:dyDescent="0.25">
      <c r="A38" s="52"/>
      <c r="B38" s="52"/>
      <c r="C38" s="52"/>
      <c r="E38" s="23" t="s">
        <v>36</v>
      </c>
      <c r="F38" s="248">
        <v>49.79</v>
      </c>
      <c r="G38" s="248">
        <v>49.79</v>
      </c>
      <c r="H38" s="336">
        <v>0</v>
      </c>
      <c r="I38" s="49">
        <v>0</v>
      </c>
      <c r="J38" s="378">
        <v>0</v>
      </c>
      <c r="K38" s="364">
        <v>0</v>
      </c>
      <c r="L38" s="378">
        <v>117.73999999999978</v>
      </c>
      <c r="M38">
        <v>0</v>
      </c>
      <c r="N38" s="375" t="str">
        <f>HYPERLINK("http://finance.yahoo.com/q?s=" &amp; E38, "Link")</f>
        <v>Link</v>
      </c>
      <c r="O38" s="374">
        <v>8.3000000000000001E-3</v>
      </c>
      <c r="P38" s="374">
        <v>3.8E-3</v>
      </c>
      <c r="Q38" s="152"/>
      <c r="R38" s="49"/>
      <c r="S38" s="49"/>
    </row>
    <row r="39" spans="1:20" ht="21.95" customHeight="1" x14ac:dyDescent="0.25">
      <c r="A39" s="51"/>
      <c r="B39" s="51"/>
      <c r="C39" s="52"/>
      <c r="E39" s="23" t="s">
        <v>243</v>
      </c>
      <c r="F39" s="248">
        <v>31.42</v>
      </c>
      <c r="G39" s="248">
        <v>31.42</v>
      </c>
      <c r="H39" s="50">
        <v>0</v>
      </c>
      <c r="I39" s="49">
        <v>0</v>
      </c>
      <c r="J39" s="378">
        <v>0</v>
      </c>
      <c r="K39" s="364">
        <v>0</v>
      </c>
      <c r="L39" s="49">
        <v>1015.1399999999994</v>
      </c>
      <c r="M39">
        <v>0</v>
      </c>
      <c r="N39" s="375" t="str">
        <f>HYPERLINK("http://finance.yahoo.com/q?s=" &amp; E39, "Link")</f>
        <v>Link</v>
      </c>
      <c r="O39" s="364">
        <v>2.9000000000000001E-2</v>
      </c>
      <c r="P39" s="364">
        <v>4.1099999999999998E-2</v>
      </c>
    </row>
    <row r="40" spans="1:20" ht="21.95" customHeight="1" x14ac:dyDescent="0.25">
      <c r="A40" s="51"/>
      <c r="B40" s="51"/>
      <c r="C40" s="52"/>
      <c r="E40" s="23" t="s">
        <v>211</v>
      </c>
      <c r="F40" s="248">
        <v>36.51</v>
      </c>
      <c r="G40" s="248">
        <v>36.51</v>
      </c>
      <c r="H40" s="336">
        <v>0</v>
      </c>
      <c r="I40" s="49">
        <v>0</v>
      </c>
      <c r="J40" s="378">
        <v>0</v>
      </c>
      <c r="K40" s="364">
        <v>0</v>
      </c>
      <c r="L40" s="378">
        <v>439.77999999999975</v>
      </c>
      <c r="M40">
        <v>0</v>
      </c>
      <c r="N40" s="375" t="str">
        <f>HYPERLINK("http://finance.yahoo.com/q?s=" &amp; E40, "Link")</f>
        <v>Link</v>
      </c>
      <c r="O40" s="374">
        <v>0</v>
      </c>
      <c r="P40" s="374">
        <v>1.2500000000000001E-2</v>
      </c>
      <c r="Q40" s="152"/>
    </row>
    <row r="41" spans="1:20" ht="21.95" customHeight="1" x14ac:dyDescent="0.25">
      <c r="A41" s="52"/>
      <c r="B41" s="159"/>
      <c r="C41" s="337"/>
      <c r="E41" s="23" t="s">
        <v>306</v>
      </c>
      <c r="F41" s="248">
        <v>44.5</v>
      </c>
      <c r="G41" s="248">
        <v>44.5</v>
      </c>
      <c r="H41" s="336">
        <v>0</v>
      </c>
      <c r="I41" s="49">
        <v>0</v>
      </c>
      <c r="J41" s="378">
        <v>0</v>
      </c>
      <c r="K41" s="364">
        <v>0</v>
      </c>
      <c r="L41" s="378">
        <v>427.92000000000007</v>
      </c>
      <c r="M41">
        <v>0</v>
      </c>
      <c r="N41" s="375" t="str">
        <f>HYPERLINK("http://finance.yahoo.com/q?s=" &amp; E41, "Link")</f>
        <v>Link</v>
      </c>
      <c r="O41" s="374">
        <v>0</v>
      </c>
      <c r="P41" s="374">
        <v>1.09E-2</v>
      </c>
      <c r="Q41" s="152"/>
      <c r="R41" s="49"/>
      <c r="S41" s="49"/>
    </row>
    <row r="42" spans="1:20" ht="21.95" customHeight="1" x14ac:dyDescent="0.25">
      <c r="A42" s="51"/>
      <c r="B42" s="51"/>
      <c r="C42" s="52"/>
      <c r="E42" s="23" t="s">
        <v>47</v>
      </c>
      <c r="F42" s="248">
        <v>110.6</v>
      </c>
      <c r="G42" s="248">
        <v>110.6</v>
      </c>
      <c r="H42" s="336">
        <v>0</v>
      </c>
      <c r="I42" s="49">
        <v>0</v>
      </c>
      <c r="J42" s="378">
        <v>0</v>
      </c>
      <c r="K42" s="364">
        <v>0</v>
      </c>
      <c r="L42" s="378">
        <v>-168.6200000000008</v>
      </c>
      <c r="M42">
        <v>0</v>
      </c>
      <c r="N42" s="375" t="str">
        <f>HYPERLINK("http://finance.yahoo.com/q?s=" &amp; E42, "Link")</f>
        <v>Link</v>
      </c>
      <c r="O42" s="374">
        <v>2.23E-2</v>
      </c>
      <c r="P42" s="374">
        <v>5.3E-3</v>
      </c>
      <c r="Q42" s="460"/>
      <c r="R42" s="49"/>
    </row>
    <row r="43" spans="1:20" ht="21.95" customHeight="1" x14ac:dyDescent="0.25">
      <c r="A43" s="51"/>
      <c r="B43" s="51"/>
      <c r="C43" s="52"/>
      <c r="E43" s="23" t="s">
        <v>178</v>
      </c>
      <c r="F43" s="248">
        <v>45.53</v>
      </c>
      <c r="G43" s="248">
        <v>45.53</v>
      </c>
      <c r="H43" s="336">
        <v>0</v>
      </c>
      <c r="I43" s="49">
        <v>0</v>
      </c>
      <c r="J43" s="378">
        <v>0</v>
      </c>
      <c r="K43" s="364">
        <v>0</v>
      </c>
      <c r="L43" s="378">
        <v>75.019999999999982</v>
      </c>
      <c r="M43">
        <v>0</v>
      </c>
      <c r="N43" s="375" t="str">
        <f>HYPERLINK("http://finance.yahoo.com/q?s=" &amp; E43, "Link")</f>
        <v>Link</v>
      </c>
      <c r="O43" s="374">
        <v>1.66E-2</v>
      </c>
      <c r="P43" s="374">
        <v>7.4999999999999997E-3</v>
      </c>
      <c r="Q43" s="49"/>
    </row>
    <row r="44" spans="1:20" ht="21.95" customHeight="1" x14ac:dyDescent="0.25">
      <c r="A44" s="51"/>
      <c r="B44" s="51"/>
      <c r="C44" s="52"/>
      <c r="E44" s="23" t="s">
        <v>223</v>
      </c>
      <c r="F44" s="248">
        <v>98.72</v>
      </c>
      <c r="G44" s="248">
        <v>98.72</v>
      </c>
      <c r="H44" s="336">
        <v>0</v>
      </c>
      <c r="I44" s="442">
        <v>0</v>
      </c>
      <c r="J44" s="378">
        <v>0</v>
      </c>
      <c r="K44" s="364">
        <v>0</v>
      </c>
      <c r="L44" s="378">
        <v>675.95000000000073</v>
      </c>
      <c r="M44">
        <v>0</v>
      </c>
      <c r="N44" s="375" t="str">
        <f>HYPERLINK("http://finance.yahoo.com/q?s=" &amp; E44, "Link")</f>
        <v>Link</v>
      </c>
      <c r="O44" s="374">
        <v>1.1299999999999999E-2</v>
      </c>
      <c r="P44" s="374">
        <v>6.7999999999999996E-3</v>
      </c>
      <c r="Q44" s="460"/>
      <c r="R44" s="49"/>
      <c r="S44" s="49"/>
    </row>
    <row r="45" spans="1:20" ht="21.95" customHeight="1" x14ac:dyDescent="0.25">
      <c r="A45" s="51"/>
      <c r="B45" s="51"/>
      <c r="C45" s="51"/>
      <c r="E45" s="23" t="s">
        <v>179</v>
      </c>
      <c r="F45" s="248">
        <v>226.51</v>
      </c>
      <c r="G45" s="248">
        <v>226.51</v>
      </c>
      <c r="H45" s="336">
        <v>0</v>
      </c>
      <c r="I45" s="49">
        <v>0</v>
      </c>
      <c r="J45" s="378">
        <v>0</v>
      </c>
      <c r="K45" s="364">
        <v>0</v>
      </c>
      <c r="L45" s="378">
        <v>160.82999999999993</v>
      </c>
      <c r="M45">
        <v>0</v>
      </c>
      <c r="N45" s="375" t="str">
        <f>HYPERLINK("http://finance.yahoo.com/q?s=" &amp; E45, "Link")</f>
        <v>Link</v>
      </c>
      <c r="O45" s="374">
        <v>0</v>
      </c>
      <c r="P45" s="374">
        <v>6.0000000000000001E-3</v>
      </c>
    </row>
    <row r="46" spans="1:20" ht="21.95" customHeight="1" x14ac:dyDescent="0.25">
      <c r="A46" s="51"/>
      <c r="B46" s="51"/>
      <c r="C46" s="52"/>
      <c r="E46" s="23" t="s">
        <v>174</v>
      </c>
      <c r="F46" s="248">
        <v>76.930000000000007</v>
      </c>
      <c r="G46" s="248">
        <v>76.930000000000007</v>
      </c>
      <c r="H46" s="336">
        <v>0</v>
      </c>
      <c r="I46" s="49">
        <v>0</v>
      </c>
      <c r="J46" s="378">
        <v>0</v>
      </c>
      <c r="K46" s="364">
        <v>0</v>
      </c>
      <c r="L46" s="378">
        <v>1368.8999999999978</v>
      </c>
      <c r="M46">
        <v>0</v>
      </c>
      <c r="N46" s="375" t="str">
        <f>HYPERLINK("http://finance.yahoo.com/q?s=" &amp; E46, "Link")</f>
        <v>Link</v>
      </c>
      <c r="O46" s="374">
        <v>1.5299999999999999E-2</v>
      </c>
      <c r="P46" s="374">
        <v>-3.2599999999999997E-2</v>
      </c>
      <c r="Q46" s="49"/>
      <c r="R46" s="49"/>
      <c r="S46" s="49"/>
    </row>
    <row r="47" spans="1:20" ht="21.95" customHeight="1" x14ac:dyDescent="0.25">
      <c r="A47" s="51"/>
      <c r="B47" s="51"/>
      <c r="C47" s="52"/>
      <c r="E47" s="23" t="s">
        <v>39</v>
      </c>
      <c r="F47" s="248">
        <v>39.299999999999997</v>
      </c>
      <c r="G47" s="248">
        <v>39.299999999999997</v>
      </c>
      <c r="H47" s="50">
        <v>0</v>
      </c>
      <c r="I47" s="49">
        <v>0</v>
      </c>
      <c r="J47" s="378">
        <v>0</v>
      </c>
      <c r="K47" s="364">
        <v>0</v>
      </c>
      <c r="L47" s="49">
        <v>529.88000000000284</v>
      </c>
      <c r="M47">
        <v>0</v>
      </c>
      <c r="N47" s="375" t="str">
        <f>HYPERLINK("http://finance.yahoo.com/q?s=" &amp; E47, "Link")</f>
        <v>Link</v>
      </c>
      <c r="O47" s="364">
        <v>2.64E-2</v>
      </c>
      <c r="P47" s="364">
        <v>-2.24E-2</v>
      </c>
    </row>
    <row r="48" spans="1:20" ht="21.95" customHeight="1" x14ac:dyDescent="0.25">
      <c r="A48" s="51"/>
      <c r="B48" s="51"/>
      <c r="C48" s="51"/>
      <c r="E48" s="23" t="s">
        <v>13</v>
      </c>
      <c r="F48" s="248">
        <v>75.17</v>
      </c>
      <c r="G48" s="248">
        <v>75.17</v>
      </c>
      <c r="H48" s="336">
        <v>0</v>
      </c>
      <c r="I48" s="49">
        <v>0</v>
      </c>
      <c r="J48" s="378">
        <v>0</v>
      </c>
      <c r="K48" s="364">
        <v>0</v>
      </c>
      <c r="L48" s="378">
        <v>1461.5600000000013</v>
      </c>
      <c r="M48">
        <v>0</v>
      </c>
      <c r="N48" s="375" t="str">
        <f>HYPERLINK("http://finance.yahoo.com/q?s=" &amp; E48, "Link")</f>
        <v>Link</v>
      </c>
      <c r="O48" s="374">
        <v>0</v>
      </c>
      <c r="P48" s="374">
        <v>3.3399999999999999E-2</v>
      </c>
    </row>
    <row r="49" spans="1:22" ht="21.95" customHeight="1" x14ac:dyDescent="0.25">
      <c r="A49" s="51"/>
      <c r="B49" s="51"/>
      <c r="C49" s="52"/>
      <c r="E49" s="23" t="s">
        <v>51</v>
      </c>
      <c r="F49" s="248">
        <v>160.12</v>
      </c>
      <c r="G49" s="248">
        <v>160.12</v>
      </c>
      <c r="H49" s="50">
        <v>0</v>
      </c>
      <c r="I49" s="49">
        <v>0</v>
      </c>
      <c r="J49" s="378">
        <v>0</v>
      </c>
      <c r="K49" s="364">
        <v>0</v>
      </c>
      <c r="L49" s="49">
        <v>176.70000000000073</v>
      </c>
      <c r="M49">
        <v>0</v>
      </c>
      <c r="N49" s="375" t="str">
        <f>HYPERLINK("http://finance.yahoo.com/q?s=" &amp; E49, "Link")</f>
        <v>Link</v>
      </c>
      <c r="O49" s="364">
        <v>1.5599999999999999E-2</v>
      </c>
      <c r="P49" s="364">
        <v>5.0000000000000001E-3</v>
      </c>
      <c r="Q49" s="152"/>
      <c r="T49" s="49"/>
    </row>
    <row r="50" spans="1:22" ht="21.95" customHeight="1" x14ac:dyDescent="0.25">
      <c r="A50" s="51"/>
      <c r="B50" s="51"/>
      <c r="C50" s="52"/>
      <c r="E50" s="23" t="s">
        <v>42</v>
      </c>
      <c r="F50" s="248">
        <v>104.99</v>
      </c>
      <c r="G50" s="248">
        <v>104.99</v>
      </c>
      <c r="H50" s="336">
        <v>0</v>
      </c>
      <c r="I50" s="49">
        <v>0</v>
      </c>
      <c r="J50" s="378">
        <v>0</v>
      </c>
      <c r="K50" s="364">
        <v>0</v>
      </c>
      <c r="L50" s="378">
        <v>128.08999999999833</v>
      </c>
      <c r="M50">
        <v>0</v>
      </c>
      <c r="N50" s="375" t="str">
        <f>HYPERLINK("http://finance.yahoo.com/q?s=" &amp; E50, "Link")</f>
        <v>Link</v>
      </c>
      <c r="O50" s="374">
        <v>2.23E-2</v>
      </c>
      <c r="P50" s="374">
        <v>-3.5999999999999999E-3</v>
      </c>
      <c r="Q50" s="460"/>
      <c r="R50" s="49"/>
    </row>
    <row r="51" spans="1:22" ht="21.95" customHeight="1" x14ac:dyDescent="0.25">
      <c r="A51" s="51"/>
      <c r="B51" s="51"/>
      <c r="C51" s="52"/>
      <c r="E51" s="23" t="s">
        <v>54</v>
      </c>
      <c r="F51" s="248">
        <v>109.79</v>
      </c>
      <c r="G51" s="248">
        <v>109.79</v>
      </c>
      <c r="H51" s="50">
        <v>0</v>
      </c>
      <c r="I51" s="49">
        <v>0</v>
      </c>
      <c r="J51" s="378">
        <v>0</v>
      </c>
      <c r="K51" s="364">
        <v>0</v>
      </c>
      <c r="L51" s="49">
        <v>114.84999999999991</v>
      </c>
      <c r="M51">
        <v>0</v>
      </c>
      <c r="N51" s="375" t="str">
        <f>HYPERLINK("http://finance.yahoo.com/q?s=" &amp; E51, "Link")</f>
        <v>Link</v>
      </c>
      <c r="O51" s="364">
        <v>2.4400000000000002E-2</v>
      </c>
      <c r="P51" s="364">
        <v>1.2500000000000001E-2</v>
      </c>
      <c r="Q51" s="152"/>
    </row>
    <row r="52" spans="1:22" ht="21.95" customHeight="1" x14ac:dyDescent="0.25">
      <c r="A52" s="51"/>
      <c r="B52" s="51"/>
      <c r="C52" s="52"/>
      <c r="E52" s="23" t="s">
        <v>241</v>
      </c>
      <c r="F52" s="248">
        <v>47.73</v>
      </c>
      <c r="G52" s="248">
        <v>47.73</v>
      </c>
      <c r="H52" s="336">
        <v>0</v>
      </c>
      <c r="I52" s="49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>HYPERLINK("http://finance.yahoo.com/q?s=" &amp; E52, "Link")</f>
        <v>Link</v>
      </c>
      <c r="O52" s="374">
        <v>0</v>
      </c>
      <c r="P52" s="374">
        <v>5.4999999999999997E-3</v>
      </c>
      <c r="R52" s="49"/>
      <c r="T52" s="49"/>
    </row>
    <row r="53" spans="1:22" ht="21.95" customHeight="1" x14ac:dyDescent="0.25">
      <c r="A53" s="52"/>
      <c r="B53" s="52"/>
      <c r="C53" s="52"/>
      <c r="E53" s="23" t="s">
        <v>177</v>
      </c>
      <c r="F53" s="248">
        <v>57.14</v>
      </c>
      <c r="G53" s="248">
        <v>57.14</v>
      </c>
      <c r="H53" s="336">
        <v>0</v>
      </c>
      <c r="I53" s="49">
        <v>0</v>
      </c>
      <c r="J53" s="378">
        <v>0</v>
      </c>
      <c r="K53" s="364">
        <v>0</v>
      </c>
      <c r="L53" s="378">
        <v>828.28000000000611</v>
      </c>
      <c r="M53">
        <v>0</v>
      </c>
      <c r="N53" s="375" t="str">
        <f>HYPERLINK("http://finance.yahoo.com/q?s=" &amp; E53, "Link")</f>
        <v>Link</v>
      </c>
      <c r="O53" s="374">
        <v>2.8400000000000002E-2</v>
      </c>
      <c r="P53" s="374">
        <v>-2.5999999999999999E-3</v>
      </c>
      <c r="Q53" s="49"/>
      <c r="T53" s="49"/>
    </row>
    <row r="54" spans="1:22" ht="21.95" customHeight="1" x14ac:dyDescent="0.25">
      <c r="A54" s="51"/>
      <c r="B54" s="52"/>
      <c r="C54" s="52"/>
      <c r="E54" s="23" t="s">
        <v>53</v>
      </c>
      <c r="F54" s="248">
        <v>70.069999999999993</v>
      </c>
      <c r="G54" s="248">
        <v>70.069999999999993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>HYPERLINK("http://finance.yahoo.com/q?s=" &amp; E54, "Link")</f>
        <v>Link</v>
      </c>
      <c r="O54" s="374">
        <v>6.4000000000000003E-3</v>
      </c>
      <c r="P54" s="374">
        <v>-1.09E-2</v>
      </c>
      <c r="Q54" s="152"/>
      <c r="R54" s="49"/>
    </row>
    <row r="55" spans="1:22" ht="21.95" customHeight="1" x14ac:dyDescent="0.25">
      <c r="A55" s="52"/>
      <c r="B55" s="52"/>
      <c r="C55" s="52"/>
      <c r="E55" s="23"/>
      <c r="H55" s="336"/>
      <c r="J55" s="378"/>
      <c r="K55" s="364"/>
      <c r="L55" s="378"/>
      <c r="N55" s="375"/>
      <c r="O55" s="374"/>
      <c r="P55" s="374"/>
      <c r="Q55" s="49"/>
      <c r="R55" s="49"/>
      <c r="T55" s="49"/>
      <c r="V55" s="49"/>
    </row>
    <row r="56" spans="1:22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Q56" s="49"/>
      <c r="R56" s="49"/>
      <c r="S56" s="49"/>
      <c r="T56" s="49"/>
    </row>
    <row r="57" spans="1:22" ht="21.95" customHeight="1" x14ac:dyDescent="0.25">
      <c r="A57" s="51"/>
      <c r="B57" s="51"/>
      <c r="C57" s="52"/>
    </row>
    <row r="58" spans="1:22" ht="21.95" customHeight="1" x14ac:dyDescent="0.25">
      <c r="A58" s="51"/>
      <c r="B58" s="51"/>
      <c r="C58" s="52"/>
    </row>
  </sheetData>
  <sortState ref="E2:P54">
    <sortCondition descending="1" ref="I1"/>
  </sortState>
  <dataConsolidate/>
  <conditionalFormatting sqref="O1:O1048576">
    <cfRule type="expression" dxfId="91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18" priority="13">
      <formula>$H2=0</formula>
    </cfRule>
  </conditionalFormatting>
  <conditionalFormatting sqref="J2:K200">
    <cfRule type="expression" dxfId="917" priority="14">
      <formula>$J2=0</formula>
    </cfRule>
  </conditionalFormatting>
  <conditionalFormatting sqref="L1:L1048576">
    <cfRule type="expression" dxfId="916" priority="12">
      <formula>$L2=0</formula>
    </cfRule>
  </conditionalFormatting>
  <conditionalFormatting sqref="M1">
    <cfRule type="expression" dxfId="915" priority="8">
      <formula>$L2=0</formula>
    </cfRule>
  </conditionalFormatting>
  <conditionalFormatting sqref="J2:K58">
    <cfRule type="expression" dxfId="914" priority="56">
      <formula>$J2&gt;0</formula>
    </cfRule>
  </conditionalFormatting>
  <conditionalFormatting sqref="L2:L58">
    <cfRule type="expression" dxfId="913" priority="10">
      <formula>$L2&lt;0</formula>
    </cfRule>
    <cfRule type="expression" dxfId="912" priority="11">
      <formula>$L2&gt;0</formula>
    </cfRule>
  </conditionalFormatting>
  <conditionalFormatting sqref="J2:K458">
    <cfRule type="expression" dxfId="911" priority="55">
      <formula>$J2&lt;0</formula>
    </cfRule>
  </conditionalFormatting>
  <conditionalFormatting sqref="P1:P1048576">
    <cfRule type="expression" dxfId="91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0" location="MYL!A1" display="MYL"/>
    <hyperlink ref="E44" location="SIG!A1" display="SIG"/>
    <hyperlink ref="E19" location="AAPL!A1" display="AAPL"/>
    <hyperlink ref="E23" location="AXP!A1" display="AXP"/>
    <hyperlink ref="E28" location="DG!A1" display="DG"/>
    <hyperlink ref="E16" location="PINC!A1" display="PINC"/>
    <hyperlink ref="E31" location="FOXA!A1" display="FOXA"/>
    <hyperlink ref="E7" location="SWHC!A1" display="SWHC"/>
    <hyperlink ref="E25" location="CF!A1" display="CF"/>
    <hyperlink ref="E38" location="LUV!A1" display="LUV"/>
    <hyperlink ref="E17" location="BMY!A1" display="BMY"/>
    <hyperlink ref="E20" location="AKAM!A1" display="AKAM"/>
    <hyperlink ref="E6" location="CVS!A1" display="CVS"/>
    <hyperlink ref="E2" location="MRO!A1" display="MRO"/>
    <hyperlink ref="E8" location="KR!A1" display="KR"/>
    <hyperlink ref="E30" location="F!A1" display="F"/>
    <hyperlink ref="E9" location="JNJ!A1" display="JNJ"/>
    <hyperlink ref="E3" location="CPN!A1" display="CPN"/>
    <hyperlink ref="E10" location="EW!A1" display="EW"/>
    <hyperlink ref="E14" location="NKE!A1" display="NKE"/>
    <hyperlink ref="E39" location="MOS!A1" display="MOS"/>
    <hyperlink ref="E52" location="VGK!A1" display="VGK"/>
    <hyperlink ref="E5" location="MU!A1" display="MU"/>
    <hyperlink ref="E35" location="IP!A1" display="IP"/>
    <hyperlink ref="E34" location="INTC!A1" display="INTC"/>
    <hyperlink ref="E33" location="HES!A1" display="HES"/>
    <hyperlink ref="E50" location="UNP!A1" display="UNP"/>
    <hyperlink ref="E41" location="NCLH!A1" display="NCLH"/>
    <hyperlink ref="E45" location="SPY!A1" display="SPY"/>
    <hyperlink ref="E46" location="SWKS!A1" display="SWKS"/>
    <hyperlink ref="E26" location="CNI!A1" display="CNI"/>
    <hyperlink ref="E53" location="WFC!A1" display="WFC"/>
    <hyperlink ref="E18" location="AA!A1" display="AA"/>
    <hyperlink ref="E36" location="KATE!A1" display="KATE"/>
    <hyperlink ref="E43" location="NWL!A1" display="NWL"/>
    <hyperlink ref="E37" location="KORS!A1" display="KORS"/>
    <hyperlink ref="E21" location="ALL!A1" display="ALL"/>
    <hyperlink ref="E42" location="NSC!A1" display="NSC"/>
    <hyperlink ref="E22" location="AVGO!A1" display="AVGO"/>
    <hyperlink ref="E48" location="UAL!A1" display="UAL"/>
    <hyperlink ref="E15" location="CAH!A1" display="CAH"/>
    <hyperlink ref="E27" location="DAL!A1" display="DAL"/>
    <hyperlink ref="E29" location="DIS!A1" display="DIS"/>
    <hyperlink ref="E13" location="FTR!A1" display="FTR"/>
    <hyperlink ref="E4" location="GILD!A1" display="GILD"/>
    <hyperlink ref="E54" location="WWD!A1" display="WWD"/>
    <hyperlink ref="E11" location="GIS!A1" display="GIS"/>
    <hyperlink ref="E32" location="GM!A1" display="GM"/>
    <hyperlink ref="E12" location="TMO!A1" display="TMO"/>
    <hyperlink ref="E47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5"/>
  <sheetViews>
    <sheetView zoomScaleNormal="100" workbookViewId="0">
      <pane ySplit="1" topLeftCell="A295" activePane="bottomLeft" state="frozen"/>
      <selection pane="bottomLeft" activeCell="K320" sqref="K32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136</v>
      </c>
      <c r="D1" s="349" t="s">
        <v>138</v>
      </c>
      <c r="E1" s="349" t="s">
        <v>142</v>
      </c>
      <c r="F1" s="349" t="s">
        <v>155</v>
      </c>
      <c r="G1" s="349" t="s">
        <v>324</v>
      </c>
      <c r="H1" s="349" t="s">
        <v>323</v>
      </c>
      <c r="I1" s="347" t="s">
        <v>85</v>
      </c>
      <c r="J1" s="347" t="s">
        <v>87</v>
      </c>
      <c r="K1" s="347" t="s">
        <v>135</v>
      </c>
      <c r="L1" s="347" t="s">
        <v>137</v>
      </c>
      <c r="M1" s="350" t="s">
        <v>96</v>
      </c>
      <c r="N1" s="350" t="s">
        <v>76</v>
      </c>
      <c r="O1" s="347" t="s">
        <v>151</v>
      </c>
      <c r="P1" s="351" t="s">
        <v>193</v>
      </c>
      <c r="Q1" s="351" t="s">
        <v>194</v>
      </c>
      <c r="R1" s="351" t="s">
        <v>195</v>
      </c>
      <c r="S1" s="351" t="s">
        <v>224</v>
      </c>
      <c r="T1" s="351" t="s">
        <v>225</v>
      </c>
      <c r="U1" s="350" t="s">
        <v>237</v>
      </c>
      <c r="V1" s="350" t="s">
        <v>238</v>
      </c>
      <c r="W1" s="350" t="s">
        <v>325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23626.280000000028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0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6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7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7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5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4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4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5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5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4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4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343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0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505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60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ref="D312" si="1024">(C312-C311)/C311</f>
        <v>3.4108794353905872E-3</v>
      </c>
      <c r="E312" s="251">
        <f t="shared" ref="E312" si="1025">(C312-$C$2)/$C$2</f>
        <v>5.2220277391982629E-2</v>
      </c>
      <c r="F312" s="252">
        <v>5333</v>
      </c>
      <c r="G312" s="175">
        <f t="shared" ref="G312" si="1026">(F312-F311)/F311</f>
        <v>4.5414389825367768E-3</v>
      </c>
      <c r="H312" s="253">
        <f t="shared" ref="H312" si="1027">(F312-F$2)/F$2</f>
        <v>4.7390851778384466E-2</v>
      </c>
      <c r="I312" s="605">
        <v>317812.25</v>
      </c>
      <c r="J312" s="255">
        <v>300000</v>
      </c>
      <c r="K312" s="255">
        <f t="shared" ref="K312" si="1028">I312-I311-J312+J311</f>
        <v>2062.9799999999814</v>
      </c>
      <c r="L312" s="175">
        <f t="shared" ref="L312" si="1029">K312/I311</f>
        <v>6.5336018037349102E-3</v>
      </c>
      <c r="M312" s="256">
        <f t="shared" ref="M312" si="1030">I312-J312</f>
        <v>17812.25</v>
      </c>
      <c r="N312" s="257">
        <f t="shared" ref="N312" si="1031">M312/J312</f>
        <v>5.9374166666666665E-2</v>
      </c>
      <c r="O312" s="256" t="b">
        <f t="shared" ref="O312" si="1032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3">I312-Q312</f>
        <v>70335.549999999988</v>
      </c>
      <c r="S312" s="255">
        <v>-30573</v>
      </c>
      <c r="T312" s="255">
        <f t="shared" ref="T312" si="1034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ref="D313" si="1035">(C313-C312)/C312</f>
        <v>1.316318827608336E-2</v>
      </c>
      <c r="E313" s="251">
        <f t="shared" ref="E313" si="1036">(C313-$C$2)/$C$2</f>
        <v>6.6070851011205953E-2</v>
      </c>
      <c r="F313" s="252">
        <v>5393.76</v>
      </c>
      <c r="G313" s="175">
        <f t="shared" ref="G313" si="1037">(F313-F312)/F312</f>
        <v>1.1393212075754776E-2</v>
      </c>
      <c r="H313" s="253">
        <f t="shared" ref="H313" si="1038">(F313-F$2)/F$2</f>
        <v>5.9323997878901039E-2</v>
      </c>
      <c r="I313" s="605">
        <v>321172.03999999998</v>
      </c>
      <c r="J313" s="255">
        <v>300000</v>
      </c>
      <c r="K313" s="255">
        <f t="shared" ref="K313" si="1039">I313-I312-J313+J312</f>
        <v>3359.789999999979</v>
      </c>
      <c r="L313" s="175">
        <f t="shared" ref="L313" si="1040">K313/I312</f>
        <v>1.0571618935393394E-2</v>
      </c>
      <c r="M313" s="256">
        <f t="shared" ref="M313" si="1041">I313-J313</f>
        <v>21172.039999999979</v>
      </c>
      <c r="N313" s="257">
        <f t="shared" ref="N313" si="1042">M313/J313</f>
        <v>7.0573466666666598E-2</v>
      </c>
      <c r="O313" s="256" t="b">
        <f t="shared" ref="O313" si="1043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44">I313-Q313</f>
        <v>100394.43999999997</v>
      </c>
      <c r="S313" s="255">
        <v>-30508</v>
      </c>
      <c r="T313" s="255">
        <f t="shared" ref="T313" si="1045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6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ref="D314" si="1047">(C314-C313)/C313</f>
        <v>2.1594128538604618E-3</v>
      </c>
      <c r="E314" s="251">
        <f t="shared" ref="E314" si="1048">(C314-$C$2)/$C$2</f>
        <v>6.8372938110005513E-2</v>
      </c>
      <c r="F314" s="252">
        <v>5417.35</v>
      </c>
      <c r="G314" s="175">
        <f t="shared" ref="G314" si="1049">(F314-F313)/F313</f>
        <v>4.3735724244312211E-3</v>
      </c>
      <c r="H314" s="253">
        <f t="shared" ref="H314" si="1050">(F314-F$2)/F$2</f>
        <v>6.3957028104562441E-2</v>
      </c>
      <c r="I314" s="605">
        <v>322327.21999999997</v>
      </c>
      <c r="J314" s="255">
        <v>300000</v>
      </c>
      <c r="K314" s="255">
        <f t="shared" ref="K314" si="1051">I314-I313-J314+J313</f>
        <v>1155.179999999993</v>
      </c>
      <c r="L314" s="175">
        <f t="shared" ref="L314" si="1052">K314/I313</f>
        <v>3.596763902611177E-3</v>
      </c>
      <c r="M314" s="256">
        <f t="shared" ref="M314" si="1053">I314-J314</f>
        <v>22327.219999999972</v>
      </c>
      <c r="N314" s="257">
        <f t="shared" ref="N314" si="1054">M314/J314</f>
        <v>7.442406666666658E-2</v>
      </c>
      <c r="O314" s="256" t="b">
        <f t="shared" ref="O314" si="1055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56">I314-Q314</f>
        <v>106112.81999999998</v>
      </c>
      <c r="S314" s="255">
        <v>-30163</v>
      </c>
      <c r="T314" s="255">
        <f t="shared" ref="T314" si="1057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58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ref="D315" si="1059">(C315-C314)/C314</f>
        <v>5.9389455032744986E-3</v>
      </c>
      <c r="E315" s="251">
        <f t="shared" ref="E315" si="1060">(C315-$C$2)/$C$2</f>
        <v>7.4717946766614099E-2</v>
      </c>
      <c r="F315" s="252">
        <v>5444.49</v>
      </c>
      <c r="G315" s="175">
        <f t="shared" ref="G315" si="1061">(F315-F314)/F314</f>
        <v>5.0098295291977476E-3</v>
      </c>
      <c r="H315" s="253">
        <f t="shared" ref="H315" si="1062">(F315-F$2)/F$2</f>
        <v>6.9287271441758155E-2</v>
      </c>
      <c r="I315" s="605">
        <v>323626.28000000003</v>
      </c>
      <c r="J315" s="255">
        <v>300000</v>
      </c>
      <c r="K315" s="255">
        <f t="shared" ref="K315" si="1063">I315-I314-J315+J314</f>
        <v>1299.0600000000559</v>
      </c>
      <c r="L315" s="175">
        <f t="shared" ref="L315" si="1064">K315/I314</f>
        <v>4.0302522387034396E-3</v>
      </c>
      <c r="M315" s="256">
        <f t="shared" ref="M315" si="1065">I315-J315</f>
        <v>23626.280000000028</v>
      </c>
      <c r="N315" s="257">
        <f t="shared" ref="N315" si="1066">M315/J315</f>
        <v>7.8754266666666753E-2</v>
      </c>
      <c r="O315" s="256" t="b">
        <f t="shared" ref="O315" si="1067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68">I315-Q315</f>
        <v>119147.48000000004</v>
      </c>
      <c r="S315" s="255">
        <v>-28680</v>
      </c>
      <c r="T315" s="255">
        <f t="shared" ref="T315" si="1069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70">N315/V315</f>
        <v>0.21499833308547231</v>
      </c>
    </row>
  </sheetData>
  <conditionalFormatting sqref="D3:D315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5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5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5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6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42713</v>
      </c>
      <c r="X2" s="10">
        <v>305.24</v>
      </c>
      <c r="Y2" s="10">
        <v>306.98</v>
      </c>
      <c r="Z2" s="10">
        <v>281.79000000000002</v>
      </c>
      <c r="AA2" s="10">
        <v>287.77</v>
      </c>
      <c r="AB2" s="95">
        <v>6247700</v>
      </c>
      <c r="AC2" s="10">
        <v>287.77</v>
      </c>
      <c r="AD2" s="2">
        <f>Y2-Z2</f>
        <v>25.189999999999998</v>
      </c>
      <c r="AE2" s="138">
        <f>AC2/AC3-1</f>
        <v>-6.1131449886027145E-3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287.77</v>
      </c>
      <c r="W3" s="133">
        <v>42712</v>
      </c>
      <c r="X3" s="10">
        <v>285.8</v>
      </c>
      <c r="Y3" s="10">
        <v>292.97000000000003</v>
      </c>
      <c r="Z3" s="10">
        <v>278.58</v>
      </c>
      <c r="AA3" s="10">
        <v>289.54000000000002</v>
      </c>
      <c r="AB3" s="95">
        <v>4750600</v>
      </c>
      <c r="AC3" s="10">
        <v>289.54000000000002</v>
      </c>
      <c r="AD3" s="2">
        <f t="shared" ref="AD3:AD66" si="0">Y3-Z3</f>
        <v>14.390000000000043</v>
      </c>
      <c r="AE3" s="138">
        <f t="shared" ref="AE3:AE66" si="1">AC3/AC4-1</f>
        <v>1.4861549246407257E-2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287.77</v>
      </c>
      <c r="R4" s="547">
        <v>-6.1000000000000004E-3</v>
      </c>
      <c r="T4" s="1"/>
      <c r="W4" s="133">
        <v>42711</v>
      </c>
      <c r="X4" s="10">
        <v>285.5</v>
      </c>
      <c r="Y4" s="10">
        <v>288.97000000000003</v>
      </c>
      <c r="Z4" s="10">
        <v>280.5</v>
      </c>
      <c r="AA4" s="10">
        <v>285.3</v>
      </c>
      <c r="AB4" s="95">
        <v>1948700</v>
      </c>
      <c r="AC4" s="10">
        <v>285.3</v>
      </c>
      <c r="AD4" s="2">
        <f t="shared" si="0"/>
        <v>8.4700000000000273</v>
      </c>
      <c r="AE4" s="138">
        <f t="shared" si="1"/>
        <v>-2.0126390987773135E-2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42710</v>
      </c>
      <c r="X5" s="10">
        <v>291.75</v>
      </c>
      <c r="Y5" s="10">
        <v>294.45</v>
      </c>
      <c r="Z5" s="10">
        <v>290</v>
      </c>
      <c r="AA5" s="10">
        <v>291.16000000000003</v>
      </c>
      <c r="AB5" s="95">
        <v>1561000</v>
      </c>
      <c r="AC5" s="10">
        <v>291.16000000000003</v>
      </c>
      <c r="AD5" s="2">
        <f t="shared" si="0"/>
        <v>4.4499999999999886</v>
      </c>
      <c r="AE5" s="138">
        <f t="shared" si="1"/>
        <v>3.2389221969539861E-3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298.94</v>
      </c>
      <c r="Y6" s="10">
        <v>299.89</v>
      </c>
      <c r="Z6" s="10">
        <v>289.48</v>
      </c>
      <c r="AA6" s="10">
        <v>290.22000000000003</v>
      </c>
      <c r="AB6" s="95">
        <v>1831200</v>
      </c>
      <c r="AC6" s="10">
        <v>290.22000000000003</v>
      </c>
      <c r="AD6" s="2">
        <f t="shared" si="0"/>
        <v>10.409999999999968</v>
      </c>
      <c r="AE6" s="138">
        <f t="shared" si="1"/>
        <v>-2.3453009859012663E-2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42706</v>
      </c>
      <c r="X7" s="10">
        <v>296.52999999999997</v>
      </c>
      <c r="Y7" s="10">
        <v>299.95</v>
      </c>
      <c r="Z7" s="10">
        <v>293.04000000000002</v>
      </c>
      <c r="AA7" s="10">
        <v>297.19</v>
      </c>
      <c r="AB7" s="95">
        <v>1423200</v>
      </c>
      <c r="AC7" s="10">
        <v>297.19</v>
      </c>
      <c r="AD7" s="2">
        <f t="shared" si="0"/>
        <v>6.9099999999999682</v>
      </c>
      <c r="AE7" s="138">
        <f t="shared" si="1"/>
        <v>4.7670565961188682E-3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296.32</v>
      </c>
      <c r="Y8" s="10">
        <v>296.64999999999998</v>
      </c>
      <c r="Z8" s="10">
        <v>293.11</v>
      </c>
      <c r="AA8" s="10">
        <v>295.77999999999997</v>
      </c>
      <c r="AB8" s="95">
        <v>1666800</v>
      </c>
      <c r="AC8" s="10">
        <v>295.77999999999997</v>
      </c>
      <c r="AD8" s="2">
        <f t="shared" si="0"/>
        <v>3.5399999999999636</v>
      </c>
      <c r="AE8" s="138">
        <f t="shared" si="1"/>
        <v>5.8149420206072833E-3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303.33999999999997</v>
      </c>
      <c r="Y9" s="10">
        <v>304.3</v>
      </c>
      <c r="Z9" s="10">
        <v>293.95</v>
      </c>
      <c r="AA9" s="10">
        <v>294.07</v>
      </c>
      <c r="AB9" s="95">
        <v>2120900</v>
      </c>
      <c r="AC9" s="10">
        <v>294.07</v>
      </c>
      <c r="AD9" s="2">
        <f t="shared" si="0"/>
        <v>10.350000000000023</v>
      </c>
      <c r="AE9" s="138">
        <f t="shared" si="1"/>
        <v>-2.8734683092776714E-2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42703</v>
      </c>
      <c r="X10" s="10">
        <v>304.73</v>
      </c>
      <c r="Y10" s="10">
        <v>307.42</v>
      </c>
      <c r="Z10" s="10">
        <v>302.52999999999997</v>
      </c>
      <c r="AA10" s="10">
        <v>302.77</v>
      </c>
      <c r="AB10" s="95">
        <v>1388400</v>
      </c>
      <c r="AC10" s="10">
        <v>302.77</v>
      </c>
      <c r="AD10" s="2">
        <f t="shared" si="0"/>
        <v>4.8900000000000432</v>
      </c>
      <c r="AE10" s="138">
        <f t="shared" si="1"/>
        <v>-3.3247745078675006E-3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304.36</v>
      </c>
      <c r="Y11" s="10">
        <v>305.83999999999997</v>
      </c>
      <c r="Z11" s="10">
        <v>301.3</v>
      </c>
      <c r="AA11" s="10">
        <v>303.77999999999997</v>
      </c>
      <c r="AB11" s="95">
        <v>1222600</v>
      </c>
      <c r="AC11" s="10">
        <v>303.77999999999997</v>
      </c>
      <c r="AD11" s="2">
        <f t="shared" si="0"/>
        <v>4.5399999999999636</v>
      </c>
      <c r="AE11" s="138">
        <f t="shared" si="1"/>
        <v>-4.652686762778524E-3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42699</v>
      </c>
      <c r="X12" s="10">
        <v>306.45999999999998</v>
      </c>
      <c r="Y12" s="10">
        <v>307.14999999999998</v>
      </c>
      <c r="Z12" s="10">
        <v>302.39</v>
      </c>
      <c r="AA12" s="10">
        <v>305.2</v>
      </c>
      <c r="AB12" s="95">
        <v>740900</v>
      </c>
      <c r="AC12" s="10">
        <v>305.2</v>
      </c>
      <c r="AD12" s="2">
        <f t="shared" si="0"/>
        <v>4.7599999999999909</v>
      </c>
      <c r="AE12" s="138">
        <f t="shared" si="1"/>
        <v>-2.3861667701762235E-3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42697</v>
      </c>
      <c r="X13" s="10">
        <v>293.82</v>
      </c>
      <c r="Y13" s="10">
        <v>308.88</v>
      </c>
      <c r="Z13" s="10">
        <v>293.8</v>
      </c>
      <c r="AA13" s="10">
        <v>305.93</v>
      </c>
      <c r="AB13" s="95">
        <v>5377500</v>
      </c>
      <c r="AC13" s="10">
        <v>305.93</v>
      </c>
      <c r="AD13" s="2">
        <f t="shared" si="0"/>
        <v>15.079999999999984</v>
      </c>
      <c r="AE13" s="138">
        <f t="shared" si="1"/>
        <v>-3.8288642293546227E-2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42696</v>
      </c>
      <c r="X14" s="10">
        <v>320.79000000000002</v>
      </c>
      <c r="Y14" s="10">
        <v>321</v>
      </c>
      <c r="Z14" s="10">
        <v>314.02</v>
      </c>
      <c r="AA14" s="10">
        <v>318.11</v>
      </c>
      <c r="AB14" s="95">
        <v>1522200</v>
      </c>
      <c r="AC14" s="10">
        <v>318.11</v>
      </c>
      <c r="AD14" s="2">
        <f t="shared" si="0"/>
        <v>6.9800000000000182</v>
      </c>
      <c r="AE14" s="138">
        <f t="shared" si="1"/>
        <v>-6.5971349585314254E-4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42695</v>
      </c>
      <c r="X15" s="10">
        <v>318.36</v>
      </c>
      <c r="Y15" s="10">
        <v>320.31</v>
      </c>
      <c r="Z15" s="10">
        <v>316.52</v>
      </c>
      <c r="AA15" s="10">
        <v>318.32</v>
      </c>
      <c r="AB15" s="95">
        <v>1328500</v>
      </c>
      <c r="AC15" s="10">
        <v>318.32</v>
      </c>
      <c r="AD15" s="2">
        <f t="shared" si="0"/>
        <v>3.7900000000000205</v>
      </c>
      <c r="AE15" s="138">
        <f t="shared" si="1"/>
        <v>4.1640378548895018E-3</v>
      </c>
    </row>
    <row r="16" spans="1:40" x14ac:dyDescent="0.25">
      <c r="G16" s="1"/>
      <c r="W16" s="133">
        <v>42692</v>
      </c>
      <c r="X16" s="10">
        <v>318.86</v>
      </c>
      <c r="Y16" s="10">
        <v>321</v>
      </c>
      <c r="Z16" s="10">
        <v>313.31</v>
      </c>
      <c r="AA16" s="10">
        <v>317</v>
      </c>
      <c r="AB16" s="95">
        <v>1277500</v>
      </c>
      <c r="AC16" s="10">
        <v>317</v>
      </c>
      <c r="AD16" s="2">
        <f t="shared" si="0"/>
        <v>7.6899999999999977</v>
      </c>
      <c r="AE16" s="138">
        <f t="shared" si="1"/>
        <v>-7.2032571249608379E-3</v>
      </c>
    </row>
    <row r="17" spans="1:31" x14ac:dyDescent="0.25">
      <c r="G17" s="1"/>
      <c r="W17" s="133">
        <v>42691</v>
      </c>
      <c r="X17" s="10">
        <v>318.23</v>
      </c>
      <c r="Y17" s="10">
        <v>320.24</v>
      </c>
      <c r="Z17" s="10">
        <v>315.35000000000002</v>
      </c>
      <c r="AA17" s="10">
        <v>319.3</v>
      </c>
      <c r="AB17" s="95">
        <v>1447000</v>
      </c>
      <c r="AC17" s="10">
        <v>319.3</v>
      </c>
      <c r="AD17" s="2">
        <f t="shared" si="0"/>
        <v>4.8899999999999864</v>
      </c>
      <c r="AE17" s="138">
        <f t="shared" si="1"/>
        <v>5.1943963481819733E-3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42690</v>
      </c>
      <c r="X18" s="10">
        <v>323.14999999999998</v>
      </c>
      <c r="Y18" s="10">
        <v>325.3</v>
      </c>
      <c r="Z18" s="10">
        <v>317.39</v>
      </c>
      <c r="AA18" s="10">
        <v>317.64999999999998</v>
      </c>
      <c r="AB18" s="95">
        <v>1123900</v>
      </c>
      <c r="AC18" s="10">
        <v>317.64999999999998</v>
      </c>
      <c r="AD18" s="2">
        <f t="shared" si="0"/>
        <v>7.910000000000025</v>
      </c>
      <c r="AE18" s="138">
        <f t="shared" si="1"/>
        <v>-1.5283030566061173E-2</v>
      </c>
    </row>
    <row r="19" spans="1:31" x14ac:dyDescent="0.25">
      <c r="N19" s="2"/>
      <c r="W19" s="133">
        <v>42689</v>
      </c>
      <c r="X19" s="10">
        <v>321.55</v>
      </c>
      <c r="Y19" s="10">
        <v>323.14999999999998</v>
      </c>
      <c r="Z19" s="10">
        <v>314.61</v>
      </c>
      <c r="AA19" s="10">
        <v>322.58</v>
      </c>
      <c r="AB19" s="95">
        <v>1620600</v>
      </c>
      <c r="AC19" s="10">
        <v>322.58</v>
      </c>
      <c r="AD19" s="2">
        <f t="shared" si="0"/>
        <v>8.5399999999999636</v>
      </c>
      <c r="AE19" s="138">
        <f t="shared" si="1"/>
        <v>3.3904631559300569E-3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42688</v>
      </c>
      <c r="X20" s="10">
        <v>319.73</v>
      </c>
      <c r="Y20" s="10">
        <v>324.83</v>
      </c>
      <c r="Z20" s="10">
        <v>317.54000000000002</v>
      </c>
      <c r="AA20" s="10">
        <v>321.49</v>
      </c>
      <c r="AB20" s="95">
        <v>1564700</v>
      </c>
      <c r="AC20" s="10">
        <v>321.49</v>
      </c>
      <c r="AD20" s="2">
        <f t="shared" si="0"/>
        <v>7.2899999999999636</v>
      </c>
      <c r="AE20" s="138">
        <f t="shared" si="1"/>
        <v>7.2372955698978281E-3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42685</v>
      </c>
      <c r="X21" s="10">
        <v>320.29000000000002</v>
      </c>
      <c r="Y21" s="10">
        <v>322.64</v>
      </c>
      <c r="Z21" s="10">
        <v>314.47000000000003</v>
      </c>
      <c r="AA21" s="10">
        <v>319.18</v>
      </c>
      <c r="AB21" s="95">
        <v>1597700</v>
      </c>
      <c r="AC21" s="10">
        <v>319.18</v>
      </c>
      <c r="AD21" s="2">
        <f t="shared" si="0"/>
        <v>8.1699999999999591</v>
      </c>
      <c r="AE21" s="138">
        <f t="shared" si="1"/>
        <v>-1.6091245376078867E-2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42684</v>
      </c>
      <c r="X22" s="10">
        <v>321.95</v>
      </c>
      <c r="Y22" s="10">
        <v>329.83</v>
      </c>
      <c r="Z22" s="10">
        <v>319.49</v>
      </c>
      <c r="AA22" s="10">
        <v>324.39999999999998</v>
      </c>
      <c r="AB22" s="95">
        <v>2665700</v>
      </c>
      <c r="AC22" s="10">
        <v>324.39999999999998</v>
      </c>
      <c r="AD22" s="2">
        <f t="shared" si="0"/>
        <v>10.339999999999975</v>
      </c>
      <c r="AE22" s="138">
        <f t="shared" si="1"/>
        <v>1.4193709748014705E-2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42683</v>
      </c>
      <c r="X23" s="10">
        <v>312</v>
      </c>
      <c r="Y23" s="10">
        <v>328.98</v>
      </c>
      <c r="Z23" s="10">
        <v>309.68</v>
      </c>
      <c r="AA23" s="10">
        <v>319.86</v>
      </c>
      <c r="AB23" s="95">
        <v>4239200</v>
      </c>
      <c r="AC23" s="10">
        <v>319.86</v>
      </c>
      <c r="AD23" s="2">
        <f t="shared" si="0"/>
        <v>19.300000000000011</v>
      </c>
      <c r="AE23" s="138">
        <f t="shared" si="1"/>
        <v>8.2070365358592579E-2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42682</v>
      </c>
      <c r="X24" s="10">
        <v>295.2</v>
      </c>
      <c r="Y24" s="10">
        <v>299.07</v>
      </c>
      <c r="Z24" s="10">
        <v>292.55</v>
      </c>
      <c r="AA24" s="10">
        <v>295.60000000000002</v>
      </c>
      <c r="AB24" s="95">
        <v>1031000</v>
      </c>
      <c r="AC24" s="10">
        <v>295.60000000000002</v>
      </c>
      <c r="AD24" s="2">
        <f t="shared" si="0"/>
        <v>6.5199999999999818</v>
      </c>
      <c r="AE24" s="138">
        <f t="shared" si="1"/>
        <v>-6.7654421216367666E-5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42681</v>
      </c>
      <c r="X25" s="10">
        <v>290.64</v>
      </c>
      <c r="Y25" s="10">
        <v>297.27</v>
      </c>
      <c r="Z25" s="10">
        <v>289.23</v>
      </c>
      <c r="AA25" s="10">
        <v>295.62</v>
      </c>
      <c r="AB25" s="95">
        <v>2190000</v>
      </c>
      <c r="AC25" s="10">
        <v>295.62</v>
      </c>
      <c r="AD25" s="2">
        <f t="shared" si="0"/>
        <v>8.0399999999999636</v>
      </c>
      <c r="AE25" s="138">
        <f t="shared" si="1"/>
        <v>6.7220216606498129E-2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42678</v>
      </c>
      <c r="X26" s="10">
        <v>269.39</v>
      </c>
      <c r="Y26" s="10">
        <v>279.93</v>
      </c>
      <c r="Z26" s="10">
        <v>268</v>
      </c>
      <c r="AA26" s="10">
        <v>277</v>
      </c>
      <c r="AB26" s="95">
        <v>1307600</v>
      </c>
      <c r="AC26" s="10">
        <v>277</v>
      </c>
      <c r="AD26" s="2">
        <f t="shared" si="0"/>
        <v>11.930000000000007</v>
      </c>
      <c r="AE26" s="138">
        <f t="shared" si="1"/>
        <v>1.2834107279973583E-2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42677</v>
      </c>
      <c r="X27" s="10">
        <v>277.64999999999998</v>
      </c>
      <c r="Y27" s="10">
        <v>278.57</v>
      </c>
      <c r="Z27" s="10">
        <v>272.98</v>
      </c>
      <c r="AA27" s="10">
        <v>273.49</v>
      </c>
      <c r="AB27" s="95">
        <v>1407900</v>
      </c>
      <c r="AC27" s="10">
        <v>273.49</v>
      </c>
      <c r="AD27" s="2">
        <f t="shared" si="0"/>
        <v>5.589999999999975</v>
      </c>
      <c r="AE27" s="138">
        <f t="shared" si="1"/>
        <v>-1.3597345451922371E-2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42676</v>
      </c>
      <c r="X28" s="10">
        <v>282.31</v>
      </c>
      <c r="Y28" s="10">
        <v>282.31</v>
      </c>
      <c r="Z28" s="10">
        <v>277.08999999999997</v>
      </c>
      <c r="AA28" s="10">
        <v>277.26</v>
      </c>
      <c r="AB28" s="95">
        <v>1081900</v>
      </c>
      <c r="AC28" s="10">
        <v>277.26</v>
      </c>
      <c r="AD28" s="2">
        <f t="shared" si="0"/>
        <v>5.2200000000000273</v>
      </c>
      <c r="AE28" s="138">
        <f t="shared" si="1"/>
        <v>-1.8757078142695449E-2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42675</v>
      </c>
      <c r="X29" s="10">
        <v>280.02999999999997</v>
      </c>
      <c r="Y29" s="10">
        <v>285.18</v>
      </c>
      <c r="Z29" s="10">
        <v>279.52999999999997</v>
      </c>
      <c r="AA29" s="10">
        <v>282.56</v>
      </c>
      <c r="AB29" s="95">
        <v>1371500</v>
      </c>
      <c r="AC29" s="10">
        <v>282.56</v>
      </c>
      <c r="AD29" s="2">
        <f t="shared" si="0"/>
        <v>5.6500000000000341</v>
      </c>
      <c r="AE29" s="138">
        <f t="shared" si="1"/>
        <v>8.4945392247841589E-3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42674</v>
      </c>
      <c r="X30" s="10">
        <v>284.91000000000003</v>
      </c>
      <c r="Y30" s="10">
        <v>285</v>
      </c>
      <c r="Z30" s="10">
        <v>279.23</v>
      </c>
      <c r="AA30" s="10">
        <v>280.18</v>
      </c>
      <c r="AB30" s="95">
        <v>1448900</v>
      </c>
      <c r="AC30" s="10">
        <v>280.18</v>
      </c>
      <c r="AD30" s="2">
        <f t="shared" si="0"/>
        <v>5.7699999999999818</v>
      </c>
      <c r="AE30" s="138">
        <f t="shared" si="1"/>
        <v>-1.219856155690302E-2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42671</v>
      </c>
      <c r="X31" s="10">
        <v>290.29000000000002</v>
      </c>
      <c r="Y31" s="10">
        <v>290.47000000000003</v>
      </c>
      <c r="Z31" s="10">
        <v>280.33999999999997</v>
      </c>
      <c r="AA31" s="10">
        <v>283.64</v>
      </c>
      <c r="AB31" s="95">
        <v>1884500</v>
      </c>
      <c r="AC31" s="10">
        <v>283.64</v>
      </c>
      <c r="AD31" s="2">
        <f t="shared" si="0"/>
        <v>10.130000000000052</v>
      </c>
      <c r="AE31" s="138">
        <f t="shared" si="1"/>
        <v>-2.4923510605383448E-2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42670</v>
      </c>
      <c r="X32" s="10">
        <v>298</v>
      </c>
      <c r="Y32" s="10">
        <v>300.77999999999997</v>
      </c>
      <c r="Z32" s="10">
        <v>290.51</v>
      </c>
      <c r="AA32" s="10">
        <v>290.89</v>
      </c>
      <c r="AB32" s="95">
        <v>1554300</v>
      </c>
      <c r="AC32" s="10">
        <v>290.89</v>
      </c>
      <c r="AD32" s="2">
        <f t="shared" si="0"/>
        <v>10.269999999999982</v>
      </c>
      <c r="AE32" s="138">
        <f t="shared" si="1"/>
        <v>-1.8788369425892126E-2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42669</v>
      </c>
      <c r="X33" s="10">
        <v>294.98</v>
      </c>
      <c r="Y33" s="10">
        <v>301.33999999999997</v>
      </c>
      <c r="Z33" s="10">
        <v>291.3</v>
      </c>
      <c r="AA33" s="10">
        <v>296.45999999999998</v>
      </c>
      <c r="AB33" s="95">
        <v>2660100</v>
      </c>
      <c r="AC33" s="10">
        <v>296.45999999999998</v>
      </c>
      <c r="AD33" s="2">
        <f t="shared" si="0"/>
        <v>10.039999999999964</v>
      </c>
      <c r="AE33" s="138">
        <f t="shared" si="1"/>
        <v>3.6573426573426548E-2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42668</v>
      </c>
      <c r="X34" s="10">
        <v>290.83999999999997</v>
      </c>
      <c r="Y34" s="10">
        <v>291.08</v>
      </c>
      <c r="Z34" s="10">
        <v>285.27</v>
      </c>
      <c r="AA34" s="10">
        <v>286</v>
      </c>
      <c r="AB34" s="95">
        <v>1838300</v>
      </c>
      <c r="AC34" s="10">
        <v>286</v>
      </c>
      <c r="AD34" s="2">
        <f t="shared" si="0"/>
        <v>5.8100000000000023</v>
      </c>
      <c r="AE34" s="138">
        <f t="shared" si="1"/>
        <v>-1.6438544604168048E-2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42667</v>
      </c>
      <c r="X35" s="10">
        <v>292.3</v>
      </c>
      <c r="Y35" s="10">
        <v>293.39999999999998</v>
      </c>
      <c r="Z35" s="10">
        <v>290</v>
      </c>
      <c r="AA35" s="10">
        <v>290.77999999999997</v>
      </c>
      <c r="AB35" s="95">
        <v>1088200</v>
      </c>
      <c r="AC35" s="10">
        <v>290.77999999999997</v>
      </c>
      <c r="AD35" s="2">
        <f t="shared" si="0"/>
        <v>3.3999999999999773</v>
      </c>
      <c r="AE35" s="138">
        <f t="shared" si="1"/>
        <v>4.4727335282979119E-4</v>
      </c>
    </row>
    <row r="36" spans="1:31" x14ac:dyDescent="0.25">
      <c r="W36" s="133">
        <v>42664</v>
      </c>
      <c r="X36" s="10">
        <v>299.07</v>
      </c>
      <c r="Y36" s="10">
        <v>299.07</v>
      </c>
      <c r="Z36" s="10">
        <v>289.77999999999997</v>
      </c>
      <c r="AA36" s="10">
        <v>290.64999999999998</v>
      </c>
      <c r="AB36" s="95">
        <v>1567500</v>
      </c>
      <c r="AC36" s="10">
        <v>290.64999999999998</v>
      </c>
      <c r="AD36" s="2">
        <f t="shared" si="0"/>
        <v>9.2900000000000205</v>
      </c>
      <c r="AE36" s="138">
        <f t="shared" si="1"/>
        <v>-3.0067409731028616E-2</v>
      </c>
    </row>
    <row r="37" spans="1:31" x14ac:dyDescent="0.25">
      <c r="W37" s="133">
        <v>42663</v>
      </c>
      <c r="X37" s="10">
        <v>293.85000000000002</v>
      </c>
      <c r="Y37" s="10">
        <v>300.32</v>
      </c>
      <c r="Z37" s="10">
        <v>293.77</v>
      </c>
      <c r="AA37" s="10">
        <v>299.66000000000003</v>
      </c>
      <c r="AB37" s="95">
        <v>1323700</v>
      </c>
      <c r="AC37" s="10">
        <v>299.66000000000003</v>
      </c>
      <c r="AD37" s="2">
        <f t="shared" si="0"/>
        <v>6.5500000000000114</v>
      </c>
      <c r="AE37" s="138">
        <f t="shared" si="1"/>
        <v>1.5314765873822633E-2</v>
      </c>
    </row>
    <row r="38" spans="1:31" x14ac:dyDescent="0.25">
      <c r="W38" s="133">
        <v>42662</v>
      </c>
      <c r="X38" s="10">
        <v>296.26</v>
      </c>
      <c r="Y38" s="10">
        <v>296.54000000000002</v>
      </c>
      <c r="Z38" s="10">
        <v>292.49</v>
      </c>
      <c r="AA38" s="10">
        <v>295.14</v>
      </c>
      <c r="AB38" s="95">
        <v>988200</v>
      </c>
      <c r="AC38" s="10">
        <v>295.14</v>
      </c>
      <c r="AD38" s="2">
        <f t="shared" si="0"/>
        <v>4.0500000000000114</v>
      </c>
      <c r="AE38" s="138">
        <f t="shared" si="1"/>
        <v>3.0503304524653885E-4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42661</v>
      </c>
      <c r="X39" s="10">
        <v>292.87</v>
      </c>
      <c r="Y39" s="10">
        <v>298.57</v>
      </c>
      <c r="Z39" s="10">
        <v>292.63</v>
      </c>
      <c r="AA39" s="10">
        <v>295.05</v>
      </c>
      <c r="AB39" s="95">
        <v>1153100</v>
      </c>
      <c r="AC39" s="10">
        <v>295.05</v>
      </c>
      <c r="AD39" s="2">
        <f t="shared" si="0"/>
        <v>5.9399999999999977</v>
      </c>
      <c r="AE39" s="138">
        <f t="shared" si="1"/>
        <v>1.1588438989268646E-2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42660</v>
      </c>
      <c r="X40" s="10">
        <v>289.89</v>
      </c>
      <c r="Y40" s="10">
        <v>293.42</v>
      </c>
      <c r="Z40" s="10">
        <v>288.25</v>
      </c>
      <c r="AA40" s="10">
        <v>291.67</v>
      </c>
      <c r="AB40" s="95">
        <v>1209700</v>
      </c>
      <c r="AC40" s="10">
        <v>291.67</v>
      </c>
      <c r="AD40" s="2">
        <f t="shared" si="0"/>
        <v>5.1700000000000159</v>
      </c>
      <c r="AE40" s="138">
        <f t="shared" si="1"/>
        <v>4.0275387263339901E-3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42657</v>
      </c>
      <c r="X41" s="10">
        <v>295.63</v>
      </c>
      <c r="Y41" s="10">
        <v>297.33999999999997</v>
      </c>
      <c r="Z41" s="10">
        <v>290.13</v>
      </c>
      <c r="AA41" s="10">
        <v>290.5</v>
      </c>
      <c r="AB41" s="95">
        <v>1149800</v>
      </c>
      <c r="AC41" s="10">
        <v>290.5</v>
      </c>
      <c r="AD41" s="2">
        <f t="shared" si="0"/>
        <v>7.2099999999999795</v>
      </c>
      <c r="AE41" s="138">
        <f t="shared" si="1"/>
        <v>-1.3280798885907497E-2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20" t="s">
        <v>78</v>
      </c>
      <c r="P42" s="620"/>
      <c r="T42" s="112" t="s">
        <v>113</v>
      </c>
      <c r="U42" s="4"/>
      <c r="W42" s="133">
        <v>42656</v>
      </c>
      <c r="X42" s="10">
        <v>289.19</v>
      </c>
      <c r="Y42" s="10">
        <v>296.62</v>
      </c>
      <c r="Z42" s="10">
        <v>288.91000000000003</v>
      </c>
      <c r="AA42" s="10">
        <v>294.41000000000003</v>
      </c>
      <c r="AB42" s="95">
        <v>1571600</v>
      </c>
      <c r="AC42" s="10">
        <v>294.41000000000003</v>
      </c>
      <c r="AD42" s="2">
        <f t="shared" si="0"/>
        <v>7.7099999999999795</v>
      </c>
      <c r="AE42" s="138">
        <f t="shared" si="1"/>
        <v>8.6679457311225061E-3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316.54700000000003</v>
      </c>
      <c r="Q43" s="2"/>
      <c r="T43" s="433" t="s">
        <v>98</v>
      </c>
      <c r="U43" s="514">
        <v>289.54000000000002</v>
      </c>
      <c r="W43" s="133">
        <v>42655</v>
      </c>
      <c r="X43" s="10">
        <v>298.29000000000002</v>
      </c>
      <c r="Y43" s="10">
        <v>299.12</v>
      </c>
      <c r="Z43" s="10">
        <v>291.49</v>
      </c>
      <c r="AA43" s="10">
        <v>291.88</v>
      </c>
      <c r="AB43" s="95">
        <v>1823700</v>
      </c>
      <c r="AC43" s="10">
        <v>291.88</v>
      </c>
      <c r="AD43" s="2">
        <f t="shared" si="0"/>
        <v>7.6299999999999955</v>
      </c>
      <c r="AE43" s="138">
        <f t="shared" si="1"/>
        <v>-2.1521957760643695E-2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313.66930000000002</v>
      </c>
      <c r="Q44" s="2"/>
      <c r="T44" s="433" t="s">
        <v>99</v>
      </c>
      <c r="U44" s="514">
        <v>305.24</v>
      </c>
      <c r="W44" s="133">
        <v>42654</v>
      </c>
      <c r="X44" s="10">
        <v>304.13</v>
      </c>
      <c r="Y44" s="10">
        <v>304.52</v>
      </c>
      <c r="Z44" s="10">
        <v>296.32</v>
      </c>
      <c r="AA44" s="10">
        <v>298.3</v>
      </c>
      <c r="AB44" s="95">
        <v>1494600</v>
      </c>
      <c r="AC44" s="10">
        <v>298.3</v>
      </c>
      <c r="AD44" s="2">
        <f t="shared" si="0"/>
        <v>8.1999999999999886</v>
      </c>
      <c r="AE44" s="138">
        <f t="shared" si="1"/>
        <v>-2.0650710791555782E-2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310.79160000000002</v>
      </c>
      <c r="Q45" s="2"/>
      <c r="T45" s="433" t="s">
        <v>100</v>
      </c>
      <c r="U45" s="514" t="s">
        <v>434</v>
      </c>
      <c r="W45" s="133">
        <v>42653</v>
      </c>
      <c r="X45" s="10">
        <v>308</v>
      </c>
      <c r="Y45" s="10">
        <v>308.7</v>
      </c>
      <c r="Z45" s="10">
        <v>304.27</v>
      </c>
      <c r="AA45" s="10">
        <v>304.58999999999997</v>
      </c>
      <c r="AB45" s="95">
        <v>987200</v>
      </c>
      <c r="AC45" s="10">
        <v>304.58999999999997</v>
      </c>
      <c r="AD45" s="2">
        <f t="shared" si="0"/>
        <v>4.4300000000000068</v>
      </c>
      <c r="AE45" s="138">
        <f t="shared" si="1"/>
        <v>-3.272358388690777E-3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307.91390000000001</v>
      </c>
      <c r="Q46" s="2"/>
      <c r="T46" s="433" t="s">
        <v>101</v>
      </c>
      <c r="U46" s="514" t="s">
        <v>435</v>
      </c>
      <c r="W46" s="133">
        <v>42650</v>
      </c>
      <c r="X46" s="10">
        <v>307.31</v>
      </c>
      <c r="Y46" s="10">
        <v>308</v>
      </c>
      <c r="Z46" s="10">
        <v>302.20999999999998</v>
      </c>
      <c r="AA46" s="10">
        <v>305.58999999999997</v>
      </c>
      <c r="AB46" s="95">
        <v>1526000</v>
      </c>
      <c r="AC46" s="10">
        <v>305.58999999999997</v>
      </c>
      <c r="AD46" s="2">
        <f t="shared" si="0"/>
        <v>5.7900000000000205</v>
      </c>
      <c r="AE46" s="138">
        <f t="shared" si="1"/>
        <v>-1.3072322624922972E-3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305.03620000000001</v>
      </c>
      <c r="Q47" s="2"/>
      <c r="T47" s="433" t="s">
        <v>102</v>
      </c>
      <c r="U47" s="514">
        <v>341.36</v>
      </c>
      <c r="W47" s="133">
        <v>42649</v>
      </c>
      <c r="X47" s="10">
        <v>308.3</v>
      </c>
      <c r="Y47" s="10">
        <v>309.89</v>
      </c>
      <c r="Z47" s="10">
        <v>303.92</v>
      </c>
      <c r="AA47" s="10">
        <v>305.99</v>
      </c>
      <c r="AB47" s="95">
        <v>865100</v>
      </c>
      <c r="AC47" s="10">
        <v>305.99</v>
      </c>
      <c r="AD47" s="2">
        <f t="shared" si="0"/>
        <v>5.9699999999999704</v>
      </c>
      <c r="AE47" s="138">
        <f t="shared" si="1"/>
        <v>-1.1979334840167888E-2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302.1585</v>
      </c>
      <c r="Q48" s="2"/>
      <c r="T48" s="433" t="s">
        <v>103</v>
      </c>
      <c r="U48" s="514">
        <v>0.32731300000000002</v>
      </c>
      <c r="W48" s="133">
        <v>42648</v>
      </c>
      <c r="X48" s="10">
        <v>313.27</v>
      </c>
      <c r="Y48" s="10">
        <v>313.32</v>
      </c>
      <c r="Z48" s="10">
        <v>308.60000000000002</v>
      </c>
      <c r="AA48" s="10">
        <v>309.7</v>
      </c>
      <c r="AB48" s="95">
        <v>977300</v>
      </c>
      <c r="AC48" s="10">
        <v>309.7</v>
      </c>
      <c r="AD48" s="2">
        <f t="shared" si="0"/>
        <v>4.7199999999999704</v>
      </c>
      <c r="AE48" s="138">
        <f t="shared" si="1"/>
        <v>-5.7146526261718789E-3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299.2808</v>
      </c>
      <c r="Q49" s="2"/>
      <c r="T49" s="433" t="s">
        <v>122</v>
      </c>
      <c r="U49" s="514" t="s">
        <v>352</v>
      </c>
      <c r="W49" s="133">
        <v>42647</v>
      </c>
      <c r="X49" s="10">
        <v>311.94</v>
      </c>
      <c r="Y49" s="10">
        <v>314</v>
      </c>
      <c r="Z49" s="10">
        <v>309.89</v>
      </c>
      <c r="AA49" s="10">
        <v>311.48</v>
      </c>
      <c r="AB49" s="95">
        <v>914000</v>
      </c>
      <c r="AC49" s="10">
        <v>311.48</v>
      </c>
      <c r="AD49" s="2">
        <f t="shared" si="0"/>
        <v>4.1100000000000136</v>
      </c>
      <c r="AE49" s="138">
        <f t="shared" si="1"/>
        <v>-3.5302801758707592E-4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296.40309999999999</v>
      </c>
      <c r="Q50" s="2"/>
      <c r="T50" s="433"/>
      <c r="U50" s="514"/>
      <c r="W50" s="133">
        <v>42646</v>
      </c>
      <c r="X50" s="10">
        <v>313</v>
      </c>
      <c r="Y50" s="10">
        <v>313</v>
      </c>
      <c r="Z50" s="10">
        <v>308.85000000000002</v>
      </c>
      <c r="AA50" s="10">
        <v>311.58999999999997</v>
      </c>
      <c r="AB50" s="95">
        <v>1001200</v>
      </c>
      <c r="AC50" s="10">
        <v>311.58999999999997</v>
      </c>
      <c r="AD50" s="2">
        <f t="shared" si="0"/>
        <v>4.1499999999999773</v>
      </c>
      <c r="AE50" s="138">
        <f t="shared" si="1"/>
        <v>-4.600198064083294E-3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293.52539999999999</v>
      </c>
      <c r="Q51" s="2"/>
      <c r="T51" s="433" t="s">
        <v>105</v>
      </c>
      <c r="U51" s="514" t="s">
        <v>436</v>
      </c>
      <c r="W51" s="133">
        <v>42643</v>
      </c>
      <c r="X51" s="10">
        <v>306.58999999999997</v>
      </c>
      <c r="Y51" s="10">
        <v>314.38</v>
      </c>
      <c r="Z51" s="10">
        <v>306.04000000000002</v>
      </c>
      <c r="AA51" s="10">
        <v>313.02999999999997</v>
      </c>
      <c r="AB51" s="95">
        <v>2124800</v>
      </c>
      <c r="AC51" s="10">
        <v>313.02999999999997</v>
      </c>
      <c r="AD51" s="2">
        <f t="shared" si="0"/>
        <v>8.339999999999975</v>
      </c>
      <c r="AE51" s="138">
        <f t="shared" si="1"/>
        <v>2.3709856759762005E-2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290.64769999999999</v>
      </c>
      <c r="Q52" s="2"/>
      <c r="T52" s="433" t="s">
        <v>106</v>
      </c>
      <c r="U52" s="514" t="s">
        <v>284</v>
      </c>
      <c r="W52" s="133">
        <v>42642</v>
      </c>
      <c r="X52" s="10">
        <v>310.17</v>
      </c>
      <c r="Y52" s="10">
        <v>312.47000000000003</v>
      </c>
      <c r="Z52" s="10">
        <v>304.04000000000002</v>
      </c>
      <c r="AA52" s="10">
        <v>305.77999999999997</v>
      </c>
      <c r="AB52" s="95">
        <v>1133900</v>
      </c>
      <c r="AC52" s="10">
        <v>305.77999999999997</v>
      </c>
      <c r="AD52" s="2">
        <f t="shared" si="0"/>
        <v>8.4300000000000068</v>
      </c>
      <c r="AE52" s="138">
        <f t="shared" si="1"/>
        <v>-1.5359845435517716E-2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287.77</v>
      </c>
      <c r="Q53" s="2"/>
      <c r="T53" s="433" t="s">
        <v>107</v>
      </c>
      <c r="U53" s="515">
        <v>6257682</v>
      </c>
      <c r="W53" s="133">
        <v>42641</v>
      </c>
      <c r="X53" s="10">
        <v>315.99</v>
      </c>
      <c r="Y53" s="10">
        <v>315.99</v>
      </c>
      <c r="Z53" s="10">
        <v>308.74</v>
      </c>
      <c r="AA53" s="10">
        <v>310.55</v>
      </c>
      <c r="AB53" s="95">
        <v>1020100</v>
      </c>
      <c r="AC53" s="10">
        <v>310.55</v>
      </c>
      <c r="AD53" s="2">
        <f t="shared" si="0"/>
        <v>7.25</v>
      </c>
      <c r="AE53" s="138">
        <f t="shared" si="1"/>
        <v>-1.2653800909293134E-2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284.89229999999998</v>
      </c>
      <c r="Q54" s="2"/>
      <c r="T54" s="433" t="s">
        <v>110</v>
      </c>
      <c r="U54" s="515">
        <v>1674130</v>
      </c>
      <c r="W54" s="133">
        <v>42640</v>
      </c>
      <c r="X54" s="10">
        <v>309.77999999999997</v>
      </c>
      <c r="Y54" s="10">
        <v>315</v>
      </c>
      <c r="Z54" s="10">
        <v>307.5</v>
      </c>
      <c r="AA54" s="10">
        <v>314.52999999999997</v>
      </c>
      <c r="AB54" s="95">
        <v>1104500</v>
      </c>
      <c r="AC54" s="10">
        <v>314.52999999999997</v>
      </c>
      <c r="AD54" s="2">
        <f t="shared" si="0"/>
        <v>7.5</v>
      </c>
      <c r="AE54" s="138">
        <f t="shared" si="1"/>
        <v>1.5202375572913152E-2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282.01459999999997</v>
      </c>
      <c r="Q55" s="2"/>
      <c r="T55" s="433" t="s">
        <v>108</v>
      </c>
      <c r="U55" s="514" t="s">
        <v>437</v>
      </c>
      <c r="W55" s="133">
        <v>42639</v>
      </c>
      <c r="X55" s="10">
        <v>311.7</v>
      </c>
      <c r="Y55" s="10">
        <v>312.02</v>
      </c>
      <c r="Z55" s="10">
        <v>308.68</v>
      </c>
      <c r="AA55" s="10">
        <v>309.82</v>
      </c>
      <c r="AB55" s="95">
        <v>924200</v>
      </c>
      <c r="AC55" s="10">
        <v>309.82</v>
      </c>
      <c r="AD55" s="2">
        <f t="shared" si="0"/>
        <v>3.339999999999975</v>
      </c>
      <c r="AE55" s="138">
        <f t="shared" si="1"/>
        <v>-8.8297395866657746E-3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279.13689999999997</v>
      </c>
      <c r="T56" s="433" t="s">
        <v>111</v>
      </c>
      <c r="U56" s="514">
        <v>16.27</v>
      </c>
      <c r="W56" s="133">
        <v>42636</v>
      </c>
      <c r="X56" s="10">
        <v>312.58</v>
      </c>
      <c r="Y56" s="10">
        <v>317.32</v>
      </c>
      <c r="Z56" s="10">
        <v>312.11</v>
      </c>
      <c r="AA56" s="10">
        <v>312.58</v>
      </c>
      <c r="AB56" s="95">
        <v>881600</v>
      </c>
      <c r="AC56" s="10">
        <v>312.58</v>
      </c>
      <c r="AD56" s="2">
        <f t="shared" si="0"/>
        <v>5.2099999999999795</v>
      </c>
      <c r="AE56" s="138">
        <f t="shared" si="1"/>
        <v>-7.0836377497538461E-3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276.25919999999996</v>
      </c>
      <c r="T57" s="433" t="s">
        <v>112</v>
      </c>
      <c r="U57" s="514">
        <v>17.68</v>
      </c>
      <c r="W57" s="133">
        <v>42635</v>
      </c>
      <c r="X57" s="10">
        <v>313.07</v>
      </c>
      <c r="Y57" s="10">
        <v>315.98</v>
      </c>
      <c r="Z57" s="10">
        <v>311.37</v>
      </c>
      <c r="AA57" s="10">
        <v>314.81</v>
      </c>
      <c r="AB57" s="95">
        <v>1378000</v>
      </c>
      <c r="AC57" s="10">
        <v>314.81</v>
      </c>
      <c r="AD57" s="2">
        <f t="shared" si="0"/>
        <v>4.6100000000000136</v>
      </c>
      <c r="AE57" s="138">
        <f t="shared" si="1"/>
        <v>9.0064102564102466E-3</v>
      </c>
    </row>
    <row r="58" spans="1:31" x14ac:dyDescent="0.25">
      <c r="O58" s="83">
        <v>0.95</v>
      </c>
      <c r="P58" s="83">
        <f t="shared" si="5"/>
        <v>273.38149999999996</v>
      </c>
      <c r="T58" s="433" t="s">
        <v>109</v>
      </c>
      <c r="U58" s="514" t="s">
        <v>123</v>
      </c>
      <c r="W58" s="133">
        <v>42634</v>
      </c>
      <c r="X58" s="10">
        <v>309</v>
      </c>
      <c r="Y58" s="10">
        <v>312.39</v>
      </c>
      <c r="Z58" s="10">
        <v>304.11</v>
      </c>
      <c r="AA58" s="10">
        <v>312</v>
      </c>
      <c r="AB58" s="95">
        <v>1527600</v>
      </c>
      <c r="AC58" s="10">
        <v>312</v>
      </c>
      <c r="AD58" s="2">
        <f t="shared" si="0"/>
        <v>8.2799999999999727</v>
      </c>
      <c r="AE58" s="138">
        <f t="shared" si="1"/>
        <v>1.6121152906692693E-2</v>
      </c>
    </row>
    <row r="59" spans="1:31" x14ac:dyDescent="0.25">
      <c r="O59" s="83">
        <v>0.94</v>
      </c>
      <c r="P59" s="83">
        <f t="shared" si="5"/>
        <v>270.50379999999996</v>
      </c>
      <c r="W59" s="133">
        <v>42633</v>
      </c>
      <c r="X59" s="10">
        <v>306.06</v>
      </c>
      <c r="Y59" s="10">
        <v>308.86</v>
      </c>
      <c r="Z59" s="10">
        <v>304</v>
      </c>
      <c r="AA59" s="10">
        <v>307.05</v>
      </c>
      <c r="AB59" s="95">
        <v>1100100</v>
      </c>
      <c r="AC59" s="10">
        <v>307.05</v>
      </c>
      <c r="AD59" s="2">
        <f t="shared" si="0"/>
        <v>4.8600000000000136</v>
      </c>
      <c r="AE59" s="138">
        <f t="shared" si="1"/>
        <v>1.1696869851729907E-2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267.62610000000001</v>
      </c>
      <c r="W60" s="133">
        <v>42632</v>
      </c>
      <c r="X60" s="10">
        <v>304.83</v>
      </c>
      <c r="Y60" s="10">
        <v>308</v>
      </c>
      <c r="Z60" s="10">
        <v>303.17</v>
      </c>
      <c r="AA60" s="10">
        <v>303.5</v>
      </c>
      <c r="AB60" s="95">
        <v>1108300</v>
      </c>
      <c r="AC60" s="10">
        <v>303.5</v>
      </c>
      <c r="AD60" s="2">
        <f t="shared" si="0"/>
        <v>4.8299999999999841</v>
      </c>
      <c r="AE60" s="138">
        <f t="shared" si="1"/>
        <v>-3.3168040458441128E-3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264.7484</v>
      </c>
      <c r="W61" s="133">
        <v>42629</v>
      </c>
      <c r="X61" s="10">
        <v>303.14999999999998</v>
      </c>
      <c r="Y61" s="10">
        <v>306.29000000000002</v>
      </c>
      <c r="Z61" s="10">
        <v>300.17</v>
      </c>
      <c r="AA61" s="10">
        <v>304.51</v>
      </c>
      <c r="AB61" s="95">
        <v>1874500</v>
      </c>
      <c r="AC61" s="10">
        <v>304.51</v>
      </c>
      <c r="AD61" s="2">
        <f t="shared" si="0"/>
        <v>6.1200000000000045</v>
      </c>
      <c r="AE61" s="138">
        <f t="shared" si="1"/>
        <v>5.5808731259494593E-3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261.8707</v>
      </c>
      <c r="W62" s="133">
        <v>42628</v>
      </c>
      <c r="X62" s="10">
        <v>300</v>
      </c>
      <c r="Y62" s="10">
        <v>304.45999999999998</v>
      </c>
      <c r="Z62" s="10">
        <v>298.01</v>
      </c>
      <c r="AA62" s="10">
        <v>302.82</v>
      </c>
      <c r="AB62" s="95">
        <v>1271400</v>
      </c>
      <c r="AC62" s="10">
        <v>302.82</v>
      </c>
      <c r="AD62" s="2">
        <f t="shared" si="0"/>
        <v>6.4499999999999886</v>
      </c>
      <c r="AE62" s="138">
        <f t="shared" si="1"/>
        <v>1.0107074952466544E-2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258.99299999999999</v>
      </c>
      <c r="W63" s="133">
        <v>42627</v>
      </c>
      <c r="X63" s="10">
        <v>298.33999999999997</v>
      </c>
      <c r="Y63" s="10">
        <v>304.11</v>
      </c>
      <c r="Z63" s="10">
        <v>298.20999999999998</v>
      </c>
      <c r="AA63" s="10">
        <v>299.79000000000002</v>
      </c>
      <c r="AB63" s="95">
        <v>1534200</v>
      </c>
      <c r="AC63" s="10">
        <v>299.79000000000002</v>
      </c>
      <c r="AD63" s="2">
        <f t="shared" si="0"/>
        <v>5.9000000000000341</v>
      </c>
      <c r="AE63" s="138">
        <f t="shared" si="1"/>
        <v>8.0024209004403435E-3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42626</v>
      </c>
      <c r="X64" s="10">
        <v>300.25</v>
      </c>
      <c r="Y64" s="10">
        <v>300.76</v>
      </c>
      <c r="Z64" s="10">
        <v>294.74</v>
      </c>
      <c r="AA64" s="10">
        <v>297.41000000000003</v>
      </c>
      <c r="AB64" s="95">
        <v>1829300</v>
      </c>
      <c r="AC64" s="10">
        <v>297.41000000000003</v>
      </c>
      <c r="AD64" s="2">
        <f t="shared" si="0"/>
        <v>6.0199999999999818</v>
      </c>
      <c r="AE64" s="138">
        <f t="shared" si="1"/>
        <v>-1.7346197052798495E-2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42625</v>
      </c>
      <c r="X65" s="10">
        <v>294.14</v>
      </c>
      <c r="Y65" s="10">
        <v>303.85000000000002</v>
      </c>
      <c r="Z65" s="10">
        <v>293.83</v>
      </c>
      <c r="AA65" s="10">
        <v>302.66000000000003</v>
      </c>
      <c r="AB65" s="95">
        <v>1811000</v>
      </c>
      <c r="AC65" s="10">
        <v>302.66000000000003</v>
      </c>
      <c r="AD65" s="2">
        <f t="shared" si="0"/>
        <v>10.020000000000039</v>
      </c>
      <c r="AE65" s="138">
        <f t="shared" si="1"/>
        <v>2.2154677473826379E-2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42622</v>
      </c>
      <c r="X66" s="10">
        <v>304.62</v>
      </c>
      <c r="Y66" s="10">
        <v>305.48</v>
      </c>
      <c r="Z66" s="10">
        <v>296.07</v>
      </c>
      <c r="AA66" s="10">
        <v>296.10000000000002</v>
      </c>
      <c r="AB66" s="95">
        <v>1976200</v>
      </c>
      <c r="AC66" s="10">
        <v>296.10000000000002</v>
      </c>
      <c r="AD66" s="2">
        <f t="shared" si="0"/>
        <v>9.410000000000025</v>
      </c>
      <c r="AE66" s="138">
        <f t="shared" si="1"/>
        <v>-3.7792870373379195E-2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42621</v>
      </c>
      <c r="X67" s="10">
        <v>311.35000000000002</v>
      </c>
      <c r="Y67" s="10">
        <v>312.45</v>
      </c>
      <c r="Z67" s="10">
        <v>307.42</v>
      </c>
      <c r="AA67" s="10">
        <v>307.73</v>
      </c>
      <c r="AB67" s="95">
        <v>1482300</v>
      </c>
      <c r="AC67" s="10">
        <v>307.73</v>
      </c>
      <c r="AD67" s="2">
        <f>Y67-Z67</f>
        <v>5.0299999999999727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196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909" priority="58">
      <formula>F19&gt;0</formula>
    </cfRule>
    <cfRule type="expression" dxfId="9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07" priority="47">
      <formula>H25&gt;0</formula>
    </cfRule>
    <cfRule type="expression" dxfId="906" priority="48">
      <formula>H25&lt;0</formula>
    </cfRule>
  </conditionalFormatting>
  <conditionalFormatting sqref="M39">
    <cfRule type="expression" dxfId="905" priority="45">
      <formula>M39&gt;0</formula>
    </cfRule>
    <cfRule type="expression" dxfId="904" priority="46">
      <formula>M39&lt;0</formula>
    </cfRule>
  </conditionalFormatting>
  <conditionalFormatting sqref="F61:F67">
    <cfRule type="expression" dxfId="903" priority="43">
      <formula>F61&gt;0</formula>
    </cfRule>
    <cfRule type="expression" dxfId="902" priority="44">
      <formula>F61&lt;0</formula>
    </cfRule>
  </conditionalFormatting>
  <conditionalFormatting sqref="H61:H67">
    <cfRule type="expression" dxfId="901" priority="41">
      <formula>H61&gt;0</formula>
    </cfRule>
    <cfRule type="expression" dxfId="900" priority="42">
      <formula>H61&lt;0</formula>
    </cfRule>
  </conditionalFormatting>
  <conditionalFormatting sqref="F21:F24">
    <cfRule type="expression" dxfId="899" priority="39">
      <formula>F21&gt;0</formula>
    </cfRule>
    <cfRule type="expression" dxfId="898" priority="40">
      <formula>F21&lt;0</formula>
    </cfRule>
  </conditionalFormatting>
  <conditionalFormatting sqref="H21:H24">
    <cfRule type="expression" dxfId="897" priority="37">
      <formula>H21&gt;0</formula>
    </cfRule>
    <cfRule type="expression" dxfId="896" priority="38">
      <formula>H21&lt;0</formula>
    </cfRule>
  </conditionalFormatting>
  <conditionalFormatting sqref="I25:I28">
    <cfRule type="expression" dxfId="895" priority="31">
      <formula>I25&gt;0</formula>
    </cfRule>
    <cfRule type="expression" dxfId="894" priority="32">
      <formula>I25&lt;0</formula>
    </cfRule>
  </conditionalFormatting>
  <conditionalFormatting sqref="I21:I24">
    <cfRule type="expression" dxfId="893" priority="29">
      <formula>I21&gt;0</formula>
    </cfRule>
    <cfRule type="expression" dxfId="892" priority="30">
      <formula>I21&lt;0</formula>
    </cfRule>
  </conditionalFormatting>
  <conditionalFormatting sqref="H29">
    <cfRule type="expression" dxfId="891" priority="27">
      <formula>H29&gt;0</formula>
    </cfRule>
    <cfRule type="expression" dxfId="890" priority="28">
      <formula>H29&lt;0</formula>
    </cfRule>
  </conditionalFormatting>
  <conditionalFormatting sqref="H30">
    <cfRule type="expression" dxfId="889" priority="25">
      <formula>H30&gt;0</formula>
    </cfRule>
    <cfRule type="expression" dxfId="888" priority="26">
      <formula>H30&lt;0</formula>
    </cfRule>
  </conditionalFormatting>
  <conditionalFormatting sqref="H31">
    <cfRule type="expression" dxfId="887" priority="23">
      <formula>H31&gt;0</formula>
    </cfRule>
    <cfRule type="expression" dxfId="886" priority="24">
      <formula>H31&lt;0</formula>
    </cfRule>
  </conditionalFormatting>
  <conditionalFormatting sqref="Q7">
    <cfRule type="expression" dxfId="885" priority="21">
      <formula>Q7&gt;0</formula>
    </cfRule>
    <cfRule type="expression" dxfId="884" priority="22">
      <formula>Q7&lt;0</formula>
    </cfRule>
  </conditionalFormatting>
  <conditionalFormatting sqref="Q8">
    <cfRule type="expression" dxfId="883" priority="19">
      <formula>Q8&gt;0</formula>
    </cfRule>
    <cfRule type="expression" dxfId="882" priority="20">
      <formula>Q8&lt;0</formula>
    </cfRule>
  </conditionalFormatting>
  <conditionalFormatting sqref="F73:F82">
    <cfRule type="expression" dxfId="881" priority="17">
      <formula>F73&gt;0</formula>
    </cfRule>
    <cfRule type="expression" dxfId="880" priority="18">
      <formula>F73&lt;0</formula>
    </cfRule>
  </conditionalFormatting>
  <conditionalFormatting sqref="H73:H76">
    <cfRule type="expression" dxfId="879" priority="15">
      <formula>H73&gt;0</formula>
    </cfRule>
    <cfRule type="expression" dxfId="878" priority="16">
      <formula>H73&lt;0</formula>
    </cfRule>
  </conditionalFormatting>
  <conditionalFormatting sqref="F69:F72">
    <cfRule type="expression" dxfId="877" priority="13">
      <formula>F69&gt;0</formula>
    </cfRule>
    <cfRule type="expression" dxfId="876" priority="14">
      <formula>F69&lt;0</formula>
    </cfRule>
  </conditionalFormatting>
  <conditionalFormatting sqref="H69:H72">
    <cfRule type="expression" dxfId="875" priority="11">
      <formula>H69&gt;0</formula>
    </cfRule>
    <cfRule type="expression" dxfId="874" priority="12">
      <formula>H69&lt;0</formula>
    </cfRule>
  </conditionalFormatting>
  <conditionalFormatting sqref="I73:I76">
    <cfRule type="expression" dxfId="873" priority="9">
      <formula>I73&gt;0</formula>
    </cfRule>
    <cfRule type="expression" dxfId="872" priority="10">
      <formula>I73&lt;0</formula>
    </cfRule>
  </conditionalFormatting>
  <conditionalFormatting sqref="I69:I72">
    <cfRule type="expression" dxfId="871" priority="7">
      <formula>I69&gt;0</formula>
    </cfRule>
    <cfRule type="expression" dxfId="870" priority="8">
      <formula>I69&lt;0</formula>
    </cfRule>
  </conditionalFormatting>
  <conditionalFormatting sqref="H77">
    <cfRule type="expression" dxfId="869" priority="5">
      <formula>H77&gt;0</formula>
    </cfRule>
    <cfRule type="expression" dxfId="868" priority="6">
      <formula>H77&lt;0</formula>
    </cfRule>
  </conditionalFormatting>
  <conditionalFormatting sqref="H78">
    <cfRule type="expression" dxfId="867" priority="3">
      <formula>H78&gt;0</formula>
    </cfRule>
    <cfRule type="expression" dxfId="866" priority="4">
      <formula>H78&lt;0</formula>
    </cfRule>
  </conditionalFormatting>
  <conditionalFormatting sqref="H79">
    <cfRule type="expression" dxfId="865" priority="1">
      <formula>H79&gt;0</formula>
    </cfRule>
    <cfRule type="expression" dxfId="8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42713</v>
      </c>
      <c r="X2" s="10">
        <v>36.08</v>
      </c>
      <c r="Y2" s="10">
        <v>37.15</v>
      </c>
      <c r="Z2" s="10">
        <v>36.07</v>
      </c>
      <c r="AA2" s="10">
        <v>36.51</v>
      </c>
      <c r="AB2" s="95">
        <v>6117200</v>
      </c>
      <c r="AC2" s="10">
        <v>36.51</v>
      </c>
      <c r="AD2" s="2">
        <f>Y2-Z2</f>
        <v>1.0799999999999983</v>
      </c>
      <c r="AE2" s="138">
        <f>AC2/AC3-1</f>
        <v>1.2479201331114798E-2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36.51</v>
      </c>
      <c r="W3" s="133">
        <v>42712</v>
      </c>
      <c r="X3" s="10">
        <v>34.5</v>
      </c>
      <c r="Y3" s="10">
        <v>36.08</v>
      </c>
      <c r="Z3" s="10">
        <v>34.24</v>
      </c>
      <c r="AA3" s="10">
        <v>36.06</v>
      </c>
      <c r="AB3" s="95">
        <v>9093500</v>
      </c>
      <c r="AC3" s="10">
        <v>36.06</v>
      </c>
      <c r="AD3" s="2">
        <f t="shared" ref="AD3:AD66" si="0">Y3-Z3</f>
        <v>1.8399999999999963</v>
      </c>
      <c r="AE3" s="138">
        <f t="shared" ref="AE3:AE66" si="1">AC3/AC4-1</f>
        <v>4.5217391304347876E-2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36.51</v>
      </c>
      <c r="R4" s="547">
        <v>1.2500000000000001E-2</v>
      </c>
      <c r="T4" s="1"/>
      <c r="W4" s="133">
        <v>42711</v>
      </c>
      <c r="X4" s="10">
        <v>35.520000000000003</v>
      </c>
      <c r="Y4" s="10">
        <v>35.520000000000003</v>
      </c>
      <c r="Z4" s="10">
        <v>33.79</v>
      </c>
      <c r="AA4" s="10">
        <v>34.5</v>
      </c>
      <c r="AB4" s="95">
        <v>11540100</v>
      </c>
      <c r="AC4" s="10">
        <v>34.5</v>
      </c>
      <c r="AD4" s="2">
        <f t="shared" si="0"/>
        <v>1.730000000000004</v>
      </c>
      <c r="AE4" s="138">
        <f t="shared" si="1"/>
        <v>-3.7925264919129953E-2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42710</v>
      </c>
      <c r="X5" s="10">
        <v>35.450000000000003</v>
      </c>
      <c r="Y5" s="10">
        <v>36.020000000000003</v>
      </c>
      <c r="Z5" s="10">
        <v>34.909999999999997</v>
      </c>
      <c r="AA5" s="10">
        <v>35.86</v>
      </c>
      <c r="AB5" s="95">
        <v>5767300</v>
      </c>
      <c r="AC5" s="10">
        <v>35.86</v>
      </c>
      <c r="AD5" s="2">
        <f t="shared" si="0"/>
        <v>1.1100000000000065</v>
      </c>
      <c r="AE5" s="138">
        <f t="shared" si="1"/>
        <v>5.8906030855541136E-3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36.31</v>
      </c>
      <c r="Y6" s="10">
        <v>36.659999999999997</v>
      </c>
      <c r="Z6" s="10">
        <v>35.369999999999997</v>
      </c>
      <c r="AA6" s="10">
        <v>35.65</v>
      </c>
      <c r="AB6" s="95">
        <v>3522800</v>
      </c>
      <c r="AC6" s="10">
        <v>35.65</v>
      </c>
      <c r="AD6" s="2">
        <f t="shared" si="0"/>
        <v>1.2899999999999991</v>
      </c>
      <c r="AE6" s="138">
        <f t="shared" si="1"/>
        <v>-9.4470686301751927E-3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42706</v>
      </c>
      <c r="X7" s="10">
        <v>36.07</v>
      </c>
      <c r="Y7" s="10">
        <v>36.42</v>
      </c>
      <c r="Z7" s="10">
        <v>35.68</v>
      </c>
      <c r="AA7" s="10">
        <v>35.99</v>
      </c>
      <c r="AB7" s="95">
        <v>3538300</v>
      </c>
      <c r="AC7" s="10">
        <v>35.99</v>
      </c>
      <c r="AD7" s="2">
        <f t="shared" si="0"/>
        <v>0.74000000000000199</v>
      </c>
      <c r="AE7" s="138">
        <f t="shared" si="1"/>
        <v>-1.1101859561476468E-3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36.619999999999997</v>
      </c>
      <c r="Y8" s="10">
        <v>37.159999999999997</v>
      </c>
      <c r="Z8" s="10">
        <v>35.92</v>
      </c>
      <c r="AA8" s="10">
        <v>36.03</v>
      </c>
      <c r="AB8" s="95">
        <v>5123500</v>
      </c>
      <c r="AC8" s="10">
        <v>36.03</v>
      </c>
      <c r="AD8" s="2">
        <f t="shared" si="0"/>
        <v>1.2399999999999949</v>
      </c>
      <c r="AE8" s="138">
        <f t="shared" si="1"/>
        <v>-1.5842665938268219E-2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36.03</v>
      </c>
      <c r="Y9" s="10">
        <v>36.72</v>
      </c>
      <c r="Z9" s="10">
        <v>35.69</v>
      </c>
      <c r="AA9" s="10">
        <v>36.61</v>
      </c>
      <c r="AB9" s="95">
        <v>5522900</v>
      </c>
      <c r="AC9" s="10">
        <v>36.61</v>
      </c>
      <c r="AD9" s="2">
        <f t="shared" si="0"/>
        <v>1.0300000000000011</v>
      </c>
      <c r="AE9" s="138">
        <f t="shared" si="1"/>
        <v>1.5252357182473641E-2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42703</v>
      </c>
      <c r="X10" s="10">
        <v>36.76</v>
      </c>
      <c r="Y10" s="10">
        <v>37</v>
      </c>
      <c r="Z10" s="10">
        <v>35.950000000000003</v>
      </c>
      <c r="AA10" s="10">
        <v>36.06</v>
      </c>
      <c r="AB10" s="95">
        <v>3666500</v>
      </c>
      <c r="AC10" s="10">
        <v>36.06</v>
      </c>
      <c r="AD10" s="2">
        <f t="shared" si="0"/>
        <v>1.0499999999999972</v>
      </c>
      <c r="AE10" s="138">
        <f t="shared" si="1"/>
        <v>-1.8508437670114342E-2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36.72</v>
      </c>
      <c r="Y11" s="10">
        <v>37.15</v>
      </c>
      <c r="Z11" s="10">
        <v>36.67</v>
      </c>
      <c r="AA11" s="10">
        <v>36.74</v>
      </c>
      <c r="AB11" s="95">
        <v>3515200</v>
      </c>
      <c r="AC11" s="10">
        <v>36.74</v>
      </c>
      <c r="AD11" s="2">
        <f t="shared" si="0"/>
        <v>0.47999999999999687</v>
      </c>
      <c r="AE11" s="138">
        <f t="shared" si="1"/>
        <v>1.6357688113413094E-3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42699</v>
      </c>
      <c r="X12" s="10">
        <v>36.93</v>
      </c>
      <c r="Y12" s="10">
        <v>37.04</v>
      </c>
      <c r="Z12" s="10">
        <v>36.58</v>
      </c>
      <c r="AA12" s="10">
        <v>36.68</v>
      </c>
      <c r="AB12" s="95">
        <v>1303700</v>
      </c>
      <c r="AC12" s="10">
        <v>36.68</v>
      </c>
      <c r="AD12" s="2">
        <f t="shared" si="0"/>
        <v>0.46000000000000085</v>
      </c>
      <c r="AE12" s="138">
        <f t="shared" si="1"/>
        <v>-4.6132971506106513E-3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42697</v>
      </c>
      <c r="X13" s="10">
        <v>35.909999999999997</v>
      </c>
      <c r="Y13" s="10">
        <v>36.9</v>
      </c>
      <c r="Z13" s="10">
        <v>35.26</v>
      </c>
      <c r="AA13" s="10">
        <v>36.85</v>
      </c>
      <c r="AB13" s="95">
        <v>4267800</v>
      </c>
      <c r="AC13" s="10">
        <v>36.85</v>
      </c>
      <c r="AD13" s="2">
        <f t="shared" si="0"/>
        <v>1.6400000000000006</v>
      </c>
      <c r="AE13" s="138">
        <f t="shared" si="1"/>
        <v>1.4592511013215903E-2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42696</v>
      </c>
      <c r="X14" s="10">
        <v>36.619999999999997</v>
      </c>
      <c r="Y14" s="10">
        <v>36.94</v>
      </c>
      <c r="Z14" s="10">
        <v>35.9</v>
      </c>
      <c r="AA14" s="10">
        <v>36.32</v>
      </c>
      <c r="AB14" s="95">
        <v>3484400</v>
      </c>
      <c r="AC14" s="10">
        <v>36.32</v>
      </c>
      <c r="AD14" s="2">
        <f t="shared" si="0"/>
        <v>1.0399999999999991</v>
      </c>
      <c r="AE14" s="138">
        <f t="shared" si="1"/>
        <v>-9.8146128680479672E-3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42695</v>
      </c>
      <c r="X15" s="10">
        <v>36.53</v>
      </c>
      <c r="Y15" s="10">
        <v>37.11</v>
      </c>
      <c r="Z15" s="10">
        <v>36.42</v>
      </c>
      <c r="AA15" s="10">
        <v>36.68</v>
      </c>
      <c r="AB15" s="95">
        <v>3698000</v>
      </c>
      <c r="AC15" s="10">
        <v>36.68</v>
      </c>
      <c r="AD15" s="2">
        <f t="shared" si="0"/>
        <v>0.68999999999999773</v>
      </c>
      <c r="AE15" s="138">
        <f t="shared" si="1"/>
        <v>5.7581573896352545E-3</v>
      </c>
    </row>
    <row r="16" spans="1:40" x14ac:dyDescent="0.25">
      <c r="G16" s="1"/>
      <c r="W16" s="133">
        <v>42692</v>
      </c>
      <c r="X16" s="10">
        <v>37.450000000000003</v>
      </c>
      <c r="Y16" s="10">
        <v>37.590000000000003</v>
      </c>
      <c r="Z16" s="10">
        <v>36.409999999999997</v>
      </c>
      <c r="AA16" s="10">
        <v>36.47</v>
      </c>
      <c r="AB16" s="95">
        <v>6012100</v>
      </c>
      <c r="AC16" s="10">
        <v>36.47</v>
      </c>
      <c r="AD16" s="2">
        <f t="shared" si="0"/>
        <v>1.1800000000000068</v>
      </c>
      <c r="AE16" s="138">
        <f t="shared" si="1"/>
        <v>-2.9020234291799896E-2</v>
      </c>
    </row>
    <row r="17" spans="1:31" x14ac:dyDescent="0.25">
      <c r="G17" s="1"/>
      <c r="W17" s="133">
        <v>42691</v>
      </c>
      <c r="X17" s="10">
        <v>38.08</v>
      </c>
      <c r="Y17" s="10">
        <v>38.130000000000003</v>
      </c>
      <c r="Z17" s="10">
        <v>37</v>
      </c>
      <c r="AA17" s="10">
        <v>37.56</v>
      </c>
      <c r="AB17" s="95">
        <v>5437700</v>
      </c>
      <c r="AC17" s="10">
        <v>37.56</v>
      </c>
      <c r="AD17" s="2">
        <f t="shared" si="0"/>
        <v>1.1300000000000026</v>
      </c>
      <c r="AE17" s="138">
        <f t="shared" si="1"/>
        <v>-8.9709762532980131E-3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42690</v>
      </c>
      <c r="X18" s="10">
        <v>38.5</v>
      </c>
      <c r="Y18" s="10">
        <v>38.6</v>
      </c>
      <c r="Z18" s="10">
        <v>37.700000000000003</v>
      </c>
      <c r="AA18" s="10">
        <v>37.9</v>
      </c>
      <c r="AB18" s="95">
        <v>4728500</v>
      </c>
      <c r="AC18" s="10">
        <v>37.9</v>
      </c>
      <c r="AD18" s="2">
        <f t="shared" si="0"/>
        <v>0.89999999999999858</v>
      </c>
      <c r="AE18" s="138">
        <f t="shared" si="1"/>
        <v>-1.9658561821003562E-2</v>
      </c>
    </row>
    <row r="19" spans="1:31" x14ac:dyDescent="0.25">
      <c r="N19" s="2"/>
      <c r="W19" s="133">
        <v>42689</v>
      </c>
      <c r="X19" s="10">
        <v>38</v>
      </c>
      <c r="Y19" s="10">
        <v>38.78</v>
      </c>
      <c r="Z19" s="10">
        <v>37.4</v>
      </c>
      <c r="AA19" s="10">
        <v>38.659999999999997</v>
      </c>
      <c r="AB19" s="95">
        <v>5328100</v>
      </c>
      <c r="AC19" s="10">
        <v>38.659999999999997</v>
      </c>
      <c r="AD19" s="2">
        <f t="shared" si="0"/>
        <v>1.3800000000000026</v>
      </c>
      <c r="AE19" s="138">
        <f t="shared" si="1"/>
        <v>5.7232049947970598E-3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42688</v>
      </c>
      <c r="X20" s="10">
        <v>37.56</v>
      </c>
      <c r="Y20" s="10">
        <v>38.53</v>
      </c>
      <c r="Z20" s="10">
        <v>37.56</v>
      </c>
      <c r="AA20" s="10">
        <v>38.44</v>
      </c>
      <c r="AB20" s="95">
        <v>4951500</v>
      </c>
      <c r="AC20" s="10">
        <v>38.44</v>
      </c>
      <c r="AD20" s="2">
        <f t="shared" si="0"/>
        <v>0.96999999999999886</v>
      </c>
      <c r="AE20" s="138">
        <f t="shared" si="1"/>
        <v>1.344582124967042E-2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42685</v>
      </c>
      <c r="X21" s="10">
        <v>37.92</v>
      </c>
      <c r="Y21" s="10">
        <v>38.54</v>
      </c>
      <c r="Z21" s="10">
        <v>37.409999999999997</v>
      </c>
      <c r="AA21" s="10">
        <v>37.93</v>
      </c>
      <c r="AB21" s="95">
        <v>5668000</v>
      </c>
      <c r="AC21" s="10">
        <v>37.93</v>
      </c>
      <c r="AD21" s="2">
        <f t="shared" si="0"/>
        <v>1.1300000000000026</v>
      </c>
      <c r="AE21" s="138">
        <f t="shared" si="1"/>
        <v>-9.1431556948798898E-3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42684</v>
      </c>
      <c r="X22" s="10">
        <v>39.450000000000003</v>
      </c>
      <c r="Y22" s="10">
        <v>40.409999999999997</v>
      </c>
      <c r="Z22" s="10">
        <v>37.549999999999997</v>
      </c>
      <c r="AA22" s="10">
        <v>38.28</v>
      </c>
      <c r="AB22" s="95">
        <v>11946500</v>
      </c>
      <c r="AC22" s="10">
        <v>38.28</v>
      </c>
      <c r="AD22" s="2">
        <f t="shared" si="0"/>
        <v>2.8599999999999994</v>
      </c>
      <c r="AE22" s="138">
        <f t="shared" si="1"/>
        <v>-1.6443987667009274E-2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42683</v>
      </c>
      <c r="X23" s="10">
        <v>40</v>
      </c>
      <c r="Y23" s="10">
        <v>40.5</v>
      </c>
      <c r="Z23" s="10">
        <v>38.549999999999997</v>
      </c>
      <c r="AA23" s="10">
        <v>38.92</v>
      </c>
      <c r="AB23" s="95">
        <v>17199100</v>
      </c>
      <c r="AC23" s="10">
        <v>38.92</v>
      </c>
      <c r="AD23" s="2">
        <f t="shared" si="0"/>
        <v>1.9500000000000028</v>
      </c>
      <c r="AE23" s="138">
        <f t="shared" si="1"/>
        <v>4.8773915386688182E-2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42682</v>
      </c>
      <c r="X24" s="10">
        <v>35.61</v>
      </c>
      <c r="Y24" s="10">
        <v>37.770000000000003</v>
      </c>
      <c r="Z24" s="10">
        <v>35.450000000000003</v>
      </c>
      <c r="AA24" s="10">
        <v>37.11</v>
      </c>
      <c r="AB24" s="95">
        <v>9110100</v>
      </c>
      <c r="AC24" s="10">
        <v>37.11</v>
      </c>
      <c r="AD24" s="2">
        <f t="shared" si="0"/>
        <v>2.3200000000000003</v>
      </c>
      <c r="AE24" s="138">
        <f t="shared" si="1"/>
        <v>1.4211533205793714E-2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42681</v>
      </c>
      <c r="X25" s="10">
        <v>35.69</v>
      </c>
      <c r="Y25" s="10">
        <v>36.81</v>
      </c>
      <c r="Z25" s="10">
        <v>35.28</v>
      </c>
      <c r="AA25" s="10">
        <v>36.590000000000003</v>
      </c>
      <c r="AB25" s="95">
        <v>5742200</v>
      </c>
      <c r="AC25" s="10">
        <v>36.590000000000003</v>
      </c>
      <c r="AD25" s="2">
        <f t="shared" si="0"/>
        <v>1.5300000000000011</v>
      </c>
      <c r="AE25" s="138">
        <f t="shared" si="1"/>
        <v>4.5428571428571596E-2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42678</v>
      </c>
      <c r="X26" s="10">
        <v>34.01</v>
      </c>
      <c r="Y26" s="10">
        <v>35.630000000000003</v>
      </c>
      <c r="Z26" s="10">
        <v>34</v>
      </c>
      <c r="AA26" s="10">
        <v>35</v>
      </c>
      <c r="AB26" s="95">
        <v>7927400</v>
      </c>
      <c r="AC26" s="10">
        <v>35</v>
      </c>
      <c r="AD26" s="2">
        <f t="shared" si="0"/>
        <v>1.6300000000000026</v>
      </c>
      <c r="AE26" s="138">
        <f t="shared" si="1"/>
        <v>2.5190392501464487E-2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42677</v>
      </c>
      <c r="X27" s="10">
        <v>37.04</v>
      </c>
      <c r="Y27" s="10">
        <v>37.1</v>
      </c>
      <c r="Z27" s="10">
        <v>33.6</v>
      </c>
      <c r="AA27" s="10">
        <v>34.14</v>
      </c>
      <c r="AB27" s="95">
        <v>17825900</v>
      </c>
      <c r="AC27" s="10">
        <v>34.14</v>
      </c>
      <c r="AD27" s="2">
        <f t="shared" si="0"/>
        <v>3.5</v>
      </c>
      <c r="AE27" s="138">
        <f t="shared" si="1"/>
        <v>-6.8993727842923347E-2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42676</v>
      </c>
      <c r="X28" s="10">
        <v>37.119999999999997</v>
      </c>
      <c r="Y28" s="10">
        <v>37.56</v>
      </c>
      <c r="Z28" s="10">
        <v>36.35</v>
      </c>
      <c r="AA28" s="10">
        <v>36.67</v>
      </c>
      <c r="AB28" s="95">
        <v>5929200</v>
      </c>
      <c r="AC28" s="10">
        <v>36.67</v>
      </c>
      <c r="AD28" s="2">
        <f t="shared" si="0"/>
        <v>1.2100000000000009</v>
      </c>
      <c r="AE28" s="138">
        <f t="shared" si="1"/>
        <v>-1.3186221743810456E-2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42675</v>
      </c>
      <c r="X29" s="10">
        <v>36.54</v>
      </c>
      <c r="Y29" s="10">
        <v>37.32</v>
      </c>
      <c r="Z29" s="10">
        <v>36.51</v>
      </c>
      <c r="AA29" s="10">
        <v>37.159999999999997</v>
      </c>
      <c r="AB29" s="95">
        <v>6488900</v>
      </c>
      <c r="AC29" s="10">
        <v>37.159999999999997</v>
      </c>
      <c r="AD29" s="2">
        <f t="shared" si="0"/>
        <v>0.81000000000000227</v>
      </c>
      <c r="AE29" s="138">
        <f t="shared" si="1"/>
        <v>1.8082191780821821E-2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42674</v>
      </c>
      <c r="X30" s="10">
        <v>37.29</v>
      </c>
      <c r="Y30" s="10">
        <v>37.479999999999997</v>
      </c>
      <c r="Z30" s="10">
        <v>36.479999999999997</v>
      </c>
      <c r="AA30" s="10">
        <v>36.5</v>
      </c>
      <c r="AB30" s="95">
        <v>5458100</v>
      </c>
      <c r="AC30" s="10">
        <v>36.5</v>
      </c>
      <c r="AD30" s="2">
        <f t="shared" si="0"/>
        <v>1</v>
      </c>
      <c r="AE30" s="138">
        <f t="shared" si="1"/>
        <v>-1.8553374563054503E-2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42671</v>
      </c>
      <c r="X31" s="10">
        <v>37.86</v>
      </c>
      <c r="Y31" s="10">
        <v>38.75</v>
      </c>
      <c r="Z31" s="10">
        <v>36.67</v>
      </c>
      <c r="AA31" s="10">
        <v>37.19</v>
      </c>
      <c r="AB31" s="95">
        <v>7760300</v>
      </c>
      <c r="AC31" s="10">
        <v>37.19</v>
      </c>
      <c r="AD31" s="2">
        <f t="shared" si="0"/>
        <v>2.0799999999999983</v>
      </c>
      <c r="AE31" s="138">
        <f t="shared" si="1"/>
        <v>-2.1830615465544545E-2</v>
      </c>
    </row>
    <row r="32" spans="1:31" x14ac:dyDescent="0.25">
      <c r="W32" s="133">
        <v>42670</v>
      </c>
      <c r="X32" s="10">
        <v>38.24</v>
      </c>
      <c r="Y32" s="10">
        <v>38.380000000000003</v>
      </c>
      <c r="Z32" s="10">
        <v>37.61</v>
      </c>
      <c r="AA32" s="10">
        <v>38.020000000000003</v>
      </c>
      <c r="AB32" s="95">
        <v>4515800</v>
      </c>
      <c r="AC32" s="10">
        <v>38.020000000000003</v>
      </c>
      <c r="AD32" s="2">
        <f t="shared" si="0"/>
        <v>0.77000000000000313</v>
      </c>
      <c r="AE32" s="138">
        <f t="shared" si="1"/>
        <v>-1.5756302521007237E-3</v>
      </c>
    </row>
    <row r="33" spans="1:31" x14ac:dyDescent="0.25">
      <c r="W33" s="133">
        <v>42669</v>
      </c>
      <c r="X33" s="10">
        <v>38.479999999999997</v>
      </c>
      <c r="Y33" s="10">
        <v>38.770000000000003</v>
      </c>
      <c r="Z33" s="10">
        <v>37.65</v>
      </c>
      <c r="AA33" s="10">
        <v>38.08</v>
      </c>
      <c r="AB33" s="95">
        <v>7047100</v>
      </c>
      <c r="AC33" s="10">
        <v>38.08</v>
      </c>
      <c r="AD33" s="2">
        <f t="shared" si="0"/>
        <v>1.1200000000000045</v>
      </c>
      <c r="AE33" s="138">
        <f t="shared" si="1"/>
        <v>-1.5511892450879028E-2</v>
      </c>
    </row>
    <row r="34" spans="1:31" x14ac:dyDescent="0.25">
      <c r="W34" s="133">
        <v>42668</v>
      </c>
      <c r="X34" s="10">
        <v>37.69</v>
      </c>
      <c r="Y34" s="10">
        <v>39.39</v>
      </c>
      <c r="Z34" s="10">
        <v>37.619999999999997</v>
      </c>
      <c r="AA34" s="10">
        <v>38.68</v>
      </c>
      <c r="AB34" s="95">
        <v>9299300</v>
      </c>
      <c r="AC34" s="10">
        <v>38.68</v>
      </c>
      <c r="AD34" s="2">
        <f t="shared" si="0"/>
        <v>1.7700000000000031</v>
      </c>
      <c r="AE34" s="138">
        <f t="shared" si="1"/>
        <v>2.9818956336528091E-2</v>
      </c>
    </row>
    <row r="35" spans="1:31" x14ac:dyDescent="0.25">
      <c r="L35" t="s">
        <v>216</v>
      </c>
      <c r="M35" s="2">
        <f>K53+M53-F53</f>
        <v>439.77999999999975</v>
      </c>
      <c r="W35" s="133">
        <v>42667</v>
      </c>
      <c r="X35" s="10">
        <v>37.25</v>
      </c>
      <c r="Y35" s="10">
        <v>37.89</v>
      </c>
      <c r="Z35" s="10">
        <v>37.020000000000003</v>
      </c>
      <c r="AA35" s="10">
        <v>37.56</v>
      </c>
      <c r="AB35" s="95">
        <v>3149700</v>
      </c>
      <c r="AC35" s="10">
        <v>37.56</v>
      </c>
      <c r="AD35" s="2">
        <f t="shared" si="0"/>
        <v>0.86999999999999744</v>
      </c>
      <c r="AE35" s="138">
        <f t="shared" si="1"/>
        <v>1.4586709886547755E-2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42664</v>
      </c>
      <c r="X36" s="10">
        <v>37.57</v>
      </c>
      <c r="Y36" s="10">
        <v>37.71</v>
      </c>
      <c r="Z36" s="10">
        <v>36.82</v>
      </c>
      <c r="AA36" s="10">
        <v>37.020000000000003</v>
      </c>
      <c r="AB36" s="95">
        <v>6171000</v>
      </c>
      <c r="AC36" s="10">
        <v>37.020000000000003</v>
      </c>
      <c r="AD36" s="2">
        <f t="shared" si="0"/>
        <v>0.89000000000000057</v>
      </c>
      <c r="AE36" s="138">
        <f t="shared" si="1"/>
        <v>-1.5687317202871531E-2</v>
      </c>
    </row>
    <row r="37" spans="1:31" x14ac:dyDescent="0.25">
      <c r="A37" s="392" t="s">
        <v>211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42663</v>
      </c>
      <c r="X37" s="10">
        <v>37.299999999999997</v>
      </c>
      <c r="Y37" s="10">
        <v>37.880000000000003</v>
      </c>
      <c r="Z37" s="10">
        <v>37.17</v>
      </c>
      <c r="AA37" s="10">
        <v>37.61</v>
      </c>
      <c r="AB37" s="95">
        <v>3596700</v>
      </c>
      <c r="AC37" s="10">
        <v>37.61</v>
      </c>
      <c r="AD37" s="2">
        <f t="shared" si="0"/>
        <v>0.71000000000000085</v>
      </c>
      <c r="AE37" s="138">
        <f t="shared" si="1"/>
        <v>1.1021505376344054E-2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42662</v>
      </c>
      <c r="X38" s="10">
        <v>37.79</v>
      </c>
      <c r="Y38" s="10">
        <v>37.99</v>
      </c>
      <c r="Z38" s="10">
        <v>37.17</v>
      </c>
      <c r="AA38" s="10">
        <v>37.200000000000003</v>
      </c>
      <c r="AB38" s="95">
        <v>3861000</v>
      </c>
      <c r="AC38" s="10">
        <v>37.200000000000003</v>
      </c>
      <c r="AD38" s="2">
        <f t="shared" si="0"/>
        <v>0.82000000000000028</v>
      </c>
      <c r="AE38" s="138">
        <f t="shared" si="1"/>
        <v>-5.0815726129980199E-3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42661</v>
      </c>
      <c r="X39" s="10">
        <v>36.950000000000003</v>
      </c>
      <c r="Y39" s="10">
        <v>37.47</v>
      </c>
      <c r="Z39" s="10">
        <v>36.69</v>
      </c>
      <c r="AA39" s="10">
        <v>37.39</v>
      </c>
      <c r="AB39" s="95">
        <v>5793500</v>
      </c>
      <c r="AC39" s="10">
        <v>37.39</v>
      </c>
      <c r="AD39" s="2">
        <f t="shared" si="0"/>
        <v>0.78000000000000114</v>
      </c>
      <c r="AE39" s="138">
        <f t="shared" si="1"/>
        <v>2.6070252469813537E-2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42660</v>
      </c>
      <c r="X40" s="10">
        <v>36.69</v>
      </c>
      <c r="Y40" s="10">
        <v>36.799999999999997</v>
      </c>
      <c r="Z40" s="10">
        <v>36.090000000000003</v>
      </c>
      <c r="AA40" s="10">
        <v>36.44</v>
      </c>
      <c r="AB40" s="95">
        <v>6709100</v>
      </c>
      <c r="AC40" s="10">
        <v>36.44</v>
      </c>
      <c r="AD40" s="2">
        <f t="shared" si="0"/>
        <v>0.70999999999999375</v>
      </c>
      <c r="AE40" s="138">
        <f t="shared" si="1"/>
        <v>-1.3702384214854257E-3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42657</v>
      </c>
      <c r="X41" s="10">
        <v>38</v>
      </c>
      <c r="Y41" s="10">
        <v>38.130000000000003</v>
      </c>
      <c r="Z41" s="10">
        <v>36.47</v>
      </c>
      <c r="AA41" s="10">
        <v>36.49</v>
      </c>
      <c r="AB41" s="95">
        <v>5773100</v>
      </c>
      <c r="AC41" s="10">
        <v>36.49</v>
      </c>
      <c r="AD41" s="2">
        <f t="shared" si="0"/>
        <v>1.6600000000000037</v>
      </c>
      <c r="AE41" s="138">
        <f t="shared" si="1"/>
        <v>-3.6694825765575478E-2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20" t="s">
        <v>78</v>
      </c>
      <c r="P42" s="620"/>
      <c r="T42" s="112" t="s">
        <v>113</v>
      </c>
      <c r="U42" s="9"/>
      <c r="W42" s="133">
        <v>42656</v>
      </c>
      <c r="X42" s="10">
        <v>36.840000000000003</v>
      </c>
      <c r="Y42" s="10">
        <v>38.270000000000003</v>
      </c>
      <c r="Z42" s="10">
        <v>36.770000000000003</v>
      </c>
      <c r="AA42" s="10">
        <v>37.880000000000003</v>
      </c>
      <c r="AB42" s="95">
        <v>6493400</v>
      </c>
      <c r="AC42" s="10">
        <v>37.880000000000003</v>
      </c>
      <c r="AD42" s="2">
        <f t="shared" si="0"/>
        <v>1.5</v>
      </c>
      <c r="AE42" s="138">
        <f t="shared" si="1"/>
        <v>2.1850553007823015E-2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40.161000000000001</v>
      </c>
      <c r="Q43" s="2"/>
      <c r="T43" s="139" t="s">
        <v>98</v>
      </c>
      <c r="U43" s="369">
        <v>36.06</v>
      </c>
      <c r="W43" s="133">
        <v>42655</v>
      </c>
      <c r="X43" s="10">
        <v>38.22</v>
      </c>
      <c r="Y43" s="10">
        <v>38.35</v>
      </c>
      <c r="Z43" s="10">
        <v>36.9</v>
      </c>
      <c r="AA43" s="10">
        <v>37.07</v>
      </c>
      <c r="AB43" s="95">
        <v>7198700</v>
      </c>
      <c r="AC43" s="10">
        <v>37.07</v>
      </c>
      <c r="AD43" s="2">
        <f t="shared" si="0"/>
        <v>1.4500000000000028</v>
      </c>
      <c r="AE43" s="138">
        <f t="shared" si="1"/>
        <v>-3.2367528060558648E-2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39.795900000000003</v>
      </c>
      <c r="Q44" s="2"/>
      <c r="T44" s="108" t="s">
        <v>99</v>
      </c>
      <c r="U44" s="370">
        <v>36.08</v>
      </c>
      <c r="W44" s="133">
        <v>42654</v>
      </c>
      <c r="X44" s="10">
        <v>38.69</v>
      </c>
      <c r="Y44" s="10">
        <v>39.28</v>
      </c>
      <c r="Z44" s="10">
        <v>38.11</v>
      </c>
      <c r="AA44" s="10">
        <v>38.31</v>
      </c>
      <c r="AB44" s="95">
        <v>8497500</v>
      </c>
      <c r="AC44" s="10">
        <v>38.31</v>
      </c>
      <c r="AD44" s="2">
        <f t="shared" si="0"/>
        <v>1.1700000000000017</v>
      </c>
      <c r="AE44" s="138">
        <f t="shared" si="1"/>
        <v>-1.4406997684589529E-2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39.430799999999998</v>
      </c>
      <c r="Q45" s="2"/>
      <c r="T45" s="108" t="s">
        <v>100</v>
      </c>
      <c r="U45" s="370" t="s">
        <v>438</v>
      </c>
      <c r="W45" s="133">
        <v>42653</v>
      </c>
      <c r="X45" s="10">
        <v>40.32</v>
      </c>
      <c r="Y45" s="10">
        <v>40.450000000000003</v>
      </c>
      <c r="Z45" s="10">
        <v>38.71</v>
      </c>
      <c r="AA45" s="10">
        <v>38.869999999999997</v>
      </c>
      <c r="AB45" s="95">
        <v>17944300</v>
      </c>
      <c r="AC45" s="10">
        <v>38.869999999999997</v>
      </c>
      <c r="AD45" s="2">
        <f t="shared" si="0"/>
        <v>1.740000000000002</v>
      </c>
      <c r="AE45" s="138">
        <f t="shared" si="1"/>
        <v>8.1524763494713381E-2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39.0657</v>
      </c>
      <c r="Q46" s="2"/>
      <c r="T46" s="108" t="s">
        <v>101</v>
      </c>
      <c r="U46" s="370" t="s">
        <v>439</v>
      </c>
      <c r="W46" s="133">
        <v>42650</v>
      </c>
      <c r="X46" s="10">
        <v>36.81</v>
      </c>
      <c r="Y46" s="10">
        <v>36.840000000000003</v>
      </c>
      <c r="Z46" s="10">
        <v>35.58</v>
      </c>
      <c r="AA46" s="10">
        <v>35.94</v>
      </c>
      <c r="AB46" s="95">
        <v>10871200</v>
      </c>
      <c r="AC46" s="10">
        <v>35.94</v>
      </c>
      <c r="AD46" s="2">
        <f t="shared" si="0"/>
        <v>1.2600000000000051</v>
      </c>
      <c r="AE46" s="138">
        <f t="shared" si="1"/>
        <v>-2.442996742671022E-2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38.700600000000001</v>
      </c>
      <c r="Q47" s="2"/>
      <c r="T47" s="108" t="s">
        <v>102</v>
      </c>
      <c r="U47" s="370">
        <v>50.89</v>
      </c>
      <c r="W47" s="133">
        <v>42649</v>
      </c>
      <c r="X47" s="10">
        <v>37.75</v>
      </c>
      <c r="Y47" s="10">
        <v>37.799999999999997</v>
      </c>
      <c r="Z47" s="10">
        <v>36.43</v>
      </c>
      <c r="AA47" s="10">
        <v>36.840000000000003</v>
      </c>
      <c r="AB47" s="95">
        <v>10539000</v>
      </c>
      <c r="AC47" s="10">
        <v>36.840000000000003</v>
      </c>
      <c r="AD47" s="2">
        <f t="shared" si="0"/>
        <v>1.3699999999999974</v>
      </c>
      <c r="AE47" s="138">
        <f t="shared" si="1"/>
        <v>-3.1291085984748834E-2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38.335499999999996</v>
      </c>
      <c r="Q48" s="2"/>
      <c r="T48" s="108" t="s">
        <v>103</v>
      </c>
      <c r="U48" s="370">
        <v>1.42262</v>
      </c>
      <c r="W48" s="133">
        <v>42648</v>
      </c>
      <c r="X48" s="10">
        <v>38.08</v>
      </c>
      <c r="Y48" s="10">
        <v>38.46</v>
      </c>
      <c r="Z48" s="10">
        <v>37.82</v>
      </c>
      <c r="AA48" s="10">
        <v>38.03</v>
      </c>
      <c r="AB48" s="95">
        <v>5565200</v>
      </c>
      <c r="AC48" s="10">
        <v>38.03</v>
      </c>
      <c r="AD48" s="2">
        <f t="shared" si="0"/>
        <v>0.64000000000000057</v>
      </c>
      <c r="AE48" s="138">
        <f t="shared" si="1"/>
        <v>1.5801948907032681E-3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37.970399999999998</v>
      </c>
      <c r="Q49" s="2"/>
      <c r="T49" s="108" t="s">
        <v>122</v>
      </c>
      <c r="U49" s="370" t="s">
        <v>390</v>
      </c>
      <c r="W49" s="133">
        <v>42647</v>
      </c>
      <c r="X49" s="10">
        <v>38.07</v>
      </c>
      <c r="Y49" s="10">
        <v>38.35</v>
      </c>
      <c r="Z49" s="10">
        <v>37.619999999999997</v>
      </c>
      <c r="AA49" s="10">
        <v>37.97</v>
      </c>
      <c r="AB49" s="95">
        <v>6046500</v>
      </c>
      <c r="AC49" s="10">
        <v>37.97</v>
      </c>
      <c r="AD49" s="2">
        <f t="shared" si="0"/>
        <v>0.73000000000000398</v>
      </c>
      <c r="AE49" s="138">
        <f t="shared" si="1"/>
        <v>-6.020942408377028E-3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37.6053</v>
      </c>
      <c r="Q50" s="2"/>
      <c r="T50" s="108"/>
      <c r="U50" s="370"/>
      <c r="W50" s="133">
        <v>42646</v>
      </c>
      <c r="X50" s="10">
        <v>38.1</v>
      </c>
      <c r="Y50" s="10">
        <v>38.22</v>
      </c>
      <c r="Z50" s="10">
        <v>37.409999999999997</v>
      </c>
      <c r="AA50" s="10">
        <v>38.200000000000003</v>
      </c>
      <c r="AB50" s="95">
        <v>7093700</v>
      </c>
      <c r="AC50" s="10">
        <v>38.200000000000003</v>
      </c>
      <c r="AD50" s="2">
        <f t="shared" si="0"/>
        <v>0.81000000000000227</v>
      </c>
      <c r="AE50" s="138">
        <f t="shared" si="1"/>
        <v>2.0986358866736943E-3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37.240200000000002</v>
      </c>
      <c r="Q51" s="2"/>
      <c r="T51" s="108" t="s">
        <v>105</v>
      </c>
      <c r="U51" s="370" t="s">
        <v>440</v>
      </c>
      <c r="W51" s="133">
        <v>42643</v>
      </c>
      <c r="X51" s="10">
        <v>38.33</v>
      </c>
      <c r="Y51" s="10">
        <v>38.83</v>
      </c>
      <c r="Z51" s="10">
        <v>37.85</v>
      </c>
      <c r="AA51" s="10">
        <v>38.119999999999997</v>
      </c>
      <c r="AB51" s="95">
        <v>7298700</v>
      </c>
      <c r="AC51" s="10">
        <v>38.119999999999997</v>
      </c>
      <c r="AD51" s="2">
        <f t="shared" si="0"/>
        <v>0.97999999999999687</v>
      </c>
      <c r="AE51" s="138">
        <f t="shared" si="1"/>
        <v>-9.0979984403432024E-3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36.875099999999996</v>
      </c>
      <c r="Q52" s="2"/>
      <c r="T52" s="108" t="s">
        <v>106</v>
      </c>
      <c r="U52" s="370" t="s">
        <v>375</v>
      </c>
      <c r="W52" s="133">
        <v>42642</v>
      </c>
      <c r="X52" s="10">
        <v>40.17</v>
      </c>
      <c r="Y52" s="10">
        <v>40.22</v>
      </c>
      <c r="Z52" s="10">
        <v>37.65</v>
      </c>
      <c r="AA52" s="10">
        <v>38.47</v>
      </c>
      <c r="AB52" s="95">
        <v>19125100</v>
      </c>
      <c r="AC52" s="10">
        <v>38.47</v>
      </c>
      <c r="AD52" s="2">
        <f t="shared" si="0"/>
        <v>2.5700000000000003</v>
      </c>
      <c r="AE52" s="138">
        <f t="shared" si="1"/>
        <v>-4.351069119840878E-2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36.51</v>
      </c>
      <c r="Q53" s="2"/>
      <c r="T53" s="108" t="s">
        <v>107</v>
      </c>
      <c r="U53" s="371">
        <v>6118816</v>
      </c>
      <c r="W53" s="133">
        <v>42641</v>
      </c>
      <c r="X53" s="10">
        <v>41.2</v>
      </c>
      <c r="Y53" s="10">
        <v>41.43</v>
      </c>
      <c r="Z53" s="10">
        <v>40.04</v>
      </c>
      <c r="AA53" s="10">
        <v>40.22</v>
      </c>
      <c r="AB53" s="95">
        <v>5648000</v>
      </c>
      <c r="AC53" s="10">
        <v>40.22</v>
      </c>
      <c r="AD53" s="2">
        <f t="shared" si="0"/>
        <v>1.3900000000000006</v>
      </c>
      <c r="AE53" s="138">
        <f t="shared" si="1"/>
        <v>-2.6385862987170272E-2</v>
      </c>
    </row>
    <row r="54" spans="1:31" x14ac:dyDescent="0.25">
      <c r="O54" s="83">
        <v>0.99</v>
      </c>
      <c r="P54" s="83">
        <f t="shared" si="3"/>
        <v>36.1449</v>
      </c>
      <c r="Q54" s="2"/>
      <c r="T54" s="108" t="s">
        <v>110</v>
      </c>
      <c r="U54" s="371">
        <v>6805650</v>
      </c>
      <c r="W54" s="133">
        <v>42640</v>
      </c>
      <c r="X54" s="10">
        <v>41.04</v>
      </c>
      <c r="Y54" s="10">
        <v>41.43</v>
      </c>
      <c r="Z54" s="10">
        <v>40.82</v>
      </c>
      <c r="AA54" s="10">
        <v>41.31</v>
      </c>
      <c r="AB54" s="95">
        <v>5547800</v>
      </c>
      <c r="AC54" s="10">
        <v>41.31</v>
      </c>
      <c r="AD54" s="2">
        <f t="shared" si="0"/>
        <v>0.60999999999999943</v>
      </c>
      <c r="AE54" s="138">
        <f t="shared" si="1"/>
        <v>3.1568722680914707E-3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35.779799999999994</v>
      </c>
      <c r="Q55" s="2"/>
      <c r="T55" s="108" t="s">
        <v>108</v>
      </c>
      <c r="U55" s="370" t="s">
        <v>441</v>
      </c>
      <c r="W55" s="133">
        <v>42639</v>
      </c>
      <c r="X55" s="10">
        <v>41.79</v>
      </c>
      <c r="Y55" s="10">
        <v>41.9</v>
      </c>
      <c r="Z55" s="10">
        <v>41.13</v>
      </c>
      <c r="AA55" s="10">
        <v>41.18</v>
      </c>
      <c r="AB55" s="95">
        <v>6502300</v>
      </c>
      <c r="AC55" s="10">
        <v>41.18</v>
      </c>
      <c r="AD55" s="2">
        <f t="shared" si="0"/>
        <v>0.76999999999999602</v>
      </c>
      <c r="AE55" s="138">
        <f t="shared" si="1"/>
        <v>-2.0922491678554533E-2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35.414699999999996</v>
      </c>
      <c r="T56" s="108" t="s">
        <v>111</v>
      </c>
      <c r="U56" s="370">
        <v>73.17</v>
      </c>
      <c r="W56" s="133">
        <v>42636</v>
      </c>
      <c r="X56" s="10">
        <v>42.69</v>
      </c>
      <c r="Y56" s="10">
        <v>42.69</v>
      </c>
      <c r="Z56" s="10">
        <v>41.95</v>
      </c>
      <c r="AA56" s="10">
        <v>42.06</v>
      </c>
      <c r="AB56" s="95">
        <v>5357600</v>
      </c>
      <c r="AC56" s="10">
        <v>42.06</v>
      </c>
      <c r="AD56" s="2">
        <f t="shared" si="0"/>
        <v>0.73999999999999488</v>
      </c>
      <c r="AE56" s="138">
        <f t="shared" si="1"/>
        <v>-1.2444235736088327E-2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35.049599999999998</v>
      </c>
      <c r="T57" s="108" t="s">
        <v>112</v>
      </c>
      <c r="U57" s="370">
        <v>0.5</v>
      </c>
      <c r="W57" s="133">
        <v>42635</v>
      </c>
      <c r="X57" s="10">
        <v>42.42</v>
      </c>
      <c r="Y57" s="10">
        <v>43.72</v>
      </c>
      <c r="Z57" s="10">
        <v>42.29</v>
      </c>
      <c r="AA57" s="10">
        <v>42.59</v>
      </c>
      <c r="AB57" s="95">
        <v>7752600</v>
      </c>
      <c r="AC57" s="10">
        <v>42.59</v>
      </c>
      <c r="AD57" s="2">
        <f t="shared" si="0"/>
        <v>1.4299999999999997</v>
      </c>
      <c r="AE57" s="138">
        <f t="shared" si="1"/>
        <v>1.6225244571701491E-2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34.6845</v>
      </c>
      <c r="T58" s="108" t="s">
        <v>109</v>
      </c>
      <c r="U58" s="370" t="s">
        <v>123</v>
      </c>
      <c r="W58" s="133">
        <v>42634</v>
      </c>
      <c r="X58" s="10">
        <v>41.05</v>
      </c>
      <c r="Y58" s="10">
        <v>42.07</v>
      </c>
      <c r="Z58" s="10">
        <v>40.92</v>
      </c>
      <c r="AA58" s="10">
        <v>41.91</v>
      </c>
      <c r="AB58" s="95">
        <v>4165300</v>
      </c>
      <c r="AC58" s="10">
        <v>41.91</v>
      </c>
      <c r="AD58" s="2">
        <f t="shared" si="0"/>
        <v>1.1499999999999986</v>
      </c>
      <c r="AE58" s="138">
        <f t="shared" si="1"/>
        <v>1.5753756665050966E-2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34.319399999999995</v>
      </c>
      <c r="W59" s="133">
        <v>42633</v>
      </c>
      <c r="X59" s="10">
        <v>41.56</v>
      </c>
      <c r="Y59" s="10">
        <v>42.04</v>
      </c>
      <c r="Z59" s="10">
        <v>41.13</v>
      </c>
      <c r="AA59" s="10">
        <v>41.26</v>
      </c>
      <c r="AB59" s="95">
        <v>5676800</v>
      </c>
      <c r="AC59" s="10">
        <v>41.26</v>
      </c>
      <c r="AD59" s="2">
        <f t="shared" si="0"/>
        <v>0.90999999999999659</v>
      </c>
      <c r="AE59" s="138">
        <f t="shared" si="1"/>
        <v>-5.5435044589058347E-3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33.954300000000003</v>
      </c>
      <c r="W60" s="133">
        <v>42632</v>
      </c>
      <c r="X60" s="10">
        <v>41.97</v>
      </c>
      <c r="Y60" s="10">
        <v>42.06</v>
      </c>
      <c r="Z60" s="10">
        <v>41.25</v>
      </c>
      <c r="AA60" s="10">
        <v>41.49</v>
      </c>
      <c r="AB60" s="95">
        <v>3394400</v>
      </c>
      <c r="AC60" s="10">
        <v>41.49</v>
      </c>
      <c r="AD60" s="2">
        <f t="shared" si="0"/>
        <v>0.81000000000000227</v>
      </c>
      <c r="AE60" s="138">
        <f t="shared" si="1"/>
        <v>-7.1787508973437664E-3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33.589199999999998</v>
      </c>
      <c r="W61" s="133">
        <v>42629</v>
      </c>
      <c r="X61" s="10">
        <v>41.44</v>
      </c>
      <c r="Y61" s="10">
        <v>41.86</v>
      </c>
      <c r="Z61" s="10">
        <v>40.93</v>
      </c>
      <c r="AA61" s="10">
        <v>41.79</v>
      </c>
      <c r="AB61" s="95">
        <v>8748100</v>
      </c>
      <c r="AC61" s="10">
        <v>41.79</v>
      </c>
      <c r="AD61" s="2">
        <f t="shared" si="0"/>
        <v>0.92999999999999972</v>
      </c>
      <c r="AE61" s="138">
        <f t="shared" si="1"/>
        <v>7.2306579898770984E-3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33.2241</v>
      </c>
      <c r="W62" s="133">
        <v>42628</v>
      </c>
      <c r="X62" s="10">
        <v>40.909999999999997</v>
      </c>
      <c r="Y62" s="10">
        <v>41.58</v>
      </c>
      <c r="Z62" s="10">
        <v>40.659999999999997</v>
      </c>
      <c r="AA62" s="10">
        <v>41.49</v>
      </c>
      <c r="AB62" s="95">
        <v>3759900</v>
      </c>
      <c r="AC62" s="10">
        <v>41.49</v>
      </c>
      <c r="AD62" s="2">
        <f t="shared" si="0"/>
        <v>0.92000000000000171</v>
      </c>
      <c r="AE62" s="138">
        <f t="shared" si="1"/>
        <v>1.5915768854064538E-2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32.859000000000002</v>
      </c>
      <c r="W63" s="133">
        <v>42627</v>
      </c>
      <c r="X63" s="10">
        <v>41.29</v>
      </c>
      <c r="Y63" s="10">
        <v>41.55</v>
      </c>
      <c r="Z63" s="10">
        <v>40.549999999999997</v>
      </c>
      <c r="AA63" s="10">
        <v>40.840000000000003</v>
      </c>
      <c r="AB63" s="95">
        <v>4460200</v>
      </c>
      <c r="AC63" s="10">
        <v>40.840000000000003</v>
      </c>
      <c r="AD63" s="2">
        <f t="shared" si="0"/>
        <v>1</v>
      </c>
      <c r="AE63" s="138">
        <f t="shared" si="1"/>
        <v>-1.7110730872645918E-3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42626</v>
      </c>
      <c r="X64" s="10">
        <v>41.09</v>
      </c>
      <c r="Y64" s="10">
        <v>41.17</v>
      </c>
      <c r="Z64" s="10">
        <v>40.5</v>
      </c>
      <c r="AA64" s="10">
        <v>40.909999999999997</v>
      </c>
      <c r="AB64" s="95">
        <v>5426800</v>
      </c>
      <c r="AC64" s="10">
        <v>40.909999999999997</v>
      </c>
      <c r="AD64" s="2">
        <f t="shared" si="0"/>
        <v>0.67000000000000171</v>
      </c>
      <c r="AE64" s="138">
        <f t="shared" si="1"/>
        <v>-1.0162109847568379E-2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42625</v>
      </c>
      <c r="X65" s="10">
        <v>40.03</v>
      </c>
      <c r="Y65" s="10">
        <v>41.57</v>
      </c>
      <c r="Z65" s="10">
        <v>40</v>
      </c>
      <c r="AA65" s="10">
        <v>41.33</v>
      </c>
      <c r="AB65" s="95">
        <v>8180000</v>
      </c>
      <c r="AC65" s="10">
        <v>41.33</v>
      </c>
      <c r="AD65" s="2">
        <f t="shared" si="0"/>
        <v>1.5700000000000003</v>
      </c>
      <c r="AE65" s="138">
        <f t="shared" si="1"/>
        <v>3.6099273000752108E-2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42622</v>
      </c>
      <c r="X66" s="10">
        <v>40.39</v>
      </c>
      <c r="Y66" s="10">
        <v>40.39</v>
      </c>
      <c r="Z66" s="10">
        <v>39.75</v>
      </c>
      <c r="AA66" s="10">
        <v>39.89</v>
      </c>
      <c r="AB66" s="95">
        <v>5738700</v>
      </c>
      <c r="AC66" s="10">
        <v>39.89</v>
      </c>
      <c r="AD66" s="2">
        <f t="shared" si="0"/>
        <v>0.64000000000000057</v>
      </c>
      <c r="AE66" s="138">
        <f t="shared" si="1"/>
        <v>-1.6761153561745123E-2</v>
      </c>
    </row>
    <row r="67" spans="2:31" x14ac:dyDescent="0.25">
      <c r="W67" s="133">
        <v>42621</v>
      </c>
      <c r="X67" s="10">
        <v>40.5</v>
      </c>
      <c r="Y67" s="10">
        <v>40.78</v>
      </c>
      <c r="Z67" s="10">
        <v>39.97</v>
      </c>
      <c r="AA67" s="10">
        <v>40.57</v>
      </c>
      <c r="AB67" s="95">
        <v>4767100</v>
      </c>
      <c r="AC67" s="10">
        <v>40.57</v>
      </c>
      <c r="AD67" s="2">
        <f>Y67-Z67</f>
        <v>0.81000000000000227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63" priority="25">
      <formula>N19&gt;0</formula>
    </cfRule>
    <cfRule type="expression" dxfId="86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61" priority="19">
      <formula>F21&gt;0</formula>
    </cfRule>
    <cfRule type="expression" dxfId="860" priority="20">
      <formula>F21&lt;0</formula>
    </cfRule>
  </conditionalFormatting>
  <conditionalFormatting sqref="H21:H31">
    <cfRule type="expression" dxfId="859" priority="17">
      <formula>H21&gt;0</formula>
    </cfRule>
    <cfRule type="expression" dxfId="858" priority="18">
      <formula>H21&lt;0</formula>
    </cfRule>
  </conditionalFormatting>
  <conditionalFormatting sqref="I21:I31">
    <cfRule type="expression" dxfId="857" priority="15">
      <formula>I21&gt;0</formula>
    </cfRule>
    <cfRule type="expression" dxfId="856" priority="16">
      <formula>I21&lt;0</formula>
    </cfRule>
  </conditionalFormatting>
  <conditionalFormatting sqref="Q8">
    <cfRule type="expression" dxfId="855" priority="7">
      <formula>Q8&gt;0</formula>
    </cfRule>
    <cfRule type="expression" dxfId="854" priority="8">
      <formula>Q8&lt;0</formula>
    </cfRule>
  </conditionalFormatting>
  <conditionalFormatting sqref="Q7">
    <cfRule type="expression" dxfId="853" priority="9">
      <formula>Q7&gt;0</formula>
    </cfRule>
    <cfRule type="expression" dxfId="852" priority="10">
      <formula>Q7&lt;0</formula>
    </cfRule>
  </conditionalFormatting>
  <conditionalFormatting sqref="F56:F66">
    <cfRule type="expression" dxfId="851" priority="5">
      <formula>F56&gt;0</formula>
    </cfRule>
    <cfRule type="expression" dxfId="850" priority="6">
      <formula>F56&lt;0</formula>
    </cfRule>
  </conditionalFormatting>
  <conditionalFormatting sqref="H56:H66">
    <cfRule type="expression" dxfId="849" priority="3">
      <formula>H56&gt;0</formula>
    </cfRule>
    <cfRule type="expression" dxfId="848" priority="4">
      <formula>H56&lt;0</formula>
    </cfRule>
  </conditionalFormatting>
  <conditionalFormatting sqref="I56:I66">
    <cfRule type="expression" dxfId="847" priority="1">
      <formula>I56&gt;0</formula>
    </cfRule>
    <cfRule type="expression" dxfId="84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268</v>
      </c>
      <c r="W2" s="133">
        <v>42713</v>
      </c>
      <c r="X2" s="10">
        <v>97.7</v>
      </c>
      <c r="Y2" s="10">
        <v>98.88</v>
      </c>
      <c r="Z2" s="10">
        <v>96.34</v>
      </c>
      <c r="AA2" s="10">
        <v>98.72</v>
      </c>
      <c r="AB2" s="95">
        <v>1782000</v>
      </c>
      <c r="AC2" s="10">
        <v>98.72</v>
      </c>
      <c r="AD2" s="2">
        <f>Y2-Z2</f>
        <v>2.539999999999992</v>
      </c>
      <c r="AE2" s="138">
        <f>AC2/AC3-1</f>
        <v>6.8332483426822854E-3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98.72</v>
      </c>
      <c r="W3" s="133">
        <v>42712</v>
      </c>
      <c r="X3" s="10">
        <v>95</v>
      </c>
      <c r="Y3" s="10">
        <v>99.19</v>
      </c>
      <c r="Z3" s="10">
        <v>94.2</v>
      </c>
      <c r="AA3" s="10">
        <v>98.05</v>
      </c>
      <c r="AB3" s="95">
        <v>1529900</v>
      </c>
      <c r="AC3" s="10">
        <v>98.05</v>
      </c>
      <c r="AD3" s="2">
        <f t="shared" ref="AD3:AD66" si="0">Y3-Z3</f>
        <v>4.9899999999999949</v>
      </c>
      <c r="AE3" s="138">
        <f t="shared" ref="AE3:AE66" si="1">AC3/AC4-1</f>
        <v>2.896421450309572E-2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98.72</v>
      </c>
      <c r="R4" s="547">
        <v>6.7999999999999996E-3</v>
      </c>
      <c r="T4" s="1"/>
      <c r="W4" s="133">
        <v>42711</v>
      </c>
      <c r="X4" s="10">
        <v>94.5</v>
      </c>
      <c r="Y4" s="10">
        <v>95.55</v>
      </c>
      <c r="Z4" s="10">
        <v>93.56</v>
      </c>
      <c r="AA4" s="10">
        <v>95.29</v>
      </c>
      <c r="AB4" s="95">
        <v>1252000</v>
      </c>
      <c r="AC4" s="10">
        <v>95.29</v>
      </c>
      <c r="AD4" s="2">
        <f t="shared" si="0"/>
        <v>1.9899999999999949</v>
      </c>
      <c r="AE4" s="138">
        <f t="shared" si="1"/>
        <v>1.393913598638008E-2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42710</v>
      </c>
      <c r="X5" s="10">
        <v>92.25</v>
      </c>
      <c r="Y5" s="10">
        <v>94.22</v>
      </c>
      <c r="Z5" s="10">
        <v>92.25</v>
      </c>
      <c r="AA5" s="10">
        <v>93.98</v>
      </c>
      <c r="AB5" s="95">
        <v>1868100</v>
      </c>
      <c r="AC5" s="10">
        <v>93.98</v>
      </c>
      <c r="AD5" s="2">
        <f t="shared" si="0"/>
        <v>1.9699999999999989</v>
      </c>
      <c r="AE5" s="138">
        <f t="shared" si="1"/>
        <v>3.6309269542931233E-3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92.7</v>
      </c>
      <c r="Y6" s="10">
        <v>94.13</v>
      </c>
      <c r="Z6" s="10">
        <v>92.1</v>
      </c>
      <c r="AA6" s="10">
        <v>93.64</v>
      </c>
      <c r="AB6" s="95">
        <v>1596800</v>
      </c>
      <c r="AC6" s="10">
        <v>93.64</v>
      </c>
      <c r="AD6" s="2">
        <f t="shared" si="0"/>
        <v>2.0300000000000011</v>
      </c>
      <c r="AE6" s="138">
        <f t="shared" si="1"/>
        <v>1.7052242858694555E-2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42706</v>
      </c>
      <c r="X7" s="10">
        <v>91.62</v>
      </c>
      <c r="Y7" s="10">
        <v>92.98</v>
      </c>
      <c r="Z7" s="10">
        <v>90.83</v>
      </c>
      <c r="AA7" s="10">
        <v>92.07</v>
      </c>
      <c r="AB7" s="95">
        <v>1459000</v>
      </c>
      <c r="AC7" s="10">
        <v>92.07</v>
      </c>
      <c r="AD7" s="2">
        <f t="shared" si="0"/>
        <v>2.1500000000000057</v>
      </c>
      <c r="AE7" s="138">
        <f t="shared" si="1"/>
        <v>8.9863013698630034E-3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91.83</v>
      </c>
      <c r="Y8" s="10">
        <v>93.09</v>
      </c>
      <c r="Z8" s="10">
        <v>91.07</v>
      </c>
      <c r="AA8" s="10">
        <v>91.25</v>
      </c>
      <c r="AB8" s="95">
        <v>1237200</v>
      </c>
      <c r="AC8" s="10">
        <v>91.25</v>
      </c>
      <c r="AD8" s="2">
        <f t="shared" si="0"/>
        <v>2.0200000000000102</v>
      </c>
      <c r="AE8" s="138">
        <f t="shared" si="1"/>
        <v>-4.3816409245267529E-4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91.66</v>
      </c>
      <c r="Y9" s="10">
        <v>93.63</v>
      </c>
      <c r="Z9" s="10">
        <v>90.67</v>
      </c>
      <c r="AA9" s="10">
        <v>91.29</v>
      </c>
      <c r="AB9" s="95">
        <v>1337600</v>
      </c>
      <c r="AC9" s="10">
        <v>91.29</v>
      </c>
      <c r="AD9" s="2">
        <f t="shared" si="0"/>
        <v>2.9599999999999937</v>
      </c>
      <c r="AE9" s="138">
        <f t="shared" si="1"/>
        <v>-5.7721629274666286E-3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42703</v>
      </c>
      <c r="X10" s="10">
        <v>92.97</v>
      </c>
      <c r="Y10" s="10">
        <v>94</v>
      </c>
      <c r="Z10" s="10">
        <v>91.57</v>
      </c>
      <c r="AA10" s="10">
        <v>91.82</v>
      </c>
      <c r="AB10" s="95">
        <v>1398000</v>
      </c>
      <c r="AC10" s="10">
        <v>91.82</v>
      </c>
      <c r="AD10" s="2">
        <f t="shared" si="0"/>
        <v>2.4300000000000068</v>
      </c>
      <c r="AE10" s="138">
        <f t="shared" si="1"/>
        <v>-4.5533391153512737E-3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1.09E-2</v>
      </c>
      <c r="W11" s="133">
        <v>42702</v>
      </c>
      <c r="X11" s="10">
        <v>92.93</v>
      </c>
      <c r="Y11" s="10">
        <v>94.49</v>
      </c>
      <c r="Z11" s="10">
        <v>92</v>
      </c>
      <c r="AA11" s="10">
        <v>92.24</v>
      </c>
      <c r="AB11" s="95">
        <v>1149100</v>
      </c>
      <c r="AC11" s="10">
        <v>92.24</v>
      </c>
      <c r="AD11" s="2">
        <f t="shared" si="0"/>
        <v>2.4899999999999949</v>
      </c>
      <c r="AE11" s="138">
        <f t="shared" si="1"/>
        <v>-8.9180186956054897E-3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42699</v>
      </c>
      <c r="X12" s="10">
        <v>94.29</v>
      </c>
      <c r="Y12" s="10">
        <v>94.93</v>
      </c>
      <c r="Z12" s="10">
        <v>92.53</v>
      </c>
      <c r="AA12" s="10">
        <v>93.07</v>
      </c>
      <c r="AB12" s="95">
        <v>490000</v>
      </c>
      <c r="AC12" s="10">
        <v>93.07</v>
      </c>
      <c r="AD12" s="2">
        <f t="shared" si="0"/>
        <v>2.4000000000000057</v>
      </c>
      <c r="AE12" s="138">
        <f t="shared" si="1"/>
        <v>-8.4167909652674844E-3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42697</v>
      </c>
      <c r="X13" s="10">
        <v>90.91</v>
      </c>
      <c r="Y13" s="10">
        <v>94.13</v>
      </c>
      <c r="Z13" s="10">
        <v>90.19</v>
      </c>
      <c r="AA13" s="10">
        <v>93.86</v>
      </c>
      <c r="AB13" s="95">
        <v>1353200</v>
      </c>
      <c r="AC13" s="10">
        <v>93.86</v>
      </c>
      <c r="AD13" s="2">
        <f t="shared" si="0"/>
        <v>3.9399999999999977</v>
      </c>
      <c r="AE13" s="138">
        <f t="shared" si="1"/>
        <v>3.3814296728714499E-2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42696</v>
      </c>
      <c r="X14" s="10">
        <v>98.97</v>
      </c>
      <c r="Y14" s="10">
        <v>101.46</v>
      </c>
      <c r="Z14" s="10">
        <v>89.86</v>
      </c>
      <c r="AA14" s="10">
        <v>90.79</v>
      </c>
      <c r="AB14" s="95">
        <v>5864700</v>
      </c>
      <c r="AC14" s="10">
        <v>90.79</v>
      </c>
      <c r="AD14" s="2">
        <f t="shared" si="0"/>
        <v>11.599999999999994</v>
      </c>
      <c r="AE14" s="138">
        <f t="shared" si="1"/>
        <v>2.1489648964896579E-2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42695</v>
      </c>
      <c r="X15" s="10">
        <v>89.23</v>
      </c>
      <c r="Y15" s="10">
        <v>89.56</v>
      </c>
      <c r="Z15" s="10">
        <v>86.74</v>
      </c>
      <c r="AA15" s="10">
        <v>88.88</v>
      </c>
      <c r="AB15" s="95">
        <v>2560900</v>
      </c>
      <c r="AC15" s="10">
        <v>88.88</v>
      </c>
      <c r="AD15" s="2">
        <f t="shared" si="0"/>
        <v>2.8200000000000074</v>
      </c>
      <c r="AE15" s="138">
        <f t="shared" si="1"/>
        <v>-8.9928057553956275E-4</v>
      </c>
    </row>
    <row r="16" spans="1:40" x14ac:dyDescent="0.25">
      <c r="G16" s="1"/>
      <c r="H16" s="72"/>
      <c r="W16" s="133">
        <v>42692</v>
      </c>
      <c r="X16" s="10">
        <v>91.37</v>
      </c>
      <c r="Y16" s="10">
        <v>91.37</v>
      </c>
      <c r="Z16" s="10">
        <v>87.68</v>
      </c>
      <c r="AA16" s="10">
        <v>88.96</v>
      </c>
      <c r="AB16" s="95">
        <v>1787700</v>
      </c>
      <c r="AC16" s="10">
        <v>88.96</v>
      </c>
      <c r="AD16" s="2">
        <f t="shared" si="0"/>
        <v>3.6899999999999977</v>
      </c>
      <c r="AE16" s="138">
        <f t="shared" si="1"/>
        <v>-3.4303082935301932E-2</v>
      </c>
    </row>
    <row r="17" spans="1:31" x14ac:dyDescent="0.25">
      <c r="G17" s="1"/>
      <c r="H17" s="72"/>
      <c r="W17" s="133">
        <v>42691</v>
      </c>
      <c r="X17" s="10">
        <v>91.13</v>
      </c>
      <c r="Y17" s="10">
        <v>92.28</v>
      </c>
      <c r="Z17" s="10">
        <v>90.47</v>
      </c>
      <c r="AA17" s="10">
        <v>92.12</v>
      </c>
      <c r="AB17" s="95">
        <v>1576500</v>
      </c>
      <c r="AC17" s="10">
        <v>92.12</v>
      </c>
      <c r="AD17" s="2">
        <f t="shared" si="0"/>
        <v>1.8100000000000023</v>
      </c>
      <c r="AE17" s="138">
        <f t="shared" si="1"/>
        <v>1.3979086406164187E-2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42690</v>
      </c>
      <c r="X18" s="10">
        <v>89.1</v>
      </c>
      <c r="Y18" s="10">
        <v>91.64</v>
      </c>
      <c r="Z18" s="10">
        <v>88.39</v>
      </c>
      <c r="AA18" s="10">
        <v>90.85</v>
      </c>
      <c r="AB18" s="95">
        <v>1192600</v>
      </c>
      <c r="AC18" s="10">
        <v>90.85</v>
      </c>
      <c r="AD18" s="2">
        <f t="shared" si="0"/>
        <v>3.25</v>
      </c>
      <c r="AE18" s="138">
        <f t="shared" si="1"/>
        <v>1.3950892857142794E-2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42689</v>
      </c>
      <c r="X19" s="10">
        <v>93.25</v>
      </c>
      <c r="Y19" s="10">
        <v>94.44</v>
      </c>
      <c r="Z19" s="10">
        <v>88</v>
      </c>
      <c r="AA19" s="10">
        <v>89.6</v>
      </c>
      <c r="AB19" s="95">
        <v>3213100</v>
      </c>
      <c r="AC19" s="10">
        <v>89.6</v>
      </c>
      <c r="AD19" s="2">
        <f t="shared" si="0"/>
        <v>6.4399999999999977</v>
      </c>
      <c r="AE19" s="138">
        <f t="shared" si="1"/>
        <v>-3.0722630895716141E-2</v>
      </c>
    </row>
    <row r="20" spans="1:31" x14ac:dyDescent="0.25">
      <c r="W20" s="133">
        <v>42688</v>
      </c>
      <c r="X20" s="10">
        <v>90.87</v>
      </c>
      <c r="Y20" s="10">
        <v>93.16</v>
      </c>
      <c r="Z20" s="10">
        <v>90.32</v>
      </c>
      <c r="AA20" s="10">
        <v>92.44</v>
      </c>
      <c r="AB20" s="95">
        <v>1568700</v>
      </c>
      <c r="AC20" s="10">
        <v>92.44</v>
      </c>
      <c r="AD20" s="2">
        <f t="shared" si="0"/>
        <v>2.8400000000000034</v>
      </c>
      <c r="AE20" s="138">
        <f t="shared" si="1"/>
        <v>2.5743453173546316E-2</v>
      </c>
    </row>
    <row r="21" spans="1:31" x14ac:dyDescent="0.25">
      <c r="W21" s="133">
        <v>42685</v>
      </c>
      <c r="X21" s="10">
        <v>89.76</v>
      </c>
      <c r="Y21" s="10">
        <v>90.66</v>
      </c>
      <c r="Z21" s="10">
        <v>89.23</v>
      </c>
      <c r="AA21" s="10">
        <v>90.12</v>
      </c>
      <c r="AB21" s="95">
        <v>1206900</v>
      </c>
      <c r="AC21" s="10">
        <v>90.12</v>
      </c>
      <c r="AD21" s="2">
        <f t="shared" si="0"/>
        <v>1.4299999999999926</v>
      </c>
      <c r="AE21" s="138">
        <f t="shared" si="1"/>
        <v>3.6752422318744316E-3</v>
      </c>
    </row>
    <row r="22" spans="1:31" x14ac:dyDescent="0.25">
      <c r="W22" s="133">
        <v>42684</v>
      </c>
      <c r="X22" s="10">
        <v>87.43</v>
      </c>
      <c r="Y22" s="10">
        <v>91.03</v>
      </c>
      <c r="Z22" s="10">
        <v>87.17</v>
      </c>
      <c r="AA22" s="10">
        <v>89.79</v>
      </c>
      <c r="AB22" s="95">
        <v>1545000</v>
      </c>
      <c r="AC22" s="10">
        <v>89.79</v>
      </c>
      <c r="AD22" s="2">
        <f t="shared" si="0"/>
        <v>3.8599999999999994</v>
      </c>
      <c r="AE22" s="138">
        <f t="shared" si="1"/>
        <v>3.5043227665706222E-2</v>
      </c>
    </row>
    <row r="23" spans="1:31" x14ac:dyDescent="0.25">
      <c r="W23" s="133">
        <v>42683</v>
      </c>
      <c r="X23" s="10">
        <v>81.36</v>
      </c>
      <c r="Y23" s="10">
        <v>86.9</v>
      </c>
      <c r="Z23" s="10">
        <v>81.209999999999994</v>
      </c>
      <c r="AA23" s="10">
        <v>86.75</v>
      </c>
      <c r="AB23" s="95">
        <v>1513300</v>
      </c>
      <c r="AC23" s="10">
        <v>86.75</v>
      </c>
      <c r="AD23" s="2">
        <f t="shared" si="0"/>
        <v>5.6900000000000119</v>
      </c>
      <c r="AE23" s="138">
        <f t="shared" si="1"/>
        <v>4.6820320984674701E-2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4" t="s">
        <v>65</v>
      </c>
      <c r="G24" s="545" t="s">
        <v>153</v>
      </c>
      <c r="H24" s="544" t="s">
        <v>88</v>
      </c>
      <c r="I24" s="544" t="s">
        <v>157</v>
      </c>
      <c r="W24" s="133">
        <v>42682</v>
      </c>
      <c r="X24" s="10">
        <v>83.62</v>
      </c>
      <c r="Y24" s="10">
        <v>83.96</v>
      </c>
      <c r="Z24" s="10">
        <v>82.21</v>
      </c>
      <c r="AA24" s="10">
        <v>82.87</v>
      </c>
      <c r="AB24" s="95">
        <v>783500</v>
      </c>
      <c r="AC24" s="10">
        <v>82.87</v>
      </c>
      <c r="AD24" s="2">
        <f t="shared" si="0"/>
        <v>1.75</v>
      </c>
      <c r="AE24" s="138">
        <f t="shared" si="1"/>
        <v>-9.0876479732152626E-3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42681</v>
      </c>
      <c r="X25" s="10">
        <v>82.41</v>
      </c>
      <c r="Y25" s="10">
        <v>84.73</v>
      </c>
      <c r="Z25" s="10">
        <v>82.4</v>
      </c>
      <c r="AA25" s="10">
        <v>83.63</v>
      </c>
      <c r="AB25" s="95">
        <v>984700</v>
      </c>
      <c r="AC25" s="10">
        <v>83.63</v>
      </c>
      <c r="AD25" s="2">
        <f t="shared" si="0"/>
        <v>2.3299999999999983</v>
      </c>
      <c r="AE25" s="138">
        <f t="shared" si="1"/>
        <v>2.7521808575992068E-2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42678</v>
      </c>
      <c r="X26" s="10">
        <v>80.8</v>
      </c>
      <c r="Y26" s="10">
        <v>83.04</v>
      </c>
      <c r="Z26" s="10">
        <v>80.62</v>
      </c>
      <c r="AA26" s="10">
        <v>81.39</v>
      </c>
      <c r="AB26" s="95">
        <v>1055000</v>
      </c>
      <c r="AC26" s="10">
        <v>81.39</v>
      </c>
      <c r="AD26" s="2">
        <f t="shared" si="0"/>
        <v>2.4200000000000017</v>
      </c>
      <c r="AE26" s="138">
        <f t="shared" si="1"/>
        <v>7.5513741025006187E-3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42677</v>
      </c>
      <c r="X27" s="10">
        <v>80.59</v>
      </c>
      <c r="Y27" s="10">
        <v>82.39</v>
      </c>
      <c r="Z27" s="10">
        <v>79.92</v>
      </c>
      <c r="AA27" s="10">
        <v>80.78</v>
      </c>
      <c r="AB27" s="95">
        <v>1399100</v>
      </c>
      <c r="AC27" s="10">
        <v>80.78</v>
      </c>
      <c r="AD27" s="2">
        <f t="shared" si="0"/>
        <v>2.4699999999999989</v>
      </c>
      <c r="AE27" s="138">
        <f t="shared" si="1"/>
        <v>7.2319201995012516E-3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42676</v>
      </c>
      <c r="X28" s="10">
        <v>80.459999999999994</v>
      </c>
      <c r="Y28" s="10">
        <v>81.12</v>
      </c>
      <c r="Z28" s="10">
        <v>79.47</v>
      </c>
      <c r="AA28" s="10">
        <v>80.2</v>
      </c>
      <c r="AB28" s="95">
        <v>1147100</v>
      </c>
      <c r="AC28" s="10">
        <v>80.2</v>
      </c>
      <c r="AD28" s="2">
        <f t="shared" si="0"/>
        <v>1.6500000000000057</v>
      </c>
      <c r="AE28" s="138">
        <f t="shared" si="1"/>
        <v>-6.4420218037660737E-3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42675</v>
      </c>
      <c r="X29" s="10">
        <v>81.17</v>
      </c>
      <c r="Y29" s="10">
        <v>81.790000000000006</v>
      </c>
      <c r="Z29" s="10">
        <v>79.91</v>
      </c>
      <c r="AA29" s="10">
        <v>80.72</v>
      </c>
      <c r="AB29" s="95">
        <v>1267600</v>
      </c>
      <c r="AC29" s="10">
        <v>80.72</v>
      </c>
      <c r="AD29" s="2">
        <f t="shared" si="0"/>
        <v>1.8800000000000097</v>
      </c>
      <c r="AE29" s="138">
        <f t="shared" si="1"/>
        <v>-6.645335958651355E-3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42674</v>
      </c>
      <c r="X30" s="10">
        <v>80.81</v>
      </c>
      <c r="Y30" s="10">
        <v>81.739999999999995</v>
      </c>
      <c r="Z30" s="10">
        <v>80.75</v>
      </c>
      <c r="AA30" s="10">
        <v>81.260000000000005</v>
      </c>
      <c r="AB30" s="95">
        <v>716800</v>
      </c>
      <c r="AC30" s="10">
        <v>81.260000000000005</v>
      </c>
      <c r="AD30" s="2">
        <f t="shared" si="0"/>
        <v>0.98999999999999488</v>
      </c>
      <c r="AE30" s="138">
        <f t="shared" si="1"/>
        <v>1.0570824524313016E-2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42671</v>
      </c>
      <c r="X31" s="10">
        <v>79.91</v>
      </c>
      <c r="Y31" s="10">
        <v>82.29</v>
      </c>
      <c r="Z31" s="10">
        <v>79.91</v>
      </c>
      <c r="AA31" s="10">
        <v>80.41</v>
      </c>
      <c r="AB31" s="95">
        <v>861300</v>
      </c>
      <c r="AC31" s="10">
        <v>80.41</v>
      </c>
      <c r="AD31" s="2">
        <f t="shared" si="0"/>
        <v>2.3800000000000097</v>
      </c>
      <c r="AE31" s="138">
        <f t="shared" si="1"/>
        <v>3.118762475049941E-3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42670</v>
      </c>
      <c r="X32" s="10">
        <v>82.63</v>
      </c>
      <c r="Y32" s="10">
        <v>83.39</v>
      </c>
      <c r="Z32" s="10">
        <v>80</v>
      </c>
      <c r="AA32" s="10">
        <v>80.16</v>
      </c>
      <c r="AB32" s="95">
        <v>827900</v>
      </c>
      <c r="AC32" s="10">
        <v>80.16</v>
      </c>
      <c r="AD32" s="2">
        <f t="shared" si="0"/>
        <v>3.3900000000000006</v>
      </c>
      <c r="AE32" s="138">
        <f t="shared" si="1"/>
        <v>-2.7892311423720506E-2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42669</v>
      </c>
      <c r="X33" s="10">
        <v>80.349999999999994</v>
      </c>
      <c r="Y33" s="10">
        <v>83.26</v>
      </c>
      <c r="Z33" s="10">
        <v>80.2</v>
      </c>
      <c r="AA33" s="10">
        <v>82.46</v>
      </c>
      <c r="AB33" s="95">
        <v>1149900</v>
      </c>
      <c r="AC33" s="10">
        <v>82.46</v>
      </c>
      <c r="AD33" s="2">
        <f t="shared" si="0"/>
        <v>3.0600000000000023</v>
      </c>
      <c r="AE33" s="138" t="e">
        <f t="shared" si="1"/>
        <v>#DIV/0!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42669</v>
      </c>
      <c r="X34" s="10" t="s">
        <v>140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42668</v>
      </c>
      <c r="X35" s="10">
        <v>78.98</v>
      </c>
      <c r="Y35" s="10">
        <v>81.17</v>
      </c>
      <c r="Z35" s="10">
        <v>78.650000000000006</v>
      </c>
      <c r="AA35" s="10">
        <v>81.16</v>
      </c>
      <c r="AB35" s="95">
        <v>845400</v>
      </c>
      <c r="AC35" s="10">
        <v>80.900000000000006</v>
      </c>
      <c r="AD35" s="2">
        <f t="shared" si="0"/>
        <v>2.519999999999996</v>
      </c>
      <c r="AE35" s="138">
        <f t="shared" si="1"/>
        <v>1.8122325698464836E-2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42667</v>
      </c>
      <c r="X36" s="10">
        <v>80.349999999999994</v>
      </c>
      <c r="Y36" s="10">
        <v>80.739999999999995</v>
      </c>
      <c r="Z36" s="10">
        <v>79.42</v>
      </c>
      <c r="AA36" s="10">
        <v>79.72</v>
      </c>
      <c r="AB36" s="95">
        <v>899100</v>
      </c>
      <c r="AC36" s="10">
        <v>79.459999999999994</v>
      </c>
      <c r="AD36" s="2">
        <f t="shared" si="0"/>
        <v>1.3199999999999932</v>
      </c>
      <c r="AE36" s="138">
        <f t="shared" si="1"/>
        <v>-3.6363636363636598E-3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42664</v>
      </c>
      <c r="X37" s="10">
        <v>80.17</v>
      </c>
      <c r="Y37" s="10">
        <v>81.62</v>
      </c>
      <c r="Z37" s="10">
        <v>79.459999999999994</v>
      </c>
      <c r="AA37" s="10">
        <v>80.010000000000005</v>
      </c>
      <c r="AB37" s="95">
        <v>893000</v>
      </c>
      <c r="AC37" s="10">
        <v>79.75</v>
      </c>
      <c r="AD37" s="2">
        <f t="shared" si="0"/>
        <v>2.1600000000000108</v>
      </c>
      <c r="AE37" s="138">
        <f t="shared" si="1"/>
        <v>-1.1404487417875364E-2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42663</v>
      </c>
      <c r="X38" s="10">
        <v>80.89</v>
      </c>
      <c r="Y38" s="10">
        <v>81.67</v>
      </c>
      <c r="Z38" s="10">
        <v>80.73</v>
      </c>
      <c r="AA38" s="10">
        <v>80.930000000000007</v>
      </c>
      <c r="AB38" s="95">
        <v>884400</v>
      </c>
      <c r="AC38" s="10">
        <v>80.67</v>
      </c>
      <c r="AD38" s="2">
        <f t="shared" si="0"/>
        <v>0.93999999999999773</v>
      </c>
      <c r="AE38" s="138">
        <f t="shared" si="1"/>
        <v>3.7202380952372494E-4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42662</v>
      </c>
      <c r="X39" s="10">
        <v>80.459999999999994</v>
      </c>
      <c r="Y39" s="10">
        <v>81.92</v>
      </c>
      <c r="Z39" s="10">
        <v>79.98</v>
      </c>
      <c r="AA39" s="10">
        <v>80.900000000000006</v>
      </c>
      <c r="AB39" s="95">
        <v>643100</v>
      </c>
      <c r="AC39" s="10">
        <v>80.64</v>
      </c>
      <c r="AD39" s="2">
        <f t="shared" si="0"/>
        <v>1.9399999999999977</v>
      </c>
      <c r="AE39" s="138">
        <f t="shared" si="1"/>
        <v>6.2390816071873356E-3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98.05</v>
      </c>
      <c r="W40" s="133">
        <v>42661</v>
      </c>
      <c r="X40" s="10">
        <v>80</v>
      </c>
      <c r="Y40" s="10">
        <v>81.36</v>
      </c>
      <c r="Z40" s="10">
        <v>80</v>
      </c>
      <c r="AA40" s="10">
        <v>80.400000000000006</v>
      </c>
      <c r="AB40" s="95">
        <v>662400</v>
      </c>
      <c r="AC40" s="10">
        <v>80.14</v>
      </c>
      <c r="AD40" s="2">
        <f t="shared" si="0"/>
        <v>1.3599999999999994</v>
      </c>
      <c r="AE40" s="138">
        <f t="shared" si="1"/>
        <v>9.0657265172500168E-3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98.67</v>
      </c>
      <c r="W41" s="133">
        <v>42660</v>
      </c>
      <c r="X41" s="10">
        <v>80.83</v>
      </c>
      <c r="Y41" s="10">
        <v>81.459999999999994</v>
      </c>
      <c r="Z41" s="10">
        <v>79.36</v>
      </c>
      <c r="AA41" s="10">
        <v>79.680000000000007</v>
      </c>
      <c r="AB41" s="95">
        <v>822500</v>
      </c>
      <c r="AC41" s="10">
        <v>79.42</v>
      </c>
      <c r="AD41" s="2">
        <f t="shared" si="0"/>
        <v>2.0999999999999943</v>
      </c>
      <c r="AE41" s="138">
        <f t="shared" si="1"/>
        <v>-1.6957544250526091E-2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20" t="s">
        <v>78</v>
      </c>
      <c r="P42" s="620"/>
      <c r="T42" s="108" t="s">
        <v>100</v>
      </c>
      <c r="U42" s="370" t="s">
        <v>442</v>
      </c>
      <c r="W42" s="133">
        <v>42657</v>
      </c>
      <c r="X42" s="10">
        <v>81.819999999999993</v>
      </c>
      <c r="Y42" s="10">
        <v>82.89</v>
      </c>
      <c r="Z42" s="10">
        <v>80.91</v>
      </c>
      <c r="AA42" s="10">
        <v>81.05</v>
      </c>
      <c r="AB42" s="95">
        <v>819500</v>
      </c>
      <c r="AC42" s="10">
        <v>80.790000000000006</v>
      </c>
      <c r="AD42" s="2">
        <f t="shared" si="0"/>
        <v>1.980000000000004</v>
      </c>
      <c r="AE42" s="138">
        <f t="shared" si="1"/>
        <v>0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108.59200000000001</v>
      </c>
      <c r="Q43" s="2"/>
      <c r="T43" s="108" t="s">
        <v>101</v>
      </c>
      <c r="U43" s="370" t="s">
        <v>443</v>
      </c>
      <c r="W43" s="133">
        <v>42656</v>
      </c>
      <c r="X43" s="10">
        <v>80.400000000000006</v>
      </c>
      <c r="Y43" s="10">
        <v>81.59</v>
      </c>
      <c r="Z43" s="10">
        <v>80.38</v>
      </c>
      <c r="AA43" s="10">
        <v>81.05</v>
      </c>
      <c r="AB43" s="95">
        <v>1230000</v>
      </c>
      <c r="AC43" s="10">
        <v>80.790000000000006</v>
      </c>
      <c r="AD43" s="2">
        <f t="shared" si="0"/>
        <v>1.210000000000008</v>
      </c>
      <c r="AE43" s="138">
        <f t="shared" si="1"/>
        <v>-1.2376237623745734E-4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107.60480000000001</v>
      </c>
      <c r="Q44" s="2"/>
      <c r="T44" s="108" t="s">
        <v>102</v>
      </c>
      <c r="U44" s="370">
        <v>109.92</v>
      </c>
      <c r="W44" s="133">
        <v>42655</v>
      </c>
      <c r="X44" s="10">
        <v>80.400000000000006</v>
      </c>
      <c r="Y44" s="10">
        <v>81.69</v>
      </c>
      <c r="Z44" s="10">
        <v>80.3</v>
      </c>
      <c r="AA44" s="10">
        <v>81.06</v>
      </c>
      <c r="AB44" s="95">
        <v>951300</v>
      </c>
      <c r="AC44" s="10">
        <v>80.8</v>
      </c>
      <c r="AD44" s="2">
        <f t="shared" si="0"/>
        <v>1.3900000000000006</v>
      </c>
      <c r="AE44" s="138">
        <f t="shared" si="1"/>
        <v>8.2355877214872475E-3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106.61760000000001</v>
      </c>
      <c r="Q45" s="2"/>
      <c r="T45" s="108" t="s">
        <v>103</v>
      </c>
      <c r="U45" s="370">
        <v>1.06714</v>
      </c>
      <c r="W45" s="133">
        <v>42654</v>
      </c>
      <c r="X45" s="10">
        <v>80.98</v>
      </c>
      <c r="Y45" s="10">
        <v>82.28</v>
      </c>
      <c r="Z45" s="10">
        <v>80.19</v>
      </c>
      <c r="AA45" s="10">
        <v>80.400000000000006</v>
      </c>
      <c r="AB45" s="95">
        <v>1311100</v>
      </c>
      <c r="AC45" s="10">
        <v>80.14</v>
      </c>
      <c r="AD45" s="2">
        <f t="shared" si="0"/>
        <v>2.0900000000000034</v>
      </c>
      <c r="AE45" s="138">
        <f t="shared" si="1"/>
        <v>-1.4268142681426732E-2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105.63040000000001</v>
      </c>
      <c r="Q46" s="2"/>
      <c r="T46" s="108" t="s">
        <v>104</v>
      </c>
      <c r="U46" s="370" t="s">
        <v>129</v>
      </c>
      <c r="W46" s="133">
        <v>42653</v>
      </c>
      <c r="X46" s="10">
        <v>80.290000000000006</v>
      </c>
      <c r="Y46" s="10">
        <v>81.97</v>
      </c>
      <c r="Z46" s="10">
        <v>80.290000000000006</v>
      </c>
      <c r="AA46" s="10">
        <v>81.56</v>
      </c>
      <c r="AB46" s="95">
        <v>810300</v>
      </c>
      <c r="AC46" s="10">
        <v>81.3</v>
      </c>
      <c r="AD46" s="2">
        <f t="shared" si="0"/>
        <v>1.6799999999999926</v>
      </c>
      <c r="AE46" s="138">
        <f t="shared" si="1"/>
        <v>1.8669339681744113E-2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104.64320000000001</v>
      </c>
      <c r="Q47" s="2"/>
      <c r="T47" s="108"/>
      <c r="U47" s="370"/>
      <c r="W47" s="133">
        <v>42650</v>
      </c>
      <c r="X47" s="10">
        <v>82.03</v>
      </c>
      <c r="Y47" s="10">
        <v>82.24</v>
      </c>
      <c r="Z47" s="10">
        <v>79.61</v>
      </c>
      <c r="AA47" s="10">
        <v>80.069999999999993</v>
      </c>
      <c r="AB47" s="95">
        <v>1324100</v>
      </c>
      <c r="AC47" s="10">
        <v>79.81</v>
      </c>
      <c r="AD47" s="2">
        <f t="shared" si="0"/>
        <v>2.6299999999999955</v>
      </c>
      <c r="AE47" s="138">
        <f t="shared" si="1"/>
        <v>-1.7964808662482956E-2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103.65600000000001</v>
      </c>
      <c r="Q48" s="2"/>
      <c r="T48" s="108" t="s">
        <v>105</v>
      </c>
      <c r="U48" s="370" t="s">
        <v>444</v>
      </c>
      <c r="W48" s="133">
        <v>42649</v>
      </c>
      <c r="X48" s="10">
        <v>81.36</v>
      </c>
      <c r="Y48" s="10">
        <v>82.29</v>
      </c>
      <c r="Z48" s="10">
        <v>80.42</v>
      </c>
      <c r="AA48" s="10">
        <v>81.53</v>
      </c>
      <c r="AB48" s="95">
        <v>1347200</v>
      </c>
      <c r="AC48" s="10">
        <v>81.27</v>
      </c>
      <c r="AD48" s="2">
        <f t="shared" si="0"/>
        <v>1.8700000000000045</v>
      </c>
      <c r="AE48" s="138">
        <f t="shared" si="1"/>
        <v>1.2319822594553109E-3</v>
      </c>
    </row>
    <row r="49" spans="2:31" x14ac:dyDescent="0.25">
      <c r="B49" s="541" t="s">
        <v>114</v>
      </c>
      <c r="C49" s="541" t="s">
        <v>148</v>
      </c>
      <c r="D49" s="542" t="s">
        <v>147</v>
      </c>
      <c r="E49" s="543" t="s">
        <v>149</v>
      </c>
      <c r="F49" s="544" t="s">
        <v>65</v>
      </c>
      <c r="G49" s="545" t="s">
        <v>153</v>
      </c>
      <c r="H49" s="544" t="s">
        <v>88</v>
      </c>
      <c r="I49" s="544" t="s">
        <v>157</v>
      </c>
      <c r="O49" s="83">
        <v>1.04</v>
      </c>
      <c r="P49" s="83">
        <f t="shared" si="33"/>
        <v>102.6688</v>
      </c>
      <c r="Q49" s="2"/>
      <c r="T49" s="108" t="s">
        <v>106</v>
      </c>
      <c r="U49" s="370" t="s">
        <v>391</v>
      </c>
      <c r="W49" s="133">
        <v>42648</v>
      </c>
      <c r="X49" s="10">
        <v>78.37</v>
      </c>
      <c r="Y49" s="10">
        <v>82.11</v>
      </c>
      <c r="Z49" s="10">
        <v>78.290000000000006</v>
      </c>
      <c r="AA49" s="10">
        <v>81.430000000000007</v>
      </c>
      <c r="AB49" s="95">
        <v>2803600</v>
      </c>
      <c r="AC49" s="10">
        <v>81.17</v>
      </c>
      <c r="AD49" s="2">
        <f t="shared" si="0"/>
        <v>3.8199999999999932</v>
      </c>
      <c r="AE49" s="138">
        <f t="shared" si="1"/>
        <v>4.6409694469511598E-2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101.6816</v>
      </c>
      <c r="Q50" s="2"/>
      <c r="T50" s="108" t="s">
        <v>107</v>
      </c>
      <c r="U50" s="371">
        <v>1782235</v>
      </c>
      <c r="W50" s="133">
        <v>42647</v>
      </c>
      <c r="X50" s="10">
        <v>76.19</v>
      </c>
      <c r="Y50" s="10">
        <v>78.180000000000007</v>
      </c>
      <c r="Z50" s="10">
        <v>75.89</v>
      </c>
      <c r="AA50" s="10">
        <v>77.819999999999993</v>
      </c>
      <c r="AB50" s="95">
        <v>1545500</v>
      </c>
      <c r="AC50" s="10">
        <v>77.569999999999993</v>
      </c>
      <c r="AD50" s="2">
        <f t="shared" si="0"/>
        <v>2.2900000000000063</v>
      </c>
      <c r="AE50" s="138">
        <f t="shared" si="1"/>
        <v>2.7689454160042315E-2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100.6944</v>
      </c>
      <c r="Q51" s="2"/>
      <c r="T51" s="108" t="s">
        <v>110</v>
      </c>
      <c r="U51" s="371">
        <v>1425710</v>
      </c>
      <c r="W51" s="133">
        <v>42646</v>
      </c>
      <c r="X51" s="10">
        <v>74.290000000000006</v>
      </c>
      <c r="Y51" s="10">
        <v>75.81</v>
      </c>
      <c r="Z51" s="10">
        <v>74.23</v>
      </c>
      <c r="AA51" s="10">
        <v>75.72</v>
      </c>
      <c r="AB51" s="95">
        <v>1118900</v>
      </c>
      <c r="AC51" s="10">
        <v>75.48</v>
      </c>
      <c r="AD51" s="2">
        <f t="shared" si="0"/>
        <v>1.5799999999999983</v>
      </c>
      <c r="AE51" s="138">
        <f t="shared" si="1"/>
        <v>1.6018306636155666E-2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99.7072</v>
      </c>
      <c r="Q52" s="2"/>
      <c r="T52" s="108" t="s">
        <v>108</v>
      </c>
      <c r="U52" s="370" t="s">
        <v>445</v>
      </c>
      <c r="W52" s="133">
        <v>42643</v>
      </c>
      <c r="X52" s="10">
        <v>73.69</v>
      </c>
      <c r="Y52" s="10">
        <v>74.78</v>
      </c>
      <c r="Z52" s="10">
        <v>72.650000000000006</v>
      </c>
      <c r="AA52" s="10">
        <v>74.53</v>
      </c>
      <c r="AB52" s="95">
        <v>1315300</v>
      </c>
      <c r="AC52" s="10">
        <v>74.290000000000006</v>
      </c>
      <c r="AD52" s="2">
        <f t="shared" si="0"/>
        <v>2.1299999999999955</v>
      </c>
      <c r="AE52" s="138">
        <f t="shared" si="1"/>
        <v>1.8648018648018683E-2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98.72</v>
      </c>
      <c r="Q53" s="2"/>
      <c r="T53" s="108" t="s">
        <v>111</v>
      </c>
      <c r="U53" s="370">
        <v>14.78</v>
      </c>
      <c r="W53" s="133">
        <v>42642</v>
      </c>
      <c r="X53" s="10">
        <v>74.790000000000006</v>
      </c>
      <c r="Y53" s="10">
        <v>75.459999999999994</v>
      </c>
      <c r="Z53" s="10">
        <v>72.73</v>
      </c>
      <c r="AA53" s="10">
        <v>73.16</v>
      </c>
      <c r="AB53" s="95">
        <v>1445600</v>
      </c>
      <c r="AC53" s="10">
        <v>72.930000000000007</v>
      </c>
      <c r="AD53" s="2">
        <f t="shared" si="0"/>
        <v>2.7299999999999898</v>
      </c>
      <c r="AE53" s="138">
        <f t="shared" si="1"/>
        <v>-2.3171711759978453E-2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97.732799999999997</v>
      </c>
      <c r="Q54" s="2"/>
      <c r="T54" s="108" t="s">
        <v>112</v>
      </c>
      <c r="U54" s="370">
        <v>6.68</v>
      </c>
      <c r="W54" s="133">
        <v>42641</v>
      </c>
      <c r="X54" s="10">
        <v>74.95</v>
      </c>
      <c r="Y54" s="10">
        <v>75.569999999999993</v>
      </c>
      <c r="Z54" s="10">
        <v>73.84</v>
      </c>
      <c r="AA54" s="10">
        <v>74.900000000000006</v>
      </c>
      <c r="AB54" s="95">
        <v>1322600</v>
      </c>
      <c r="AC54" s="10">
        <v>74.66</v>
      </c>
      <c r="AD54" s="2">
        <f t="shared" si="0"/>
        <v>1.7299999999999898</v>
      </c>
      <c r="AE54" s="138">
        <f t="shared" si="1"/>
        <v>2.8206850235055203E-3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96.745599999999996</v>
      </c>
      <c r="Q55" s="2"/>
      <c r="T55" s="108" t="s">
        <v>109</v>
      </c>
      <c r="U55" s="370" t="s">
        <v>446</v>
      </c>
      <c r="W55" s="133">
        <v>42640</v>
      </c>
      <c r="X55" s="10">
        <v>76.260000000000005</v>
      </c>
      <c r="Y55" s="10">
        <v>76.31</v>
      </c>
      <c r="Z55" s="10">
        <v>74.14</v>
      </c>
      <c r="AA55" s="10">
        <v>74.69</v>
      </c>
      <c r="AB55" s="95">
        <v>1815700</v>
      </c>
      <c r="AC55" s="10">
        <v>74.45</v>
      </c>
      <c r="AD55" s="2">
        <f t="shared" si="0"/>
        <v>2.1700000000000017</v>
      </c>
      <c r="AE55" s="138">
        <f t="shared" si="1"/>
        <v>-2.1296174576048266E-2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95.758399999999995</v>
      </c>
      <c r="W56" s="133">
        <v>42639</v>
      </c>
      <c r="X56" s="10">
        <v>78.569999999999993</v>
      </c>
      <c r="Y56" s="10">
        <v>78.63</v>
      </c>
      <c r="Z56" s="10">
        <v>76.23</v>
      </c>
      <c r="AA56" s="10">
        <v>76.31</v>
      </c>
      <c r="AB56" s="95">
        <v>1057100</v>
      </c>
      <c r="AC56" s="10">
        <v>76.069999999999993</v>
      </c>
      <c r="AD56" s="2">
        <f t="shared" si="0"/>
        <v>2.3999999999999915</v>
      </c>
      <c r="AE56" s="138">
        <f t="shared" si="1"/>
        <v>-3.3663617886178887E-2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94.771199999999993</v>
      </c>
      <c r="W57" s="133">
        <v>42636</v>
      </c>
      <c r="X57" s="10">
        <v>76.94</v>
      </c>
      <c r="Y57" s="10">
        <v>79.08</v>
      </c>
      <c r="Z57" s="10">
        <v>76.8</v>
      </c>
      <c r="AA57" s="10">
        <v>78.97</v>
      </c>
      <c r="AB57" s="95">
        <v>1438300</v>
      </c>
      <c r="AC57" s="10">
        <v>78.72</v>
      </c>
      <c r="AD57" s="2">
        <f t="shared" si="0"/>
        <v>2.2800000000000011</v>
      </c>
      <c r="AE57" s="138">
        <f t="shared" si="1"/>
        <v>2.2072189041807411E-2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93.783999999999992</v>
      </c>
      <c r="W58" s="133">
        <v>42635</v>
      </c>
      <c r="X58" s="10">
        <v>76.459999999999994</v>
      </c>
      <c r="Y58" s="10">
        <v>78.13</v>
      </c>
      <c r="Z58" s="10">
        <v>76.34</v>
      </c>
      <c r="AA58" s="10">
        <v>77.27</v>
      </c>
      <c r="AB58" s="95">
        <v>1857500</v>
      </c>
      <c r="AC58" s="10">
        <v>77.02</v>
      </c>
      <c r="AD58" s="2">
        <f t="shared" si="0"/>
        <v>1.789999999999992</v>
      </c>
      <c r="AE58" s="138">
        <f t="shared" si="1"/>
        <v>1.9187508270477771E-2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92.79679999999999</v>
      </c>
      <c r="W59" s="133">
        <v>42634</v>
      </c>
      <c r="X59" s="10">
        <v>76</v>
      </c>
      <c r="Y59" s="10">
        <v>76.72</v>
      </c>
      <c r="Z59" s="10">
        <v>74.89</v>
      </c>
      <c r="AA59" s="10">
        <v>75.81</v>
      </c>
      <c r="AB59" s="95">
        <v>1408800</v>
      </c>
      <c r="AC59" s="10">
        <v>75.569999999999993</v>
      </c>
      <c r="AD59" s="2">
        <f t="shared" si="0"/>
        <v>1.8299999999999983</v>
      </c>
      <c r="AE59" s="138">
        <f t="shared" si="1"/>
        <v>3.8522848034006074E-3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91.809600000000003</v>
      </c>
      <c r="W60" s="133">
        <v>42633</v>
      </c>
      <c r="X60" s="10">
        <v>77.39</v>
      </c>
      <c r="Y60" s="10">
        <v>77.97</v>
      </c>
      <c r="Z60" s="10">
        <v>75.2</v>
      </c>
      <c r="AA60" s="10">
        <v>75.52</v>
      </c>
      <c r="AB60" s="95">
        <v>1214800</v>
      </c>
      <c r="AC60" s="10">
        <v>75.28</v>
      </c>
      <c r="AD60" s="2">
        <f t="shared" si="0"/>
        <v>2.769999999999996</v>
      </c>
      <c r="AE60" s="138">
        <f t="shared" si="1"/>
        <v>-2.1702404158544519E-2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90.822400000000002</v>
      </c>
      <c r="W61" s="133">
        <v>42632</v>
      </c>
      <c r="X61" s="10">
        <v>77.91</v>
      </c>
      <c r="Y61" s="10">
        <v>78.73</v>
      </c>
      <c r="Z61" s="10">
        <v>77.05</v>
      </c>
      <c r="AA61" s="10">
        <v>77.2</v>
      </c>
      <c r="AB61" s="95">
        <v>1572000</v>
      </c>
      <c r="AC61" s="10">
        <v>76.95</v>
      </c>
      <c r="AD61" s="2">
        <f t="shared" si="0"/>
        <v>1.6800000000000068</v>
      </c>
      <c r="AE61" s="138">
        <f t="shared" si="1"/>
        <v>-7.3529411764704511E-3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89.8352</v>
      </c>
      <c r="W62" s="133">
        <v>42629</v>
      </c>
      <c r="X62" s="10">
        <v>78.75</v>
      </c>
      <c r="Y62" s="10">
        <v>79.3</v>
      </c>
      <c r="Z62" s="10">
        <v>77.36</v>
      </c>
      <c r="AA62" s="10">
        <v>77.77</v>
      </c>
      <c r="AB62" s="95">
        <v>2228400</v>
      </c>
      <c r="AC62" s="10">
        <v>77.52</v>
      </c>
      <c r="AD62" s="2">
        <f t="shared" si="0"/>
        <v>1.9399999999999977</v>
      </c>
      <c r="AE62" s="138">
        <f t="shared" si="1"/>
        <v>-1.5619047619047643E-2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88.847999999999999</v>
      </c>
      <c r="W63" s="133">
        <v>42628</v>
      </c>
      <c r="X63" s="10">
        <v>78.69</v>
      </c>
      <c r="Y63" s="10">
        <v>79.930000000000007</v>
      </c>
      <c r="Z63" s="10">
        <v>78.59</v>
      </c>
      <c r="AA63" s="10">
        <v>79</v>
      </c>
      <c r="AB63" s="95">
        <v>1354200</v>
      </c>
      <c r="AC63" s="10">
        <v>78.75</v>
      </c>
      <c r="AD63" s="2">
        <f t="shared" si="0"/>
        <v>1.3400000000000034</v>
      </c>
      <c r="AE63" s="138">
        <f t="shared" si="1"/>
        <v>-2.4068913098556077E-3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42627</v>
      </c>
      <c r="X64" s="10">
        <v>79.03</v>
      </c>
      <c r="Y64" s="10">
        <v>80.44</v>
      </c>
      <c r="Z64" s="10">
        <v>78.72</v>
      </c>
      <c r="AA64" s="10">
        <v>79.19</v>
      </c>
      <c r="AB64" s="95">
        <v>2247700</v>
      </c>
      <c r="AC64" s="10">
        <v>78.94</v>
      </c>
      <c r="AD64" s="2">
        <f t="shared" si="0"/>
        <v>1.7199999999999989</v>
      </c>
      <c r="AE64" s="138">
        <f t="shared" si="1"/>
        <v>2.7947154471543723E-3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42626</v>
      </c>
      <c r="X65" s="10">
        <v>77.11</v>
      </c>
      <c r="Y65" s="10">
        <v>79.16</v>
      </c>
      <c r="Z65" s="10">
        <v>77.09</v>
      </c>
      <c r="AA65" s="10">
        <v>78.97</v>
      </c>
      <c r="AB65" s="95">
        <v>1620200</v>
      </c>
      <c r="AC65" s="10">
        <v>78.72</v>
      </c>
      <c r="AD65" s="2">
        <f t="shared" si="0"/>
        <v>2.0699999999999932</v>
      </c>
      <c r="AE65" s="138">
        <f t="shared" si="1"/>
        <v>5.4924000510920834E-3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42625</v>
      </c>
      <c r="X66" s="10">
        <v>76.599999999999994</v>
      </c>
      <c r="Y66" s="10">
        <v>78.930000000000007</v>
      </c>
      <c r="Z66" s="10">
        <v>76.099999999999994</v>
      </c>
      <c r="AA66" s="10">
        <v>78.540000000000006</v>
      </c>
      <c r="AB66" s="95">
        <v>1753800</v>
      </c>
      <c r="AC66" s="10">
        <v>78.290000000000006</v>
      </c>
      <c r="AD66" s="2">
        <f t="shared" si="0"/>
        <v>2.8300000000000125</v>
      </c>
      <c r="AE66" s="138">
        <f t="shared" si="1"/>
        <v>2.1395955642530939E-2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42622</v>
      </c>
      <c r="X67" s="10">
        <v>80.69</v>
      </c>
      <c r="Y67" s="10">
        <v>80.95</v>
      </c>
      <c r="Z67" s="10">
        <v>76.88</v>
      </c>
      <c r="AA67" s="10">
        <v>76.900000000000006</v>
      </c>
      <c r="AB67" s="95">
        <v>2449900</v>
      </c>
      <c r="AC67" s="10">
        <v>76.650000000000006</v>
      </c>
      <c r="AD67" s="2">
        <f>Y67-Z67</f>
        <v>4.0700000000000074</v>
      </c>
      <c r="AE67" s="138">
        <f>AC67/AC68-1</f>
        <v>-5.9624585940375452E-2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42621</v>
      </c>
      <c r="X68" s="10">
        <v>82.4</v>
      </c>
      <c r="Y68" s="10">
        <v>82.42</v>
      </c>
      <c r="Z68" s="10">
        <v>81.510000000000005</v>
      </c>
      <c r="AA68" s="10">
        <v>81.77</v>
      </c>
      <c r="AB68" s="95">
        <v>757900</v>
      </c>
      <c r="AC68" s="10">
        <v>81.510000000000005</v>
      </c>
      <c r="AD68" s="2">
        <f>Y68-Z68</f>
        <v>0.90999999999999659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200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45" priority="27">
      <formula>N19&gt;0</formula>
    </cfRule>
    <cfRule type="expression" dxfId="84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43" priority="21">
      <formula>F29&gt;0</formula>
    </cfRule>
    <cfRule type="expression" dxfId="842" priority="22">
      <formula>F29&lt;0</formula>
    </cfRule>
  </conditionalFormatting>
  <conditionalFormatting sqref="H29:H47 H51:H76">
    <cfRule type="expression" dxfId="841" priority="19">
      <formula>H29&gt;0</formula>
    </cfRule>
    <cfRule type="expression" dxfId="840" priority="20">
      <formula>H29&lt;0</formula>
    </cfRule>
  </conditionalFormatting>
  <conditionalFormatting sqref="I25:I47 I50:I76">
    <cfRule type="expression" dxfId="839" priority="17">
      <formula>I25&gt;0</formula>
    </cfRule>
    <cfRule type="expression" dxfId="838" priority="18">
      <formula>I25&lt;0</formula>
    </cfRule>
  </conditionalFormatting>
  <conditionalFormatting sqref="Q7">
    <cfRule type="expression" dxfId="837" priority="15">
      <formula>Q7&gt;0</formula>
    </cfRule>
    <cfRule type="expression" dxfId="836" priority="16">
      <formula>Q7&lt;0</formula>
    </cfRule>
  </conditionalFormatting>
  <conditionalFormatting sqref="Q8">
    <cfRule type="expression" dxfId="835" priority="13">
      <formula>Q8&gt;0</formula>
    </cfRule>
    <cfRule type="expression" dxfId="834" priority="14">
      <formula>Q8&lt;0</formula>
    </cfRule>
  </conditionalFormatting>
  <conditionalFormatting sqref="F25:F28">
    <cfRule type="expression" dxfId="833" priority="11">
      <formula>F25&gt;0</formula>
    </cfRule>
    <cfRule type="expression" dxfId="832" priority="12">
      <formula>F25&lt;0</formula>
    </cfRule>
  </conditionalFormatting>
  <conditionalFormatting sqref="H25:H28">
    <cfRule type="expression" dxfId="831" priority="9">
      <formula>H25&gt;0</formula>
    </cfRule>
    <cfRule type="expression" dxfId="830" priority="10">
      <formula>H25&lt;0</formula>
    </cfRule>
  </conditionalFormatting>
  <conditionalFormatting sqref="F50:F64">
    <cfRule type="expression" dxfId="829" priority="3">
      <formula>F50&gt;0</formula>
    </cfRule>
    <cfRule type="expression" dxfId="828" priority="4">
      <formula>F50&lt;0</formula>
    </cfRule>
  </conditionalFormatting>
  <conditionalFormatting sqref="H50:H64">
    <cfRule type="expression" dxfId="827" priority="1">
      <formula>H50&gt;0</formula>
    </cfRule>
    <cfRule type="expression" dxfId="826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112.31</v>
      </c>
      <c r="Y2" s="10">
        <v>114.7</v>
      </c>
      <c r="Z2" s="10">
        <v>112.31</v>
      </c>
      <c r="AA2" s="10">
        <v>113.95</v>
      </c>
      <c r="AB2" s="95">
        <v>34274100</v>
      </c>
      <c r="AC2" s="10">
        <v>113.95</v>
      </c>
      <c r="AD2" s="2">
        <f>Y2-Z2</f>
        <v>2.3900000000000006</v>
      </c>
      <c r="AE2" s="138">
        <f>AC2/AC3-1</f>
        <v>1.6321798073492655E-2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113.95</v>
      </c>
      <c r="W3" s="133">
        <v>42712</v>
      </c>
      <c r="X3" s="10">
        <v>110.86</v>
      </c>
      <c r="Y3" s="10">
        <v>112.43</v>
      </c>
      <c r="Z3" s="10">
        <v>110.6</v>
      </c>
      <c r="AA3" s="10">
        <v>112.12</v>
      </c>
      <c r="AB3" s="95">
        <v>26818500</v>
      </c>
      <c r="AC3" s="10">
        <v>112.12</v>
      </c>
      <c r="AD3" s="2">
        <f t="shared" ref="AD3:AD66" si="0">Y3-Z3</f>
        <v>1.8300000000000125</v>
      </c>
      <c r="AE3" s="138">
        <f t="shared" ref="AE3:AE66" si="1">AC3/AC4-1</f>
        <v>9.8171665315680556E-3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113.95</v>
      </c>
      <c r="R4" s="547">
        <v>1.6299999999999999E-2</v>
      </c>
      <c r="T4" s="1"/>
      <c r="W4" s="133">
        <v>42711</v>
      </c>
      <c r="X4" s="10">
        <v>109.26</v>
      </c>
      <c r="Y4" s="10">
        <v>111.19</v>
      </c>
      <c r="Z4" s="10">
        <v>109.16</v>
      </c>
      <c r="AA4" s="10">
        <v>111.03</v>
      </c>
      <c r="AB4" s="95">
        <v>29853000</v>
      </c>
      <c r="AC4" s="10">
        <v>111.03</v>
      </c>
      <c r="AD4" s="2">
        <f t="shared" si="0"/>
        <v>2.0300000000000011</v>
      </c>
      <c r="AE4" s="138">
        <f t="shared" si="1"/>
        <v>9.8226466575717097E-3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42710</v>
      </c>
      <c r="X5" s="10">
        <v>109.5</v>
      </c>
      <c r="Y5" s="10">
        <v>110.36</v>
      </c>
      <c r="Z5" s="10">
        <v>109.19</v>
      </c>
      <c r="AA5" s="10">
        <v>109.95</v>
      </c>
      <c r="AB5" s="95">
        <v>26075900</v>
      </c>
      <c r="AC5" s="10">
        <v>109.95</v>
      </c>
      <c r="AD5" s="2">
        <f t="shared" si="0"/>
        <v>1.1700000000000017</v>
      </c>
      <c r="AE5" s="138">
        <f t="shared" si="1"/>
        <v>7.6986527357711942E-3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110</v>
      </c>
      <c r="Y6" s="10">
        <v>110.03</v>
      </c>
      <c r="Z6" s="10">
        <v>108.25</v>
      </c>
      <c r="AA6" s="10">
        <v>109.11</v>
      </c>
      <c r="AB6" s="95">
        <v>34037300</v>
      </c>
      <c r="AC6" s="10">
        <v>109.11</v>
      </c>
      <c r="AD6" s="2">
        <f t="shared" si="0"/>
        <v>1.7800000000000011</v>
      </c>
      <c r="AE6" s="138">
        <f t="shared" si="1"/>
        <v>-7.1883530482257374E-3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42706</v>
      </c>
      <c r="X7" s="10">
        <v>109.17</v>
      </c>
      <c r="Y7" s="10">
        <v>110.09</v>
      </c>
      <c r="Z7" s="10">
        <v>108.85</v>
      </c>
      <c r="AA7" s="10">
        <v>109.9</v>
      </c>
      <c r="AB7" s="95">
        <v>26409800</v>
      </c>
      <c r="AC7" s="10">
        <v>109.9</v>
      </c>
      <c r="AD7" s="2">
        <f t="shared" si="0"/>
        <v>1.2400000000000091</v>
      </c>
      <c r="AE7" s="138">
        <f t="shared" si="1"/>
        <v>3.7446342131701726E-3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110.37</v>
      </c>
      <c r="Y8" s="10">
        <v>110.94</v>
      </c>
      <c r="Z8" s="10">
        <v>109.03</v>
      </c>
      <c r="AA8" s="10">
        <v>109.49</v>
      </c>
      <c r="AB8" s="95">
        <v>36825800</v>
      </c>
      <c r="AC8" s="10">
        <v>109.49</v>
      </c>
      <c r="AD8" s="2">
        <f t="shared" si="0"/>
        <v>1.9099999999999966</v>
      </c>
      <c r="AE8" s="138">
        <f t="shared" si="1"/>
        <v>-9.3195801664857081E-3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42704</v>
      </c>
      <c r="X9" s="10">
        <v>111.6</v>
      </c>
      <c r="Y9" s="10">
        <v>112.2</v>
      </c>
      <c r="Z9" s="10">
        <v>110.27</v>
      </c>
      <c r="AA9" s="10">
        <v>110.52</v>
      </c>
      <c r="AB9" s="95">
        <v>35765000</v>
      </c>
      <c r="AC9" s="10">
        <v>110.52</v>
      </c>
      <c r="AD9" s="2">
        <f t="shared" si="0"/>
        <v>1.9300000000000068</v>
      </c>
      <c r="AE9" s="138">
        <f t="shared" si="1"/>
        <v>-8.433518751121416E-3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42703</v>
      </c>
      <c r="X10" s="10">
        <v>110.78</v>
      </c>
      <c r="Y10" s="10">
        <v>112.03</v>
      </c>
      <c r="Z10" s="10">
        <v>110.07</v>
      </c>
      <c r="AA10" s="10">
        <v>111.46</v>
      </c>
      <c r="AB10" s="95">
        <v>28459300</v>
      </c>
      <c r="AC10" s="10">
        <v>111.46</v>
      </c>
      <c r="AD10" s="2">
        <f t="shared" si="0"/>
        <v>1.960000000000008</v>
      </c>
      <c r="AE10" s="138">
        <f t="shared" si="1"/>
        <v>-9.859281168772549E-4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42702</v>
      </c>
      <c r="X11" s="10">
        <v>111.43</v>
      </c>
      <c r="Y11" s="10">
        <v>112.47</v>
      </c>
      <c r="Z11" s="10">
        <v>111.39</v>
      </c>
      <c r="AA11" s="10">
        <v>111.57</v>
      </c>
      <c r="AB11" s="95">
        <v>27026600</v>
      </c>
      <c r="AC11" s="10">
        <v>111.57</v>
      </c>
      <c r="AD11" s="2">
        <f t="shared" si="0"/>
        <v>1.0799999999999983</v>
      </c>
      <c r="AE11" s="138">
        <f t="shared" si="1"/>
        <v>-1.9679756686645788E-3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42699</v>
      </c>
      <c r="X12" s="10">
        <v>111.13</v>
      </c>
      <c r="Y12" s="10">
        <v>111.87</v>
      </c>
      <c r="Z12" s="10">
        <v>110.95</v>
      </c>
      <c r="AA12" s="10">
        <v>111.79</v>
      </c>
      <c r="AB12" s="95">
        <v>11424400</v>
      </c>
      <c r="AC12" s="10">
        <v>111.79</v>
      </c>
      <c r="AD12" s="2">
        <f t="shared" si="0"/>
        <v>0.92000000000000171</v>
      </c>
      <c r="AE12" s="138">
        <f t="shared" si="1"/>
        <v>5.0346129641283266E-3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42697</v>
      </c>
      <c r="X13" s="10">
        <v>111.36</v>
      </c>
      <c r="Y13" s="10">
        <v>111.51</v>
      </c>
      <c r="Z13" s="10">
        <v>110.33</v>
      </c>
      <c r="AA13" s="10">
        <v>111.23</v>
      </c>
      <c r="AB13" s="95">
        <v>27387900</v>
      </c>
      <c r="AC13" s="10">
        <v>111.23</v>
      </c>
      <c r="AD13" s="2">
        <f t="shared" si="0"/>
        <v>1.1800000000000068</v>
      </c>
      <c r="AE13" s="138">
        <f t="shared" si="1"/>
        <v>-5.0983899821108736E-3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42696</v>
      </c>
      <c r="X14" s="10">
        <v>111.95</v>
      </c>
      <c r="Y14" s="10">
        <v>112.42</v>
      </c>
      <c r="Z14" s="10">
        <v>111.4</v>
      </c>
      <c r="AA14" s="10">
        <v>111.8</v>
      </c>
      <c r="AB14" s="95">
        <v>25922600</v>
      </c>
      <c r="AC14" s="10">
        <v>111.8</v>
      </c>
      <c r="AD14" s="2">
        <f t="shared" si="0"/>
        <v>1.019999999999996</v>
      </c>
      <c r="AE14" s="138">
        <f t="shared" si="1"/>
        <v>6.265103374205605E-4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42695</v>
      </c>
      <c r="X15" s="10">
        <v>110.12</v>
      </c>
      <c r="Y15" s="10">
        <v>111.99</v>
      </c>
      <c r="Z15" s="10">
        <v>110.01</v>
      </c>
      <c r="AA15" s="10">
        <v>111.73</v>
      </c>
      <c r="AB15" s="95">
        <v>29119100</v>
      </c>
      <c r="AC15" s="10">
        <v>111.73</v>
      </c>
      <c r="AD15" s="2">
        <f t="shared" si="0"/>
        <v>1.9799999999999898</v>
      </c>
      <c r="AE15" s="138">
        <f t="shared" si="1"/>
        <v>1.5173541704524895E-2</v>
      </c>
    </row>
    <row r="16" spans="1:40" x14ac:dyDescent="0.25">
      <c r="G16" s="1"/>
      <c r="H16" s="72"/>
      <c r="W16" s="133">
        <v>42692</v>
      </c>
      <c r="X16" s="10">
        <v>109.72</v>
      </c>
      <c r="Y16" s="10">
        <v>110.54</v>
      </c>
      <c r="Z16" s="10">
        <v>109.66</v>
      </c>
      <c r="AA16" s="10">
        <v>110.06</v>
      </c>
      <c r="AB16" s="95">
        <v>27404300</v>
      </c>
      <c r="AC16" s="10">
        <v>110.06</v>
      </c>
      <c r="AD16" s="2">
        <f t="shared" si="0"/>
        <v>0.88000000000000966</v>
      </c>
      <c r="AE16" s="138">
        <f t="shared" si="1"/>
        <v>1.0004547521600404E-3</v>
      </c>
    </row>
    <row r="17" spans="1:31" x14ac:dyDescent="0.25">
      <c r="G17" s="1"/>
      <c r="H17" s="72"/>
      <c r="W17" s="133">
        <v>42691</v>
      </c>
      <c r="X17" s="10">
        <v>109.81</v>
      </c>
      <c r="Y17" s="10">
        <v>110.35</v>
      </c>
      <c r="Z17" s="10">
        <v>108.83</v>
      </c>
      <c r="AA17" s="10">
        <v>109.95</v>
      </c>
      <c r="AB17" s="95">
        <v>26964600</v>
      </c>
      <c r="AC17" s="10">
        <v>109.95</v>
      </c>
      <c r="AD17" s="2">
        <f t="shared" si="0"/>
        <v>1.519999999999996</v>
      </c>
      <c r="AE17" s="138">
        <f t="shared" si="1"/>
        <v>-3.6366942449306272E-4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42690</v>
      </c>
      <c r="X18" s="10">
        <v>106.7</v>
      </c>
      <c r="Y18" s="10">
        <v>110.23</v>
      </c>
      <c r="Z18" s="10">
        <v>106.6</v>
      </c>
      <c r="AA18" s="10">
        <v>109.99</v>
      </c>
      <c r="AB18" s="95">
        <v>58702500</v>
      </c>
      <c r="AC18" s="10">
        <v>109.99</v>
      </c>
      <c r="AD18" s="2">
        <f t="shared" si="0"/>
        <v>3.6300000000000097</v>
      </c>
      <c r="AE18" s="138">
        <f t="shared" si="1"/>
        <v>2.6888245728690086E-2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42689</v>
      </c>
      <c r="X19" s="10">
        <v>106.57</v>
      </c>
      <c r="Y19" s="10">
        <v>107.68</v>
      </c>
      <c r="Z19" s="10">
        <v>106.16</v>
      </c>
      <c r="AA19" s="10">
        <v>107.11</v>
      </c>
      <c r="AB19" s="95">
        <v>32216900</v>
      </c>
      <c r="AC19" s="10">
        <v>107.11</v>
      </c>
      <c r="AD19" s="2">
        <f t="shared" si="0"/>
        <v>1.5200000000000102</v>
      </c>
      <c r="AE19" s="138">
        <f t="shared" si="1"/>
        <v>1.3243780153249451E-2</v>
      </c>
    </row>
    <row r="20" spans="1:31" x14ac:dyDescent="0.25">
      <c r="W20" s="133">
        <v>42688</v>
      </c>
      <c r="X20" s="10">
        <v>107.71</v>
      </c>
      <c r="Y20" s="10">
        <v>107.81</v>
      </c>
      <c r="Z20" s="10">
        <v>104.08</v>
      </c>
      <c r="AA20" s="10">
        <v>105.71</v>
      </c>
      <c r="AB20" s="95">
        <v>50872500</v>
      </c>
      <c r="AC20" s="10">
        <v>105.71</v>
      </c>
      <c r="AD20" s="2">
        <f t="shared" si="0"/>
        <v>3.730000000000004</v>
      </c>
      <c r="AE20" s="138">
        <f t="shared" si="1"/>
        <v>-2.5085308493959402E-2</v>
      </c>
    </row>
    <row r="21" spans="1:31" x14ac:dyDescent="0.25">
      <c r="W21" s="133">
        <v>42685</v>
      </c>
      <c r="X21" s="10">
        <v>107.12</v>
      </c>
      <c r="Y21" s="10">
        <v>108.87</v>
      </c>
      <c r="Z21" s="10">
        <v>106.55</v>
      </c>
      <c r="AA21" s="10">
        <v>108.43</v>
      </c>
      <c r="AB21" s="95">
        <v>34094100</v>
      </c>
      <c r="AC21" s="10">
        <v>108.43</v>
      </c>
      <c r="AD21" s="2">
        <f t="shared" si="0"/>
        <v>2.3200000000000074</v>
      </c>
      <c r="AE21" s="138">
        <f t="shared" si="1"/>
        <v>5.9374710084423299E-3</v>
      </c>
    </row>
    <row r="22" spans="1:31" x14ac:dyDescent="0.25">
      <c r="W22" s="133">
        <v>42684</v>
      </c>
      <c r="X22" s="10">
        <v>111.09</v>
      </c>
      <c r="Y22" s="10">
        <v>111.09</v>
      </c>
      <c r="Z22" s="10">
        <v>105.83</v>
      </c>
      <c r="AA22" s="10">
        <v>107.79</v>
      </c>
      <c r="AB22" s="95">
        <v>57134500</v>
      </c>
      <c r="AC22" s="10">
        <v>107.79</v>
      </c>
      <c r="AD22" s="2">
        <f t="shared" si="0"/>
        <v>5.2600000000000051</v>
      </c>
      <c r="AE22" s="138">
        <f t="shared" si="1"/>
        <v>-2.7867965367965319E-2</v>
      </c>
    </row>
    <row r="23" spans="1:31" x14ac:dyDescent="0.25">
      <c r="W23" s="133">
        <v>42683</v>
      </c>
      <c r="X23" s="10">
        <v>109.88</v>
      </c>
      <c r="Y23" s="10">
        <v>111.32</v>
      </c>
      <c r="Z23" s="10">
        <v>108.05</v>
      </c>
      <c r="AA23" s="10">
        <v>110.88</v>
      </c>
      <c r="AB23" s="95">
        <v>59176400</v>
      </c>
      <c r="AC23" s="10">
        <v>110.88</v>
      </c>
      <c r="AD23" s="2">
        <f t="shared" si="0"/>
        <v>3.269999999999996</v>
      </c>
      <c r="AE23" s="138">
        <f t="shared" si="1"/>
        <v>-1.6207455429497752E-3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42682</v>
      </c>
      <c r="X24" s="10">
        <v>110.31</v>
      </c>
      <c r="Y24" s="10">
        <v>111.72</v>
      </c>
      <c r="Z24" s="10">
        <v>109.7</v>
      </c>
      <c r="AA24" s="10">
        <v>111.06</v>
      </c>
      <c r="AB24" s="95">
        <v>24054500</v>
      </c>
      <c r="AC24" s="10">
        <v>111.06</v>
      </c>
      <c r="AD24" s="2">
        <f t="shared" si="0"/>
        <v>2.019999999999996</v>
      </c>
      <c r="AE24" s="138">
        <f t="shared" si="1"/>
        <v>5.8871479032696072E-3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42681</v>
      </c>
      <c r="X25" s="10">
        <v>110.08</v>
      </c>
      <c r="Y25" s="10">
        <v>110.51</v>
      </c>
      <c r="Z25" s="10">
        <v>109.46</v>
      </c>
      <c r="AA25" s="10">
        <v>110.41</v>
      </c>
      <c r="AB25" s="95">
        <v>32560000</v>
      </c>
      <c r="AC25" s="10">
        <v>110.41</v>
      </c>
      <c r="AD25" s="2">
        <f t="shared" si="0"/>
        <v>1.0500000000000114</v>
      </c>
      <c r="AE25" s="138">
        <f t="shared" si="1"/>
        <v>1.4424843807423704E-2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42678</v>
      </c>
      <c r="X26" s="10">
        <v>108.53</v>
      </c>
      <c r="Y26" s="10">
        <v>110.25</v>
      </c>
      <c r="Z26" s="10">
        <v>108.11</v>
      </c>
      <c r="AA26" s="10">
        <v>108.84</v>
      </c>
      <c r="AB26" s="95">
        <v>30837000</v>
      </c>
      <c r="AC26" s="10">
        <v>108.84</v>
      </c>
      <c r="AD26" s="2">
        <f t="shared" si="0"/>
        <v>2.1400000000000006</v>
      </c>
      <c r="AE26" s="138">
        <f t="shared" si="1"/>
        <v>-9.013930620049071E-3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42677</v>
      </c>
      <c r="X27" s="10">
        <v>110.98</v>
      </c>
      <c r="Y27" s="10">
        <v>111.46</v>
      </c>
      <c r="Z27" s="10">
        <v>109.55</v>
      </c>
      <c r="AA27" s="10">
        <v>109.83</v>
      </c>
      <c r="AB27" s="95">
        <v>26932600</v>
      </c>
      <c r="AC27" s="10">
        <v>109.83</v>
      </c>
      <c r="AD27" s="2">
        <f t="shared" si="0"/>
        <v>1.9099999999999966</v>
      </c>
      <c r="AE27" s="138" t="e">
        <f t="shared" si="1"/>
        <v>#DIV/0!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 t="s">
        <v>213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42676</v>
      </c>
      <c r="X29" s="10">
        <v>111.4</v>
      </c>
      <c r="Y29" s="10">
        <v>112.35</v>
      </c>
      <c r="Z29" s="10">
        <v>111.23</v>
      </c>
      <c r="AA29" s="10">
        <v>111.59</v>
      </c>
      <c r="AB29" s="95">
        <v>28331700</v>
      </c>
      <c r="AC29" s="10">
        <v>111.02</v>
      </c>
      <c r="AD29" s="2">
        <f t="shared" si="0"/>
        <v>1.1199999999999903</v>
      </c>
      <c r="AE29" s="138">
        <f t="shared" si="1"/>
        <v>9.0155066714747711E-4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42675</v>
      </c>
      <c r="X30" s="10">
        <v>113.46</v>
      </c>
      <c r="Y30" s="10">
        <v>113.77</v>
      </c>
      <c r="Z30" s="10">
        <v>110.53</v>
      </c>
      <c r="AA30" s="10">
        <v>111.49</v>
      </c>
      <c r="AB30" s="95">
        <v>43825800</v>
      </c>
      <c r="AC30" s="10">
        <v>110.92</v>
      </c>
      <c r="AD30" s="2">
        <f t="shared" si="0"/>
        <v>3.2399999999999949</v>
      </c>
      <c r="AE30" s="138">
        <f t="shared" si="1"/>
        <v>-1.8059490084985752E-2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42674</v>
      </c>
      <c r="X31" s="10">
        <v>113.65</v>
      </c>
      <c r="Y31" s="10">
        <v>114.23</v>
      </c>
      <c r="Z31" s="10">
        <v>113.2</v>
      </c>
      <c r="AA31" s="10">
        <v>113.54</v>
      </c>
      <c r="AB31" s="95">
        <v>26419400</v>
      </c>
      <c r="AC31" s="10">
        <v>112.96</v>
      </c>
      <c r="AD31" s="2">
        <f t="shared" si="0"/>
        <v>1.0300000000000011</v>
      </c>
      <c r="AE31" s="138">
        <f t="shared" si="1"/>
        <v>-1.5909492663956915E-3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42671</v>
      </c>
      <c r="X32" s="10">
        <v>113.87</v>
      </c>
      <c r="Y32" s="10">
        <v>115.21</v>
      </c>
      <c r="Z32" s="10">
        <v>113.45</v>
      </c>
      <c r="AA32" s="10">
        <v>113.72</v>
      </c>
      <c r="AB32" s="95">
        <v>37861700</v>
      </c>
      <c r="AC32" s="10">
        <v>113.14</v>
      </c>
      <c r="AD32" s="2">
        <f t="shared" si="0"/>
        <v>1.7599999999999909</v>
      </c>
      <c r="AE32" s="138">
        <f t="shared" si="1"/>
        <v>-6.6725197541703807E-3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42670</v>
      </c>
      <c r="X33" s="10">
        <v>115.39</v>
      </c>
      <c r="Y33" s="10">
        <v>115.86</v>
      </c>
      <c r="Z33" s="10">
        <v>114.1</v>
      </c>
      <c r="AA33" s="10">
        <v>114.48</v>
      </c>
      <c r="AB33" s="95">
        <v>34562000</v>
      </c>
      <c r="AC33" s="10">
        <v>113.9</v>
      </c>
      <c r="AD33" s="2">
        <f t="shared" si="0"/>
        <v>1.7600000000000051</v>
      </c>
      <c r="AE33" s="138">
        <f t="shared" si="1"/>
        <v>-9.565217391304337E-3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42669</v>
      </c>
      <c r="X34" s="10">
        <v>114.31</v>
      </c>
      <c r="Y34" s="10">
        <v>115.7</v>
      </c>
      <c r="Z34" s="10">
        <v>113.31</v>
      </c>
      <c r="AA34" s="10">
        <v>115.59</v>
      </c>
      <c r="AB34" s="95">
        <v>66134200</v>
      </c>
      <c r="AC34" s="10">
        <v>115</v>
      </c>
      <c r="AD34" s="2">
        <f t="shared" si="0"/>
        <v>2.3900000000000006</v>
      </c>
      <c r="AE34" s="138">
        <f t="shared" si="1"/>
        <v>-2.2524436889077792E-2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42668</v>
      </c>
      <c r="X35" s="10">
        <v>117.95</v>
      </c>
      <c r="Y35" s="10">
        <v>118.36</v>
      </c>
      <c r="Z35" s="10">
        <v>117.31</v>
      </c>
      <c r="AA35" s="10">
        <v>118.25</v>
      </c>
      <c r="AB35" s="95">
        <v>48129000</v>
      </c>
      <c r="AC35" s="10">
        <v>117.65</v>
      </c>
      <c r="AD35" s="2">
        <f t="shared" si="0"/>
        <v>1.0499999999999972</v>
      </c>
      <c r="AE35" s="138">
        <f t="shared" si="1"/>
        <v>5.1260145237079779E-3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42667</v>
      </c>
      <c r="X36" s="10">
        <v>117.1</v>
      </c>
      <c r="Y36" s="10">
        <v>117.74</v>
      </c>
      <c r="Z36" s="10">
        <v>117</v>
      </c>
      <c r="AA36" s="10">
        <v>117.65</v>
      </c>
      <c r="AB36" s="95">
        <v>23538700</v>
      </c>
      <c r="AC36" s="10">
        <v>117.05</v>
      </c>
      <c r="AD36" s="2">
        <f t="shared" si="0"/>
        <v>0.73999999999999488</v>
      </c>
      <c r="AE36" s="138">
        <f t="shared" si="1"/>
        <v>9.0517241379310942E-3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42664</v>
      </c>
      <c r="X37" s="10">
        <v>116.81</v>
      </c>
      <c r="Y37" s="10">
        <v>116.91</v>
      </c>
      <c r="Z37" s="10">
        <v>116.28</v>
      </c>
      <c r="AA37" s="10">
        <v>116.6</v>
      </c>
      <c r="AB37" s="95">
        <v>23192700</v>
      </c>
      <c r="AC37" s="10">
        <v>116</v>
      </c>
      <c r="AD37" s="2">
        <f t="shared" si="0"/>
        <v>0.62999999999999545</v>
      </c>
      <c r="AE37" s="138">
        <f t="shared" si="1"/>
        <v>-3.9498540271337701E-3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42663</v>
      </c>
      <c r="X38" s="10">
        <v>116.86</v>
      </c>
      <c r="Y38" s="10">
        <v>117.38</v>
      </c>
      <c r="Z38" s="10">
        <v>116.33</v>
      </c>
      <c r="AA38" s="10">
        <v>117.06</v>
      </c>
      <c r="AB38" s="95">
        <v>24125800</v>
      </c>
      <c r="AC38" s="10">
        <v>116.46</v>
      </c>
      <c r="AD38" s="2">
        <f t="shared" si="0"/>
        <v>1.0499999999999972</v>
      </c>
      <c r="AE38" s="138">
        <f t="shared" si="1"/>
        <v>-5.14933058702427E-4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42662</v>
      </c>
      <c r="X39" s="10">
        <v>117.25</v>
      </c>
      <c r="Y39" s="10">
        <v>117.76</v>
      </c>
      <c r="Z39" s="10">
        <v>113.8</v>
      </c>
      <c r="AA39" s="10">
        <v>117.12</v>
      </c>
      <c r="AB39" s="95">
        <v>20034600</v>
      </c>
      <c r="AC39" s="10">
        <v>116.52</v>
      </c>
      <c r="AD39" s="2">
        <f t="shared" si="0"/>
        <v>3.960000000000008</v>
      </c>
      <c r="AE39" s="138">
        <f t="shared" si="1"/>
        <v>-2.9947805253701665E-3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112.12</v>
      </c>
      <c r="W40" s="133">
        <v>42661</v>
      </c>
      <c r="X40" s="10">
        <v>118.18</v>
      </c>
      <c r="Y40" s="10">
        <v>118.21</v>
      </c>
      <c r="Z40" s="10">
        <v>117.45</v>
      </c>
      <c r="AA40" s="10">
        <v>117.47</v>
      </c>
      <c r="AB40" s="95">
        <v>24553500</v>
      </c>
      <c r="AC40" s="10">
        <v>116.87</v>
      </c>
      <c r="AD40" s="2">
        <f t="shared" si="0"/>
        <v>0.75999999999999091</v>
      </c>
      <c r="AE40" s="138">
        <f t="shared" si="1"/>
        <v>-6.8405301410856545E-4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278</v>
      </c>
      <c r="T41" s="108" t="s">
        <v>99</v>
      </c>
      <c r="U41" s="370">
        <v>112.31</v>
      </c>
      <c r="W41" s="133">
        <v>42660</v>
      </c>
      <c r="X41" s="10">
        <v>117.33</v>
      </c>
      <c r="Y41" s="10">
        <v>117.84</v>
      </c>
      <c r="Z41" s="10">
        <v>116.78</v>
      </c>
      <c r="AA41" s="10">
        <v>117.55</v>
      </c>
      <c r="AB41" s="95">
        <v>23624900</v>
      </c>
      <c r="AC41" s="10">
        <v>116.95</v>
      </c>
      <c r="AD41" s="2">
        <f t="shared" si="0"/>
        <v>1.0600000000000023</v>
      </c>
      <c r="AE41" s="138">
        <f t="shared" si="1"/>
        <v>-6.8358540545154778E-4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20" t="s">
        <v>78</v>
      </c>
      <c r="P42" s="620"/>
      <c r="T42" s="108" t="s">
        <v>100</v>
      </c>
      <c r="U42" s="370" t="s">
        <v>447</v>
      </c>
      <c r="W42" s="133">
        <v>42657</v>
      </c>
      <c r="X42" s="10">
        <v>117.88</v>
      </c>
      <c r="Y42" s="10">
        <v>118.17</v>
      </c>
      <c r="Z42" s="10">
        <v>117.13</v>
      </c>
      <c r="AA42" s="10">
        <v>117.63</v>
      </c>
      <c r="AB42" s="95">
        <v>35652200</v>
      </c>
      <c r="AC42" s="10">
        <v>117.03</v>
      </c>
      <c r="AD42" s="2">
        <f t="shared" si="0"/>
        <v>1.0400000000000063</v>
      </c>
      <c r="AE42" s="138">
        <f t="shared" si="1"/>
        <v>5.5851520879877103E-3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125.34500000000001</v>
      </c>
      <c r="Q43" s="2"/>
      <c r="T43" s="108" t="s">
        <v>101</v>
      </c>
      <c r="U43" s="370" t="s">
        <v>448</v>
      </c>
      <c r="W43" s="133">
        <v>42656</v>
      </c>
      <c r="X43" s="10">
        <v>116.79</v>
      </c>
      <c r="Y43" s="10">
        <v>117.44</v>
      </c>
      <c r="Z43" s="10">
        <v>115.72</v>
      </c>
      <c r="AA43" s="10">
        <v>116.98</v>
      </c>
      <c r="AB43" s="95">
        <v>35192400</v>
      </c>
      <c r="AC43" s="10">
        <v>116.38</v>
      </c>
      <c r="AD43" s="2">
        <f t="shared" si="0"/>
        <v>1.7199999999999989</v>
      </c>
      <c r="AE43" s="138">
        <f t="shared" si="1"/>
        <v>-3.0837759122837038E-3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124.20550000000001</v>
      </c>
      <c r="Q44" s="2"/>
      <c r="T44" s="108" t="s">
        <v>102</v>
      </c>
      <c r="U44" s="370">
        <v>130.96</v>
      </c>
      <c r="W44" s="133">
        <v>42655</v>
      </c>
      <c r="X44" s="10">
        <v>117.35</v>
      </c>
      <c r="Y44" s="10">
        <v>117.98</v>
      </c>
      <c r="Z44" s="10">
        <v>116.75</v>
      </c>
      <c r="AA44" s="10">
        <v>117.34</v>
      </c>
      <c r="AB44" s="95">
        <v>37586800</v>
      </c>
      <c r="AC44" s="10">
        <v>116.74</v>
      </c>
      <c r="AD44" s="2">
        <f t="shared" si="0"/>
        <v>1.230000000000004</v>
      </c>
      <c r="AE44" s="138">
        <f t="shared" si="1"/>
        <v>8.9015642554661767E-3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123.06600000000002</v>
      </c>
      <c r="Q45" s="2"/>
      <c r="T45" s="108" t="s">
        <v>103</v>
      </c>
      <c r="U45" s="370">
        <v>1.4181600000000001</v>
      </c>
      <c r="W45" s="133">
        <v>42654</v>
      </c>
      <c r="X45" s="10">
        <v>117.7</v>
      </c>
      <c r="Y45" s="10">
        <v>118.69</v>
      </c>
      <c r="Z45" s="10">
        <v>116.2</v>
      </c>
      <c r="AA45" s="10">
        <v>116.3</v>
      </c>
      <c r="AB45" s="95">
        <v>64041000</v>
      </c>
      <c r="AC45" s="10">
        <v>115.71</v>
      </c>
      <c r="AD45" s="2">
        <f t="shared" si="0"/>
        <v>2.4899999999999949</v>
      </c>
      <c r="AE45" s="138">
        <f t="shared" si="1"/>
        <v>2.1652520353370175E-3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121.9265</v>
      </c>
      <c r="Q46" s="2"/>
      <c r="T46" s="108" t="s">
        <v>122</v>
      </c>
      <c r="U46" s="370" t="s">
        <v>355</v>
      </c>
      <c r="W46" s="133">
        <v>42653</v>
      </c>
      <c r="X46" s="10">
        <v>115.02</v>
      </c>
      <c r="Y46" s="10">
        <v>116.75</v>
      </c>
      <c r="Z46" s="10">
        <v>114.72</v>
      </c>
      <c r="AA46" s="10">
        <v>116.05</v>
      </c>
      <c r="AB46" s="95">
        <v>36236000</v>
      </c>
      <c r="AC46" s="10">
        <v>115.46</v>
      </c>
      <c r="AD46" s="2">
        <f t="shared" si="0"/>
        <v>2.0300000000000011</v>
      </c>
      <c r="AE46" s="138">
        <f t="shared" si="1"/>
        <v>1.7448008459640452E-2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120.78700000000001</v>
      </c>
      <c r="Q47" s="2"/>
      <c r="T47" s="108"/>
      <c r="U47" s="370"/>
      <c r="W47" s="133">
        <v>42650</v>
      </c>
      <c r="X47" s="10">
        <v>114.31</v>
      </c>
      <c r="Y47" s="10">
        <v>114.56</v>
      </c>
      <c r="Z47" s="10">
        <v>113.51</v>
      </c>
      <c r="AA47" s="10">
        <v>114.06</v>
      </c>
      <c r="AB47" s="95">
        <v>24358400</v>
      </c>
      <c r="AC47" s="10">
        <v>113.48</v>
      </c>
      <c r="AD47" s="2">
        <f t="shared" si="0"/>
        <v>1.0499999999999972</v>
      </c>
      <c r="AE47" s="138">
        <f t="shared" si="1"/>
        <v>1.5003088871239356E-3</v>
      </c>
    </row>
    <row r="48" spans="2:31" x14ac:dyDescent="0.25">
      <c r="O48" s="83">
        <v>1.05</v>
      </c>
      <c r="P48" s="83">
        <f t="shared" si="25"/>
        <v>119.64750000000001</v>
      </c>
      <c r="Q48" s="2"/>
      <c r="T48" s="108" t="s">
        <v>105</v>
      </c>
      <c r="U48" s="370" t="s">
        <v>449</v>
      </c>
      <c r="W48" s="133">
        <v>42649</v>
      </c>
      <c r="X48" s="10">
        <v>113.7</v>
      </c>
      <c r="Y48" s="10">
        <v>114.34</v>
      </c>
      <c r="Z48" s="10">
        <v>113.13</v>
      </c>
      <c r="AA48" s="10">
        <v>113.89</v>
      </c>
      <c r="AB48" s="95">
        <v>28779300</v>
      </c>
      <c r="AC48" s="10">
        <v>113.31</v>
      </c>
      <c r="AD48" s="2">
        <f t="shared" si="0"/>
        <v>1.210000000000008</v>
      </c>
      <c r="AE48" s="138">
        <f t="shared" si="1"/>
        <v>7.4686583088823255E-3</v>
      </c>
    </row>
    <row r="49" spans="1:31" x14ac:dyDescent="0.25">
      <c r="O49" s="83">
        <v>1.04</v>
      </c>
      <c r="P49" s="83">
        <f t="shared" si="25"/>
        <v>118.50800000000001</v>
      </c>
      <c r="Q49" s="2"/>
      <c r="T49" s="108" t="s">
        <v>106</v>
      </c>
      <c r="U49" s="370" t="s">
        <v>406</v>
      </c>
      <c r="W49" s="133">
        <v>42648</v>
      </c>
      <c r="X49" s="10">
        <v>113.4</v>
      </c>
      <c r="Y49" s="10">
        <v>113.66</v>
      </c>
      <c r="Z49" s="10">
        <v>112.69</v>
      </c>
      <c r="AA49" s="10">
        <v>113.05</v>
      </c>
      <c r="AB49" s="95">
        <v>21453100</v>
      </c>
      <c r="AC49" s="10">
        <v>112.47</v>
      </c>
      <c r="AD49" s="2">
        <f t="shared" si="0"/>
        <v>0.96999999999999886</v>
      </c>
      <c r="AE49" s="138">
        <f t="shared" si="1"/>
        <v>4.4476071873322809E-4</v>
      </c>
    </row>
    <row r="50" spans="1:31" x14ac:dyDescent="0.25">
      <c r="O50" s="83">
        <v>1.03</v>
      </c>
      <c r="P50" s="83">
        <f t="shared" si="25"/>
        <v>117.36850000000001</v>
      </c>
      <c r="Q50" s="2"/>
      <c r="T50" s="108" t="s">
        <v>107</v>
      </c>
      <c r="U50" s="371">
        <v>34402627</v>
      </c>
      <c r="W50" s="133">
        <v>42647</v>
      </c>
      <c r="X50" s="10">
        <v>113.06</v>
      </c>
      <c r="Y50" s="10">
        <v>114.31</v>
      </c>
      <c r="Z50" s="10">
        <v>112.63</v>
      </c>
      <c r="AA50" s="10">
        <v>113</v>
      </c>
      <c r="AB50" s="95">
        <v>29736800</v>
      </c>
      <c r="AC50" s="10">
        <v>112.42</v>
      </c>
      <c r="AD50" s="2">
        <f t="shared" si="0"/>
        <v>1.6800000000000068</v>
      </c>
      <c r="AE50" s="138">
        <f t="shared" si="1"/>
        <v>4.1983028137562162E-3</v>
      </c>
    </row>
    <row r="51" spans="1:31" x14ac:dyDescent="0.25">
      <c r="O51" s="83">
        <v>1.02</v>
      </c>
      <c r="P51" s="83">
        <f t="shared" si="25"/>
        <v>116.229</v>
      </c>
      <c r="Q51" s="2"/>
      <c r="T51" s="108" t="s">
        <v>110</v>
      </c>
      <c r="U51" s="371">
        <v>37022700</v>
      </c>
      <c r="W51" s="133">
        <v>42646</v>
      </c>
      <c r="X51" s="10">
        <v>112.71</v>
      </c>
      <c r="Y51" s="10">
        <v>113.05</v>
      </c>
      <c r="Z51" s="10">
        <v>112.28</v>
      </c>
      <c r="AA51" s="10">
        <v>112.52</v>
      </c>
      <c r="AB51" s="95">
        <v>21701800</v>
      </c>
      <c r="AC51" s="10">
        <v>111.95</v>
      </c>
      <c r="AD51" s="2">
        <f t="shared" si="0"/>
        <v>0.76999999999999602</v>
      </c>
      <c r="AE51" s="138">
        <f t="shared" si="1"/>
        <v>-4.6234551435938576E-3</v>
      </c>
    </row>
    <row r="52" spans="1:31" x14ac:dyDescent="0.25">
      <c r="O52" s="83">
        <v>1.01</v>
      </c>
      <c r="P52" s="83">
        <f t="shared" si="25"/>
        <v>115.0895</v>
      </c>
      <c r="Q52" s="2"/>
      <c r="T52" s="108" t="s">
        <v>108</v>
      </c>
      <c r="U52" s="370" t="s">
        <v>450</v>
      </c>
      <c r="W52" s="133">
        <v>42643</v>
      </c>
      <c r="X52" s="10">
        <v>112.46</v>
      </c>
      <c r="Y52" s="10">
        <v>113.37</v>
      </c>
      <c r="Z52" s="10">
        <v>111.8</v>
      </c>
      <c r="AA52" s="10">
        <v>113.05</v>
      </c>
      <c r="AB52" s="95">
        <v>36379100</v>
      </c>
      <c r="AC52" s="10">
        <v>112.47</v>
      </c>
      <c r="AD52" s="2">
        <f t="shared" si="0"/>
        <v>1.5700000000000074</v>
      </c>
      <c r="AE52" s="138">
        <f t="shared" si="1"/>
        <v>7.7054027416898485E-3</v>
      </c>
    </row>
    <row r="53" spans="1:31" x14ac:dyDescent="0.25">
      <c r="O53" s="83">
        <v>1</v>
      </c>
      <c r="P53" s="83">
        <f t="shared" si="25"/>
        <v>113.95</v>
      </c>
      <c r="Q53" s="2"/>
      <c r="T53" s="108" t="s">
        <v>111</v>
      </c>
      <c r="U53" s="370">
        <v>13.71</v>
      </c>
      <c r="W53" s="133">
        <v>42642</v>
      </c>
      <c r="X53" s="10">
        <v>113.16</v>
      </c>
      <c r="Y53" s="10">
        <v>113.8</v>
      </c>
      <c r="Z53" s="10">
        <v>111.8</v>
      </c>
      <c r="AA53" s="10">
        <v>112.18</v>
      </c>
      <c r="AB53" s="95">
        <v>35887000</v>
      </c>
      <c r="AC53" s="10">
        <v>111.61</v>
      </c>
      <c r="AD53" s="2">
        <f t="shared" si="0"/>
        <v>2</v>
      </c>
      <c r="AE53" s="138">
        <f t="shared" si="1"/>
        <v>-1.5524389168210306E-2</v>
      </c>
    </row>
    <row r="54" spans="1:31" x14ac:dyDescent="0.25">
      <c r="O54" s="83">
        <v>0.99</v>
      </c>
      <c r="P54" s="83">
        <f t="shared" si="25"/>
        <v>112.8105</v>
      </c>
      <c r="Q54" s="2"/>
      <c r="T54" s="108" t="s">
        <v>112</v>
      </c>
      <c r="U54" s="370">
        <v>8.31</v>
      </c>
      <c r="W54" s="133">
        <v>42641</v>
      </c>
      <c r="X54" s="10">
        <v>113.69</v>
      </c>
      <c r="Y54" s="10">
        <v>114.64</v>
      </c>
      <c r="Z54" s="10">
        <v>113.43</v>
      </c>
      <c r="AA54" s="10">
        <v>113.95</v>
      </c>
      <c r="AB54" s="95">
        <v>29641100</v>
      </c>
      <c r="AC54" s="10">
        <v>113.37</v>
      </c>
      <c r="AD54" s="2">
        <f t="shared" si="0"/>
        <v>1.2099999999999937</v>
      </c>
      <c r="AE54" s="138">
        <f t="shared" si="1"/>
        <v>7.6437649986667022E-3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111.67100000000001</v>
      </c>
      <c r="Q55" s="2"/>
      <c r="T55" s="108" t="s">
        <v>109</v>
      </c>
      <c r="U55" s="370" t="s">
        <v>407</v>
      </c>
      <c r="W55" s="133">
        <v>42640</v>
      </c>
      <c r="X55" s="10">
        <v>113</v>
      </c>
      <c r="Y55" s="10">
        <v>113.18</v>
      </c>
      <c r="Z55" s="10">
        <v>112.34</v>
      </c>
      <c r="AA55" s="10">
        <v>113.09</v>
      </c>
      <c r="AB55" s="95">
        <v>24607400</v>
      </c>
      <c r="AC55" s="10">
        <v>112.51</v>
      </c>
      <c r="AD55" s="2">
        <f t="shared" si="0"/>
        <v>0.84000000000000341</v>
      </c>
      <c r="AE55" s="138">
        <f t="shared" si="1"/>
        <v>1.869991095280632E-3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110.53149999999999</v>
      </c>
      <c r="W56" s="133">
        <v>42639</v>
      </c>
      <c r="X56" s="10">
        <v>111.64</v>
      </c>
      <c r="Y56" s="10">
        <v>113.39</v>
      </c>
      <c r="Z56" s="10">
        <v>111.55</v>
      </c>
      <c r="AA56" s="10">
        <v>112.88</v>
      </c>
      <c r="AB56" s="95">
        <v>29869400</v>
      </c>
      <c r="AC56" s="10">
        <v>112.3</v>
      </c>
      <c r="AD56" s="2">
        <f t="shared" si="0"/>
        <v>1.8400000000000034</v>
      </c>
      <c r="AE56" s="138">
        <f t="shared" si="1"/>
        <v>1.516097386961679E-3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109.392</v>
      </c>
      <c r="W57" s="133">
        <v>42636</v>
      </c>
      <c r="X57" s="10">
        <v>114.42</v>
      </c>
      <c r="Y57" s="10">
        <v>114.79</v>
      </c>
      <c r="Z57" s="10">
        <v>111.55</v>
      </c>
      <c r="AA57" s="10">
        <v>112.71</v>
      </c>
      <c r="AB57" s="95">
        <v>52481200</v>
      </c>
      <c r="AC57" s="10">
        <v>112.13</v>
      </c>
      <c r="AD57" s="2">
        <f t="shared" si="0"/>
        <v>3.2400000000000091</v>
      </c>
      <c r="AE57" s="138">
        <f t="shared" si="1"/>
        <v>-1.6662281855652106E-2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108.2525</v>
      </c>
      <c r="W58" s="133">
        <v>42635</v>
      </c>
      <c r="X58" s="10">
        <v>114.35</v>
      </c>
      <c r="Y58" s="10">
        <v>114.94</v>
      </c>
      <c r="Z58" s="10">
        <v>114</v>
      </c>
      <c r="AA58" s="10">
        <v>114.62</v>
      </c>
      <c r="AB58" s="95">
        <v>31074000</v>
      </c>
      <c r="AC58" s="10">
        <v>114.03</v>
      </c>
      <c r="AD58" s="2">
        <f t="shared" si="0"/>
        <v>0.93999999999999773</v>
      </c>
      <c r="AE58" s="138">
        <f t="shared" si="1"/>
        <v>9.3830220412498555E-3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107.113</v>
      </c>
      <c r="W59" s="133">
        <v>42634</v>
      </c>
      <c r="X59" s="10">
        <v>113.85</v>
      </c>
      <c r="Y59" s="10">
        <v>113.99</v>
      </c>
      <c r="Z59" s="10">
        <v>112.44</v>
      </c>
      <c r="AA59" s="10">
        <v>113.55</v>
      </c>
      <c r="AB59" s="95">
        <v>36003200</v>
      </c>
      <c r="AC59" s="10">
        <v>112.97</v>
      </c>
      <c r="AD59" s="2">
        <f t="shared" si="0"/>
        <v>1.5499999999999972</v>
      </c>
      <c r="AE59" s="138">
        <f t="shared" si="1"/>
        <v>-1.7700681476229274E-4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105.9735</v>
      </c>
      <c r="W60" s="133">
        <v>42633</v>
      </c>
      <c r="X60" s="10">
        <v>113.05</v>
      </c>
      <c r="Y60" s="10">
        <v>114.12</v>
      </c>
      <c r="Z60" s="10">
        <v>112.51</v>
      </c>
      <c r="AA60" s="10">
        <v>113.57</v>
      </c>
      <c r="AB60" s="95">
        <v>34514300</v>
      </c>
      <c r="AC60" s="10">
        <v>112.99</v>
      </c>
      <c r="AD60" s="2">
        <f t="shared" si="0"/>
        <v>1.6099999999999994</v>
      </c>
      <c r="AE60" s="138">
        <f t="shared" si="1"/>
        <v>-8.8495575221281264E-5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104.834</v>
      </c>
      <c r="W61" s="133">
        <v>42632</v>
      </c>
      <c r="X61" s="10">
        <v>115.19</v>
      </c>
      <c r="Y61" s="10">
        <v>116.18</v>
      </c>
      <c r="Z61" s="10">
        <v>113.25</v>
      </c>
      <c r="AA61" s="10">
        <v>113.58</v>
      </c>
      <c r="AB61" s="95">
        <v>47023000</v>
      </c>
      <c r="AC61" s="10">
        <v>113</v>
      </c>
      <c r="AD61" s="2">
        <f t="shared" si="0"/>
        <v>2.9300000000000068</v>
      </c>
      <c r="AE61" s="138">
        <f t="shared" si="1"/>
        <v>-1.1632992215516502E-2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103.69450000000001</v>
      </c>
      <c r="W62" s="133">
        <v>42629</v>
      </c>
      <c r="X62" s="10">
        <v>115.12</v>
      </c>
      <c r="Y62" s="10">
        <v>116.13</v>
      </c>
      <c r="Z62" s="10">
        <v>114.04</v>
      </c>
      <c r="AA62" s="10">
        <v>114.92</v>
      </c>
      <c r="AB62" s="95">
        <v>79886900</v>
      </c>
      <c r="AC62" s="10">
        <v>114.33</v>
      </c>
      <c r="AD62" s="2">
        <f t="shared" si="0"/>
        <v>2.0899999999999892</v>
      </c>
      <c r="AE62" s="138">
        <f t="shared" si="1"/>
        <v>-5.6531570707949452E-3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102.55500000000001</v>
      </c>
      <c r="W63" s="133">
        <v>42628</v>
      </c>
      <c r="X63" s="10">
        <v>113.86</v>
      </c>
      <c r="Y63" s="10">
        <v>115.73</v>
      </c>
      <c r="Z63" s="10">
        <v>113.49</v>
      </c>
      <c r="AA63" s="10">
        <v>115.57</v>
      </c>
      <c r="AB63" s="95">
        <v>89983600</v>
      </c>
      <c r="AC63" s="10">
        <v>114.98</v>
      </c>
      <c r="AD63" s="2">
        <f t="shared" si="0"/>
        <v>2.2400000000000091</v>
      </c>
      <c r="AE63" s="138">
        <f t="shared" si="1"/>
        <v>3.3992805755395761E-2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42627</v>
      </c>
      <c r="X64" s="10">
        <v>108.73</v>
      </c>
      <c r="Y64" s="10">
        <v>113.03</v>
      </c>
      <c r="Z64" s="10">
        <v>108.6</v>
      </c>
      <c r="AA64" s="10">
        <v>111.77</v>
      </c>
      <c r="AB64" s="95">
        <v>110888700</v>
      </c>
      <c r="AC64" s="10">
        <v>111.2</v>
      </c>
      <c r="AD64" s="2">
        <f t="shared" si="0"/>
        <v>4.4300000000000068</v>
      </c>
      <c r="AE64" s="138">
        <f t="shared" si="1"/>
        <v>3.5381750465549366E-2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42626</v>
      </c>
      <c r="X65" s="10">
        <v>107.51</v>
      </c>
      <c r="Y65" s="10">
        <v>108.79</v>
      </c>
      <c r="Z65" s="10">
        <v>107.24</v>
      </c>
      <c r="AA65" s="10">
        <v>107.95</v>
      </c>
      <c r="AB65" s="95">
        <v>62176200</v>
      </c>
      <c r="AC65" s="10">
        <v>107.4</v>
      </c>
      <c r="AD65" s="2">
        <f t="shared" si="0"/>
        <v>1.5500000000000114</v>
      </c>
      <c r="AE65" s="138">
        <f t="shared" si="1"/>
        <v>2.3832221163012424E-2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42625</v>
      </c>
      <c r="X66" s="10">
        <v>102.65</v>
      </c>
      <c r="Y66" s="10">
        <v>105.72</v>
      </c>
      <c r="Z66" s="10">
        <v>102.53</v>
      </c>
      <c r="AA66" s="10">
        <v>105.44</v>
      </c>
      <c r="AB66" s="95">
        <v>45292800</v>
      </c>
      <c r="AC66" s="10">
        <v>104.9</v>
      </c>
      <c r="AD66" s="2">
        <f t="shared" si="0"/>
        <v>3.1899999999999977</v>
      </c>
      <c r="AE66" s="138">
        <f t="shared" si="1"/>
        <v>2.2417153996101558E-2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42622</v>
      </c>
      <c r="X67" s="10">
        <v>104.64</v>
      </c>
      <c r="Y67" s="10">
        <v>105.72</v>
      </c>
      <c r="Z67" s="10">
        <v>103.13</v>
      </c>
      <c r="AA67" s="10">
        <v>103.13</v>
      </c>
      <c r="AB67" s="95">
        <v>46557000</v>
      </c>
      <c r="AC67" s="10">
        <v>102.6</v>
      </c>
      <c r="AD67" s="2">
        <f>Y67-Z67</f>
        <v>2.5900000000000034</v>
      </c>
      <c r="AE67" s="138">
        <f>AC67/AC68-1</f>
        <v>-2.267098494951425E-2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42621</v>
      </c>
      <c r="X68" s="10">
        <v>107.25</v>
      </c>
      <c r="Y68" s="10">
        <v>107.27</v>
      </c>
      <c r="Z68" s="10">
        <v>105.24</v>
      </c>
      <c r="AA68" s="10">
        <v>105.52</v>
      </c>
      <c r="AB68" s="95">
        <v>53002000</v>
      </c>
      <c r="AC68" s="10">
        <v>104.98</v>
      </c>
      <c r="AD68" s="2">
        <f>Y68-Z68</f>
        <v>2.0300000000000011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825" priority="35">
      <formula>N19&gt;0</formula>
    </cfRule>
    <cfRule type="expression" dxfId="8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23" priority="21">
      <formula>F25&gt;0</formula>
    </cfRule>
    <cfRule type="expression" dxfId="822" priority="22">
      <formula>F25&lt;0</formula>
    </cfRule>
  </conditionalFormatting>
  <conditionalFormatting sqref="H25:H47">
    <cfRule type="expression" dxfId="821" priority="19">
      <formula>H25&gt;0</formula>
    </cfRule>
    <cfRule type="expression" dxfId="820" priority="20">
      <formula>H25&lt;0</formula>
    </cfRule>
  </conditionalFormatting>
  <conditionalFormatting sqref="I25:I27">
    <cfRule type="expression" dxfId="819" priority="15">
      <formula>I25&gt;0</formula>
    </cfRule>
    <cfRule type="expression" dxfId="818" priority="16">
      <formula>I25&lt;0</formula>
    </cfRule>
  </conditionalFormatting>
  <conditionalFormatting sqref="Q7">
    <cfRule type="expression" dxfId="817" priority="5">
      <formula>Q7&gt;0</formula>
    </cfRule>
    <cfRule type="expression" dxfId="816" priority="6">
      <formula>Q7&lt;0</formula>
    </cfRule>
  </conditionalFormatting>
  <conditionalFormatting sqref="Q8">
    <cfRule type="expression" dxfId="815" priority="3">
      <formula>Q8&gt;0</formula>
    </cfRule>
    <cfRule type="expression" dxfId="8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273</v>
      </c>
      <c r="W2" s="133">
        <v>42713</v>
      </c>
      <c r="X2" s="10">
        <v>74.84</v>
      </c>
      <c r="Y2" s="10">
        <v>74.91</v>
      </c>
      <c r="Z2" s="10">
        <v>74.290000000000006</v>
      </c>
      <c r="AA2" s="10">
        <v>74.77</v>
      </c>
      <c r="AB2" s="95">
        <v>2558300</v>
      </c>
      <c r="AC2" s="10">
        <v>74.77</v>
      </c>
      <c r="AD2" s="2">
        <f>Y2-Z2</f>
        <v>0.61999999999999034</v>
      </c>
      <c r="AE2" s="138">
        <f>AC2/AC3-1</f>
        <v>-1.8689093578961868E-3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74.77</v>
      </c>
      <c r="T3" s="1">
        <v>42572</v>
      </c>
      <c r="U3" t="s">
        <v>264</v>
      </c>
      <c r="W3" s="133">
        <v>42712</v>
      </c>
      <c r="X3" s="10">
        <v>74.8</v>
      </c>
      <c r="Y3" s="10">
        <v>75.2</v>
      </c>
      <c r="Z3" s="10">
        <v>73.989999999999995</v>
      </c>
      <c r="AA3" s="10">
        <v>74.91</v>
      </c>
      <c r="AB3" s="95">
        <v>3407100</v>
      </c>
      <c r="AC3" s="10">
        <v>74.91</v>
      </c>
      <c r="AD3" s="2">
        <f t="shared" ref="AD3:AD66" si="0">Y3-Z3</f>
        <v>1.210000000000008</v>
      </c>
      <c r="AE3" s="138">
        <f t="shared" ref="AE3:AE66" si="1">AC3/AC4-1</f>
        <v>8.3456723650556786E-3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74.77</v>
      </c>
      <c r="R4" s="521">
        <v>-1.9E-3</v>
      </c>
      <c r="T4" s="163"/>
      <c r="U4" s="1"/>
      <c r="W4" s="133">
        <v>42711</v>
      </c>
      <c r="X4" s="10">
        <v>72.47</v>
      </c>
      <c r="Y4" s="10">
        <v>74.72</v>
      </c>
      <c r="Z4" s="10">
        <v>72.23</v>
      </c>
      <c r="AA4" s="10">
        <v>74.290000000000006</v>
      </c>
      <c r="AB4" s="95">
        <v>5703400</v>
      </c>
      <c r="AC4" s="10">
        <v>74.290000000000006</v>
      </c>
      <c r="AD4" s="2">
        <f t="shared" si="0"/>
        <v>2.4899999999999949</v>
      </c>
      <c r="AE4" s="138">
        <f t="shared" si="1"/>
        <v>2.7382104826441767E-2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72.47</v>
      </c>
      <c r="Y5" s="10">
        <v>72.739999999999995</v>
      </c>
      <c r="Z5" s="10">
        <v>72.08</v>
      </c>
      <c r="AA5" s="10">
        <v>72.31</v>
      </c>
      <c r="AB5" s="95">
        <v>3785000</v>
      </c>
      <c r="AC5" s="10">
        <v>72.31</v>
      </c>
      <c r="AD5" s="2">
        <f t="shared" si="0"/>
        <v>0.65999999999999659</v>
      </c>
      <c r="AE5" s="138">
        <f t="shared" si="1"/>
        <v>3.8872691933915515E-3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72.33</v>
      </c>
      <c r="Y6" s="10">
        <v>72.64</v>
      </c>
      <c r="Z6" s="10">
        <v>71.989999999999995</v>
      </c>
      <c r="AA6" s="10">
        <v>72.03</v>
      </c>
      <c r="AB6" s="95">
        <v>3886700</v>
      </c>
      <c r="AC6" s="10">
        <v>72.03</v>
      </c>
      <c r="AD6" s="2">
        <f t="shared" si="0"/>
        <v>0.65000000000000568</v>
      </c>
      <c r="AE6" s="138">
        <f t="shared" si="1"/>
        <v>2.3657111049262269E-3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42706</v>
      </c>
      <c r="X7" s="10">
        <v>72.52</v>
      </c>
      <c r="Y7" s="10">
        <v>72.66</v>
      </c>
      <c r="Z7" s="10">
        <v>71.430000000000007</v>
      </c>
      <c r="AA7" s="10">
        <v>71.86</v>
      </c>
      <c r="AB7" s="95">
        <v>2938000</v>
      </c>
      <c r="AC7" s="10">
        <v>71.86</v>
      </c>
      <c r="AD7" s="2">
        <f t="shared" si="0"/>
        <v>1.2299999999999898</v>
      </c>
      <c r="AE7" s="138">
        <f t="shared" si="1"/>
        <v>-9.2375568730180824E-3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72.45</v>
      </c>
      <c r="Y8" s="10">
        <v>72.77</v>
      </c>
      <c r="Z8" s="10">
        <v>71.78</v>
      </c>
      <c r="AA8" s="10">
        <v>72.53</v>
      </c>
      <c r="AB8" s="95">
        <v>4289300</v>
      </c>
      <c r="AC8" s="10">
        <v>72.53</v>
      </c>
      <c r="AD8" s="2">
        <f t="shared" si="0"/>
        <v>0.98999999999999488</v>
      </c>
      <c r="AE8" s="138">
        <f t="shared" si="1"/>
        <v>6.8017767906718429E-3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42704</v>
      </c>
      <c r="X9" s="10">
        <v>72</v>
      </c>
      <c r="Y9" s="10">
        <v>72.33</v>
      </c>
      <c r="Z9" s="10">
        <v>71.78</v>
      </c>
      <c r="AA9" s="10">
        <v>72.040000000000006</v>
      </c>
      <c r="AB9" s="95">
        <v>4744100</v>
      </c>
      <c r="AC9" s="10">
        <v>72.040000000000006</v>
      </c>
      <c r="AD9" s="2">
        <f t="shared" si="0"/>
        <v>0.54999999999999716</v>
      </c>
      <c r="AE9" s="138">
        <f t="shared" si="1"/>
        <v>7.6933836900268115E-3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42703</v>
      </c>
      <c r="X10" s="10">
        <v>72.2</v>
      </c>
      <c r="Y10" s="10">
        <v>72.260000000000005</v>
      </c>
      <c r="Z10" s="10">
        <v>71.39</v>
      </c>
      <c r="AA10" s="10">
        <v>71.489999999999995</v>
      </c>
      <c r="AB10" s="95">
        <v>3771500</v>
      </c>
      <c r="AC10" s="10">
        <v>71.489999999999995</v>
      </c>
      <c r="AD10" s="2">
        <f t="shared" si="0"/>
        <v>0.87000000000000455</v>
      </c>
      <c r="AE10" s="138">
        <f t="shared" si="1"/>
        <v>-8.8728684319977491E-3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1.77E-2</v>
      </c>
      <c r="W11" s="133">
        <v>42702</v>
      </c>
      <c r="X11" s="10">
        <v>72.53</v>
      </c>
      <c r="Y11" s="10">
        <v>72.77</v>
      </c>
      <c r="Z11" s="10">
        <v>71.97</v>
      </c>
      <c r="AA11" s="10">
        <v>72.13</v>
      </c>
      <c r="AB11" s="95">
        <v>4306600</v>
      </c>
      <c r="AC11" s="10">
        <v>72.13</v>
      </c>
      <c r="AD11" s="2">
        <f t="shared" si="0"/>
        <v>0.79999999999999716</v>
      </c>
      <c r="AE11" s="138">
        <f t="shared" si="1"/>
        <v>-1.0019214932747822E-2</v>
      </c>
    </row>
    <row r="12" spans="1:31" x14ac:dyDescent="0.25">
      <c r="H12" s="72"/>
      <c r="W12" s="133">
        <v>42699</v>
      </c>
      <c r="X12" s="10">
        <v>72.97</v>
      </c>
      <c r="Y12" s="10">
        <v>73.180000000000007</v>
      </c>
      <c r="Z12" s="10">
        <v>72.459999999999994</v>
      </c>
      <c r="AA12" s="10">
        <v>72.86</v>
      </c>
      <c r="AB12" s="95">
        <v>1900400</v>
      </c>
      <c r="AC12" s="10">
        <v>72.86</v>
      </c>
      <c r="AD12" s="2">
        <f t="shared" si="0"/>
        <v>0.72000000000001307</v>
      </c>
      <c r="AE12" s="138">
        <f t="shared" si="1"/>
        <v>-2.7442371020847123E-4</v>
      </c>
    </row>
    <row r="13" spans="1:31" x14ac:dyDescent="0.25">
      <c r="H13" s="72"/>
      <c r="W13" s="133">
        <v>42697</v>
      </c>
      <c r="X13" s="10">
        <v>71.94</v>
      </c>
      <c r="Y13" s="10">
        <v>72.92</v>
      </c>
      <c r="Z13" s="10">
        <v>71.510000000000005</v>
      </c>
      <c r="AA13" s="10">
        <v>72.88</v>
      </c>
      <c r="AB13" s="95">
        <v>4661400</v>
      </c>
      <c r="AC13" s="10">
        <v>72.88</v>
      </c>
      <c r="AD13" s="2">
        <f t="shared" si="0"/>
        <v>1.4099999999999966</v>
      </c>
      <c r="AE13" s="138">
        <f t="shared" si="1"/>
        <v>1.6174010039040621E-2</v>
      </c>
    </row>
    <row r="14" spans="1:31" x14ac:dyDescent="0.25">
      <c r="H14" s="72"/>
      <c r="W14" s="133">
        <v>42696</v>
      </c>
      <c r="X14" s="10">
        <v>71.819999999999993</v>
      </c>
      <c r="Y14" s="10">
        <v>71.88</v>
      </c>
      <c r="Z14" s="10">
        <v>70.87</v>
      </c>
      <c r="AA14" s="10">
        <v>71.72</v>
      </c>
      <c r="AB14" s="95">
        <v>3559900</v>
      </c>
      <c r="AC14" s="10">
        <v>71.72</v>
      </c>
      <c r="AD14" s="2">
        <f t="shared" si="0"/>
        <v>1.0099999999999909</v>
      </c>
      <c r="AE14" s="138">
        <f t="shared" si="1"/>
        <v>2.5160749231198931E-3</v>
      </c>
    </row>
    <row r="15" spans="1:31" x14ac:dyDescent="0.25">
      <c r="H15" s="72"/>
      <c r="W15" s="133">
        <v>42695</v>
      </c>
      <c r="X15" s="10">
        <v>71.31</v>
      </c>
      <c r="Y15" s="10">
        <v>71.67</v>
      </c>
      <c r="Z15" s="10">
        <v>70.959999999999994</v>
      </c>
      <c r="AA15" s="10">
        <v>71.540000000000006</v>
      </c>
      <c r="AB15" s="95">
        <v>3239500</v>
      </c>
      <c r="AC15" s="10">
        <v>71.540000000000006</v>
      </c>
      <c r="AD15" s="2">
        <f t="shared" si="0"/>
        <v>0.71000000000000796</v>
      </c>
      <c r="AE15" s="138">
        <f t="shared" si="1"/>
        <v>7.6056338028169801E-3</v>
      </c>
    </row>
    <row r="16" spans="1:31" x14ac:dyDescent="0.25">
      <c r="H16" s="72"/>
      <c r="W16" s="133">
        <v>42692</v>
      </c>
      <c r="X16" s="10">
        <v>71.53</v>
      </c>
      <c r="Y16" s="10">
        <v>71.599999999999994</v>
      </c>
      <c r="Z16" s="10">
        <v>70.77</v>
      </c>
      <c r="AA16" s="10">
        <v>71</v>
      </c>
      <c r="AB16" s="95">
        <v>5375500</v>
      </c>
      <c r="AC16" s="10">
        <v>71</v>
      </c>
      <c r="AD16" s="2">
        <f t="shared" si="0"/>
        <v>0.82999999999999829</v>
      </c>
      <c r="AE16" s="138">
        <f t="shared" si="1"/>
        <v>-1.0866536639732582E-2</v>
      </c>
    </row>
    <row r="17" spans="1:31" x14ac:dyDescent="0.25">
      <c r="W17" s="133">
        <v>42691</v>
      </c>
      <c r="X17" s="10">
        <v>71.36</v>
      </c>
      <c r="Y17" s="10">
        <v>72</v>
      </c>
      <c r="Z17" s="10">
        <v>71.319999999999993</v>
      </c>
      <c r="AA17" s="10">
        <v>71.78</v>
      </c>
      <c r="AB17" s="95">
        <v>3775200</v>
      </c>
      <c r="AC17" s="10">
        <v>71.78</v>
      </c>
      <c r="AD17" s="2">
        <f t="shared" si="0"/>
        <v>0.68000000000000682</v>
      </c>
      <c r="AE17" s="138">
        <f t="shared" si="1"/>
        <v>1.3950892857141906E-3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71.95</v>
      </c>
      <c r="Y18" s="10">
        <v>72.400000000000006</v>
      </c>
      <c r="Z18" s="10">
        <v>71.28</v>
      </c>
      <c r="AA18" s="10">
        <v>71.680000000000007</v>
      </c>
      <c r="AB18" s="95">
        <v>4469200</v>
      </c>
      <c r="AC18" s="10">
        <v>71.680000000000007</v>
      </c>
      <c r="AD18" s="2">
        <f t="shared" si="0"/>
        <v>1.1200000000000045</v>
      </c>
      <c r="AE18" s="138">
        <f t="shared" si="1"/>
        <v>-1.0901062508624104E-2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72.13</v>
      </c>
      <c r="Y19" s="10">
        <v>72.48</v>
      </c>
      <c r="Z19" s="10">
        <v>71.239999999999995</v>
      </c>
      <c r="AA19" s="10">
        <v>72.47</v>
      </c>
      <c r="AB19" s="95">
        <v>4429300</v>
      </c>
      <c r="AC19" s="10">
        <v>72.47</v>
      </c>
      <c r="AD19" s="2">
        <f t="shared" si="0"/>
        <v>1.2400000000000091</v>
      </c>
      <c r="AE19" s="138">
        <f t="shared" si="1"/>
        <v>6.9041701187511073E-4</v>
      </c>
    </row>
    <row r="20" spans="1:31" x14ac:dyDescent="0.25">
      <c r="W20" s="133">
        <v>42688</v>
      </c>
      <c r="X20" s="10">
        <v>70.8</v>
      </c>
      <c r="Y20" s="10">
        <v>72.680000000000007</v>
      </c>
      <c r="Z20" s="10">
        <v>70.63</v>
      </c>
      <c r="AA20" s="10">
        <v>72.42</v>
      </c>
      <c r="AB20" s="95">
        <v>8026400</v>
      </c>
      <c r="AC20" s="10">
        <v>72.42</v>
      </c>
      <c r="AD20" s="2">
        <f t="shared" si="0"/>
        <v>2.0500000000000114</v>
      </c>
      <c r="AE20" s="138">
        <f t="shared" si="1"/>
        <v>2.7234042553191617E-2</v>
      </c>
    </row>
    <row r="21" spans="1:31" x14ac:dyDescent="0.25">
      <c r="W21" s="133">
        <v>42685</v>
      </c>
      <c r="X21" s="10">
        <v>69.97</v>
      </c>
      <c r="Y21" s="10">
        <v>70.59</v>
      </c>
      <c r="Z21" s="10">
        <v>69.650000000000006</v>
      </c>
      <c r="AA21" s="10">
        <v>70.5</v>
      </c>
      <c r="AB21" s="95">
        <v>4642300</v>
      </c>
      <c r="AC21" s="10">
        <v>70.5</v>
      </c>
      <c r="AD21" s="2">
        <f t="shared" si="0"/>
        <v>0.93999999999999773</v>
      </c>
      <c r="AE21" s="138">
        <f t="shared" si="1"/>
        <v>5.5626872058194277E-3</v>
      </c>
    </row>
    <row r="22" spans="1:31" x14ac:dyDescent="0.25">
      <c r="W22" s="133">
        <v>42684</v>
      </c>
      <c r="X22" s="10">
        <v>69.239999999999995</v>
      </c>
      <c r="Y22" s="10">
        <v>70.400000000000006</v>
      </c>
      <c r="Z22" s="10">
        <v>69.05</v>
      </c>
      <c r="AA22" s="10">
        <v>70.11</v>
      </c>
      <c r="AB22" s="95">
        <v>9418700</v>
      </c>
      <c r="AC22" s="10">
        <v>70.11</v>
      </c>
      <c r="AD22" s="2">
        <f t="shared" si="0"/>
        <v>1.3500000000000085</v>
      </c>
      <c r="AE22" s="138">
        <f t="shared" si="1"/>
        <v>1.9930171661332707E-2</v>
      </c>
    </row>
    <row r="23" spans="1:31" x14ac:dyDescent="0.25">
      <c r="W23" s="133">
        <v>42683</v>
      </c>
      <c r="X23" s="10">
        <v>67.16</v>
      </c>
      <c r="Y23" s="10">
        <v>69</v>
      </c>
      <c r="Z23" s="10">
        <v>67.06</v>
      </c>
      <c r="AA23" s="10">
        <v>68.739999999999995</v>
      </c>
      <c r="AB23" s="95">
        <v>9191700</v>
      </c>
      <c r="AC23" s="10">
        <v>68.739999999999995</v>
      </c>
      <c r="AD23" s="2">
        <f t="shared" si="0"/>
        <v>1.9399999999999977</v>
      </c>
      <c r="AE23" s="138">
        <f t="shared" si="1"/>
        <v>2.4899358878783362E-2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66.790000000000006</v>
      </c>
      <c r="Y24" s="10">
        <v>67.260000000000005</v>
      </c>
      <c r="Z24" s="10">
        <v>66.31</v>
      </c>
      <c r="AA24" s="10">
        <v>67.069999999999993</v>
      </c>
      <c r="AB24" s="95">
        <v>3947700</v>
      </c>
      <c r="AC24" s="10">
        <v>67.069999999999993</v>
      </c>
      <c r="AD24" s="2">
        <f t="shared" si="0"/>
        <v>0.95000000000000284</v>
      </c>
      <c r="AE24" s="138">
        <f t="shared" si="1"/>
        <v>1.0447761194027905E-3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42681</v>
      </c>
      <c r="X25" s="10">
        <v>66.849999999999994</v>
      </c>
      <c r="Y25" s="10">
        <v>67.33</v>
      </c>
      <c r="Z25" s="10">
        <v>66.650000000000006</v>
      </c>
      <c r="AA25" s="10">
        <v>67</v>
      </c>
      <c r="AB25" s="95">
        <v>4012100</v>
      </c>
      <c r="AC25" s="10">
        <v>67</v>
      </c>
      <c r="AD25" s="2">
        <f t="shared" si="0"/>
        <v>0.67999999999999261</v>
      </c>
      <c r="AE25" s="138">
        <f t="shared" si="1"/>
        <v>2.2744619142115674E-2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42678</v>
      </c>
      <c r="X26" s="10">
        <v>65.5</v>
      </c>
      <c r="Y26" s="10">
        <v>66.08</v>
      </c>
      <c r="Z26" s="10">
        <v>65.03</v>
      </c>
      <c r="AA26" s="10">
        <v>65.510000000000005</v>
      </c>
      <c r="AB26" s="95">
        <v>3429900</v>
      </c>
      <c r="AC26" s="10">
        <v>65.510000000000005</v>
      </c>
      <c r="AD26" s="2">
        <f t="shared" si="0"/>
        <v>1.0499999999999972</v>
      </c>
      <c r="AE26" s="138">
        <f t="shared" si="1"/>
        <v>2.7552426144192843E-3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42677</v>
      </c>
      <c r="X27" s="10">
        <v>65.53</v>
      </c>
      <c r="Y27" s="10">
        <v>65.760000000000005</v>
      </c>
      <c r="Z27" s="10">
        <v>65.040000000000006</v>
      </c>
      <c r="AA27" s="10">
        <v>65.33</v>
      </c>
      <c r="AB27" s="95">
        <v>3796500</v>
      </c>
      <c r="AC27" s="10">
        <v>65.33</v>
      </c>
      <c r="AD27" s="2">
        <f t="shared" si="0"/>
        <v>0.71999999999999886</v>
      </c>
      <c r="AE27" s="138">
        <f t="shared" si="1"/>
        <v>-1.8334606569901934E-3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42676</v>
      </c>
      <c r="X28" s="10">
        <v>65.760000000000005</v>
      </c>
      <c r="Y28" s="10">
        <v>66.03</v>
      </c>
      <c r="Z28" s="10">
        <v>65.14</v>
      </c>
      <c r="AA28" s="10">
        <v>65.45</v>
      </c>
      <c r="AB28" s="95">
        <v>3659000</v>
      </c>
      <c r="AC28" s="10">
        <v>65.45</v>
      </c>
      <c r="AD28" s="2">
        <f t="shared" si="0"/>
        <v>0.89000000000000057</v>
      </c>
      <c r="AE28" s="138">
        <f t="shared" si="1"/>
        <v>-1.2075471698113183E-2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42675</v>
      </c>
      <c r="X29" s="10">
        <v>66.77</v>
      </c>
      <c r="Y29" s="10">
        <v>66.81</v>
      </c>
      <c r="Z29" s="10">
        <v>65.73</v>
      </c>
      <c r="AA29" s="10">
        <v>66.25</v>
      </c>
      <c r="AB29" s="95">
        <v>3761600</v>
      </c>
      <c r="AC29" s="10">
        <v>66.25</v>
      </c>
      <c r="AD29" s="2">
        <f t="shared" si="0"/>
        <v>1.0799999999999983</v>
      </c>
      <c r="AE29" s="138">
        <f t="shared" si="1"/>
        <v>-2.5594700391448066E-3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42674</v>
      </c>
      <c r="X30" s="10">
        <v>66.81</v>
      </c>
      <c r="Y30" s="10">
        <v>66.83</v>
      </c>
      <c r="Z30" s="10">
        <v>66.31</v>
      </c>
      <c r="AA30" s="10">
        <v>66.42</v>
      </c>
      <c r="AB30" s="95">
        <v>3233400</v>
      </c>
      <c r="AC30" s="10">
        <v>66.42</v>
      </c>
      <c r="AD30" s="2">
        <f t="shared" si="0"/>
        <v>0.51999999999999602</v>
      </c>
      <c r="AE30" s="138">
        <f t="shared" si="1"/>
        <v>-4.5146726862299591E-4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42671</v>
      </c>
      <c r="X31" s="10">
        <v>67.150000000000006</v>
      </c>
      <c r="Y31" s="10">
        <v>67.22</v>
      </c>
      <c r="Z31" s="10">
        <v>66.3</v>
      </c>
      <c r="AA31" s="10">
        <v>66.45</v>
      </c>
      <c r="AB31" s="95">
        <v>4994500</v>
      </c>
      <c r="AC31" s="10">
        <v>66.45</v>
      </c>
      <c r="AD31" s="2">
        <f t="shared" si="0"/>
        <v>0.92000000000000171</v>
      </c>
      <c r="AE31" s="138">
        <f t="shared" si="1"/>
        <v>-7.1716718960108672E-3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272</v>
      </c>
      <c r="W32" s="133">
        <v>42670</v>
      </c>
      <c r="X32" s="10">
        <v>67</v>
      </c>
      <c r="Y32" s="10">
        <v>67.22</v>
      </c>
      <c r="Z32" s="10">
        <v>66.430000000000007</v>
      </c>
      <c r="AA32" s="10">
        <v>66.930000000000007</v>
      </c>
      <c r="AB32" s="95">
        <v>4751300</v>
      </c>
      <c r="AC32" s="10">
        <v>66.930000000000007</v>
      </c>
      <c r="AD32" s="2">
        <f t="shared" si="0"/>
        <v>0.78999999999999204</v>
      </c>
      <c r="AE32" s="138">
        <f t="shared" si="1"/>
        <v>1.9461077844313834E-3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42669</v>
      </c>
      <c r="X33" s="10">
        <v>66.5</v>
      </c>
      <c r="Y33" s="10">
        <v>67.069999999999993</v>
      </c>
      <c r="Z33" s="10">
        <v>66.14</v>
      </c>
      <c r="AA33" s="10">
        <v>66.8</v>
      </c>
      <c r="AB33" s="95">
        <v>3621800</v>
      </c>
      <c r="AC33" s="10">
        <v>66.8</v>
      </c>
      <c r="AD33" s="2">
        <f t="shared" si="0"/>
        <v>0.92999999999999261</v>
      </c>
      <c r="AE33" s="138">
        <f t="shared" si="1"/>
        <v>8.9901108780354733E-4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42668</v>
      </c>
      <c r="X34" s="10">
        <v>66.930000000000007</v>
      </c>
      <c r="Y34" s="10">
        <v>67.38</v>
      </c>
      <c r="Z34" s="10">
        <v>66.61</v>
      </c>
      <c r="AA34" s="10">
        <v>66.739999999999995</v>
      </c>
      <c r="AB34" s="95">
        <v>3882300</v>
      </c>
      <c r="AC34" s="10">
        <v>66.739999999999995</v>
      </c>
      <c r="AD34" s="2">
        <f t="shared" si="0"/>
        <v>0.76999999999999602</v>
      </c>
      <c r="AE34" s="138">
        <f t="shared" si="1"/>
        <v>-5.2168728573559475E-3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42667</v>
      </c>
      <c r="X35" s="10">
        <v>67.69</v>
      </c>
      <c r="Y35" s="10">
        <v>67.930000000000007</v>
      </c>
      <c r="Z35" s="10">
        <v>67.069999999999993</v>
      </c>
      <c r="AA35" s="10">
        <v>67.09</v>
      </c>
      <c r="AB35" s="95">
        <v>5174000</v>
      </c>
      <c r="AC35" s="10">
        <v>67.09</v>
      </c>
      <c r="AD35" s="2">
        <f t="shared" si="0"/>
        <v>0.86000000000001364</v>
      </c>
      <c r="AE35" s="138">
        <f t="shared" si="1"/>
        <v>-4.0083135391922875E-3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42664</v>
      </c>
      <c r="X36" s="10">
        <v>66.45</v>
      </c>
      <c r="Y36" s="10">
        <v>67.59</v>
      </c>
      <c r="Z36" s="10">
        <v>66.400000000000006</v>
      </c>
      <c r="AA36" s="10">
        <v>67.36</v>
      </c>
      <c r="AB36" s="95">
        <v>8561200</v>
      </c>
      <c r="AC36" s="10">
        <v>67.36</v>
      </c>
      <c r="AD36" s="2">
        <f t="shared" si="0"/>
        <v>1.1899999999999977</v>
      </c>
      <c r="AE36" s="138">
        <f t="shared" si="1"/>
        <v>8.6852351003294803E-3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65.34</v>
      </c>
      <c r="Y37" s="10">
        <v>67.78</v>
      </c>
      <c r="Z37" s="10">
        <v>64.75</v>
      </c>
      <c r="AA37" s="10">
        <v>66.78</v>
      </c>
      <c r="AB37" s="95">
        <v>25870700</v>
      </c>
      <c r="AC37" s="10">
        <v>66.78</v>
      </c>
      <c r="AD37" s="2">
        <f t="shared" si="0"/>
        <v>3.0300000000000011</v>
      </c>
      <c r="AE37" s="138">
        <f t="shared" si="1"/>
        <v>9.0285714285714302E-2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60.42</v>
      </c>
      <c r="Y38" s="10">
        <v>61.68</v>
      </c>
      <c r="Z38" s="10">
        <v>60.27</v>
      </c>
      <c r="AA38" s="10">
        <v>61.25</v>
      </c>
      <c r="AB38" s="95">
        <v>7888500</v>
      </c>
      <c r="AC38" s="10">
        <v>61.25</v>
      </c>
      <c r="AD38" s="2">
        <f t="shared" si="0"/>
        <v>1.4099999999999966</v>
      </c>
      <c r="AE38" s="138">
        <f t="shared" si="1"/>
        <v>1.9474034620506009E-2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60.52</v>
      </c>
      <c r="Y39" s="10">
        <v>60.57</v>
      </c>
      <c r="Z39" s="10">
        <v>59.88</v>
      </c>
      <c r="AA39" s="10">
        <v>60.08</v>
      </c>
      <c r="AB39" s="95">
        <v>3416600</v>
      </c>
      <c r="AC39" s="10">
        <v>60.08</v>
      </c>
      <c r="AD39" s="2">
        <f t="shared" si="0"/>
        <v>0.68999999999999773</v>
      </c>
      <c r="AE39" s="138">
        <f t="shared" si="1"/>
        <v>3.0050083472454858E-3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60.27</v>
      </c>
      <c r="Y40" s="10">
        <v>60.42</v>
      </c>
      <c r="Z40" s="10">
        <v>59.78</v>
      </c>
      <c r="AA40" s="10">
        <v>59.9</v>
      </c>
      <c r="AB40" s="95">
        <v>3903900</v>
      </c>
      <c r="AC40" s="10">
        <v>59.9</v>
      </c>
      <c r="AD40" s="2">
        <f t="shared" si="0"/>
        <v>0.64000000000000057</v>
      </c>
      <c r="AE40" s="138">
        <f t="shared" si="1"/>
        <v>-4.1562759767248547E-3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82.247</v>
      </c>
      <c r="Q41" s="2"/>
      <c r="W41" s="133">
        <v>42657</v>
      </c>
      <c r="X41" s="10">
        <v>61.01</v>
      </c>
      <c r="Y41" s="10">
        <v>61.2</v>
      </c>
      <c r="Z41" s="10">
        <v>60.1</v>
      </c>
      <c r="AA41" s="10">
        <v>60.15</v>
      </c>
      <c r="AB41" s="95">
        <v>4963800</v>
      </c>
      <c r="AC41" s="10">
        <v>60.15</v>
      </c>
      <c r="AD41" s="2">
        <f t="shared" si="0"/>
        <v>1.1000000000000014</v>
      </c>
      <c r="AE41" s="138">
        <f t="shared" si="1"/>
        <v>-4.3039231915245058E-3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81.499300000000005</v>
      </c>
      <c r="Q42" s="2"/>
      <c r="T42" s="91" t="s">
        <v>113</v>
      </c>
      <c r="W42" s="133">
        <v>42656</v>
      </c>
      <c r="X42" s="10">
        <v>60.23</v>
      </c>
      <c r="Y42" s="10">
        <v>60.56</v>
      </c>
      <c r="Z42" s="10">
        <v>59.5</v>
      </c>
      <c r="AA42" s="10">
        <v>60.41</v>
      </c>
      <c r="AB42" s="95">
        <v>4220500</v>
      </c>
      <c r="AC42" s="10">
        <v>60.41</v>
      </c>
      <c r="AD42" s="2">
        <f t="shared" si="0"/>
        <v>1.0600000000000023</v>
      </c>
      <c r="AE42" s="138">
        <f t="shared" si="1"/>
        <v>-4.6136101499423265E-3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80.751599999999996</v>
      </c>
      <c r="Q43" s="2"/>
      <c r="T43" s="128" t="s">
        <v>98</v>
      </c>
      <c r="U43" s="129">
        <v>74.91</v>
      </c>
      <c r="W43" s="133">
        <v>42655</v>
      </c>
      <c r="X43" s="10">
        <v>60.82</v>
      </c>
      <c r="Y43" s="10">
        <v>61.05</v>
      </c>
      <c r="Z43" s="10">
        <v>60.58</v>
      </c>
      <c r="AA43" s="10">
        <v>60.69</v>
      </c>
      <c r="AB43" s="95">
        <v>3293800</v>
      </c>
      <c r="AC43" s="10">
        <v>60.69</v>
      </c>
      <c r="AD43" s="2">
        <f t="shared" si="0"/>
        <v>0.46999999999999886</v>
      </c>
      <c r="AE43" s="138">
        <f t="shared" si="1"/>
        <v>-2.7932960893854997E-3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80.003900000000002</v>
      </c>
      <c r="Q44" s="2"/>
      <c r="T44" s="93" t="s">
        <v>99</v>
      </c>
      <c r="U44" s="130">
        <v>74.599999999999994</v>
      </c>
      <c r="W44" s="133">
        <v>42654</v>
      </c>
      <c r="X44" s="10">
        <v>61.53</v>
      </c>
      <c r="Y44" s="10">
        <v>61.7</v>
      </c>
      <c r="Z44" s="10">
        <v>60.55</v>
      </c>
      <c r="AA44" s="10">
        <v>60.86</v>
      </c>
      <c r="AB44" s="95">
        <v>3926500</v>
      </c>
      <c r="AC44" s="10">
        <v>60.86</v>
      </c>
      <c r="AD44" s="2">
        <f t="shared" si="0"/>
        <v>1.1500000000000057</v>
      </c>
      <c r="AE44" s="138">
        <f t="shared" si="1"/>
        <v>-1.6801292407108259E-2</v>
      </c>
    </row>
    <row r="45" spans="2:31" x14ac:dyDescent="0.25">
      <c r="O45" s="83">
        <v>1.06</v>
      </c>
      <c r="P45" s="83">
        <f t="shared" si="36"/>
        <v>79.256200000000007</v>
      </c>
      <c r="Q45" s="2"/>
      <c r="T45" s="93" t="s">
        <v>100</v>
      </c>
      <c r="U45" s="130" t="s">
        <v>451</v>
      </c>
      <c r="W45" s="133">
        <v>42653</v>
      </c>
      <c r="X45" s="10">
        <v>62.15</v>
      </c>
      <c r="Y45" s="10">
        <v>62.49</v>
      </c>
      <c r="Z45" s="10">
        <v>61.87</v>
      </c>
      <c r="AA45" s="10">
        <v>61.9</v>
      </c>
      <c r="AB45" s="95">
        <v>2522900</v>
      </c>
      <c r="AC45" s="10">
        <v>61.9</v>
      </c>
      <c r="AD45" s="2">
        <f t="shared" si="0"/>
        <v>0.62000000000000455</v>
      </c>
      <c r="AE45" s="138">
        <f t="shared" si="1"/>
        <v>2.26683937823835E-3</v>
      </c>
    </row>
    <row r="46" spans="2:31" x14ac:dyDescent="0.25">
      <c r="O46" s="83">
        <v>1.05</v>
      </c>
      <c r="P46" s="83">
        <f t="shared" si="36"/>
        <v>78.508499999999998</v>
      </c>
      <c r="Q46" s="2"/>
      <c r="T46" s="93" t="s">
        <v>101</v>
      </c>
      <c r="U46" s="130" t="s">
        <v>452</v>
      </c>
      <c r="W46" s="133">
        <v>42650</v>
      </c>
      <c r="X46" s="10">
        <v>62.11</v>
      </c>
      <c r="Y46" s="10">
        <v>62.27</v>
      </c>
      <c r="Z46" s="10">
        <v>61.48</v>
      </c>
      <c r="AA46" s="10">
        <v>61.76</v>
      </c>
      <c r="AB46" s="95">
        <v>4217400</v>
      </c>
      <c r="AC46" s="10">
        <v>61.76</v>
      </c>
      <c r="AD46" s="2">
        <f t="shared" si="0"/>
        <v>0.79000000000000625</v>
      </c>
      <c r="AE46" s="138">
        <f t="shared" si="1"/>
        <v>-2.9060381013884529E-3</v>
      </c>
    </row>
    <row r="47" spans="2:31" x14ac:dyDescent="0.25">
      <c r="O47" s="83">
        <v>1.04</v>
      </c>
      <c r="P47" s="83">
        <f t="shared" si="36"/>
        <v>77.760800000000003</v>
      </c>
      <c r="Q47" s="2"/>
      <c r="T47" s="93" t="s">
        <v>102</v>
      </c>
      <c r="U47" s="130">
        <v>71.209999999999994</v>
      </c>
      <c r="W47" s="133">
        <v>42649</v>
      </c>
      <c r="X47" s="10">
        <v>63.56</v>
      </c>
      <c r="Y47" s="10">
        <v>63.68</v>
      </c>
      <c r="Z47" s="10">
        <v>61.76</v>
      </c>
      <c r="AA47" s="10">
        <v>61.94</v>
      </c>
      <c r="AB47" s="95">
        <v>7975900</v>
      </c>
      <c r="AC47" s="10">
        <v>61.94</v>
      </c>
      <c r="AD47" s="2">
        <f t="shared" si="0"/>
        <v>1.9200000000000017</v>
      </c>
      <c r="AE47" s="138">
        <f t="shared" si="1"/>
        <v>-3.7600994406463695E-2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77.013099999999994</v>
      </c>
      <c r="Q48" s="2"/>
      <c r="T48" s="93" t="s">
        <v>103</v>
      </c>
      <c r="U48" s="130">
        <v>1.20648</v>
      </c>
      <c r="W48" s="133">
        <v>42648</v>
      </c>
      <c r="X48" s="10">
        <v>63.77</v>
      </c>
      <c r="Y48" s="10">
        <v>64.53</v>
      </c>
      <c r="Z48" s="10">
        <v>63.69</v>
      </c>
      <c r="AA48" s="10">
        <v>64.36</v>
      </c>
      <c r="AB48" s="95">
        <v>3345000</v>
      </c>
      <c r="AC48" s="10">
        <v>64.36</v>
      </c>
      <c r="AD48" s="2">
        <f t="shared" si="0"/>
        <v>0.84000000000000341</v>
      </c>
      <c r="AE48" s="138" t="e">
        <f t="shared" si="1"/>
        <v>#DIV/0!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76.2654</v>
      </c>
      <c r="Q49" s="2"/>
      <c r="T49" s="93" t="s">
        <v>122</v>
      </c>
      <c r="U49" s="130" t="s">
        <v>356</v>
      </c>
      <c r="W49" s="133">
        <v>42648</v>
      </c>
      <c r="X49" s="10" t="s">
        <v>337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92" t="s">
        <v>242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75.517699999999991</v>
      </c>
      <c r="Q50" s="2"/>
      <c r="T50" s="93"/>
      <c r="U50" s="130"/>
      <c r="W50" s="133">
        <v>42647</v>
      </c>
      <c r="X50" s="10">
        <v>63.84</v>
      </c>
      <c r="Y50" s="10">
        <v>64.38</v>
      </c>
      <c r="Z50" s="10">
        <v>63.71</v>
      </c>
      <c r="AA50" s="10">
        <v>63.91</v>
      </c>
      <c r="AB50" s="95">
        <v>3709400</v>
      </c>
      <c r="AC50" s="10">
        <v>63.59</v>
      </c>
      <c r="AD50" s="2">
        <f t="shared" si="0"/>
        <v>0.6699999999999946</v>
      </c>
      <c r="AE50" s="138">
        <f t="shared" si="1"/>
        <v>1.5750511891636787E-3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74.77</v>
      </c>
      <c r="Q51" s="2"/>
      <c r="T51" s="93" t="s">
        <v>105</v>
      </c>
      <c r="U51" s="130" t="s">
        <v>453</v>
      </c>
      <c r="W51" s="133">
        <v>42646</v>
      </c>
      <c r="X51" s="10">
        <v>63.83</v>
      </c>
      <c r="Y51" s="10">
        <v>64.05</v>
      </c>
      <c r="Z51" s="10">
        <v>63.54</v>
      </c>
      <c r="AA51" s="10">
        <v>63.81</v>
      </c>
      <c r="AB51" s="95">
        <v>2770000</v>
      </c>
      <c r="AC51" s="10">
        <v>63.49</v>
      </c>
      <c r="AD51" s="2">
        <f t="shared" si="0"/>
        <v>0.50999999999999801</v>
      </c>
      <c r="AE51" s="138">
        <f t="shared" si="1"/>
        <v>-3.6095417451349476E-3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74.022300000000001</v>
      </c>
      <c r="Q52" s="2"/>
      <c r="T52" s="93" t="s">
        <v>106</v>
      </c>
      <c r="U52" s="130" t="s">
        <v>454</v>
      </c>
      <c r="W52" s="133">
        <v>42643</v>
      </c>
      <c r="X52" s="10">
        <v>63.78</v>
      </c>
      <c r="Y52" s="10">
        <v>64.37</v>
      </c>
      <c r="Z52" s="10">
        <v>63.63</v>
      </c>
      <c r="AA52" s="10">
        <v>64.040000000000006</v>
      </c>
      <c r="AB52" s="95">
        <v>4307000</v>
      </c>
      <c r="AC52" s="10">
        <v>63.72</v>
      </c>
      <c r="AD52" s="2">
        <f t="shared" si="0"/>
        <v>0.74000000000000199</v>
      </c>
      <c r="AE52" s="138">
        <f t="shared" si="1"/>
        <v>1.0626486915146671E-2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73.274599999999992</v>
      </c>
      <c r="Q53" s="2"/>
      <c r="T53" s="93" t="s">
        <v>107</v>
      </c>
      <c r="U53" s="131">
        <v>2566883</v>
      </c>
      <c r="W53" s="133">
        <v>42642</v>
      </c>
      <c r="X53" s="10">
        <v>64.209999999999994</v>
      </c>
      <c r="Y53" s="10">
        <v>64.81</v>
      </c>
      <c r="Z53" s="10">
        <v>62.96</v>
      </c>
      <c r="AA53" s="10">
        <v>63.37</v>
      </c>
      <c r="AB53" s="95">
        <v>4132500</v>
      </c>
      <c r="AC53" s="10">
        <v>63.05</v>
      </c>
      <c r="AD53" s="2">
        <f t="shared" si="0"/>
        <v>1.8500000000000014</v>
      </c>
      <c r="AE53" s="138">
        <f t="shared" si="1"/>
        <v>-1.3302034428794962E-2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72.526899999999998</v>
      </c>
      <c r="T54" s="93" t="s">
        <v>110</v>
      </c>
      <c r="U54" s="131">
        <v>4921550</v>
      </c>
      <c r="W54" s="133">
        <v>42641</v>
      </c>
      <c r="X54" s="10">
        <v>64.27</v>
      </c>
      <c r="Y54" s="10">
        <v>64.5</v>
      </c>
      <c r="Z54" s="10">
        <v>63.73</v>
      </c>
      <c r="AA54" s="10">
        <v>64.22</v>
      </c>
      <c r="AB54" s="95">
        <v>3580100</v>
      </c>
      <c r="AC54" s="10">
        <v>63.9</v>
      </c>
      <c r="AD54" s="2">
        <f t="shared" si="0"/>
        <v>0.77000000000000313</v>
      </c>
      <c r="AE54" s="138">
        <f t="shared" si="1"/>
        <v>-9.3808630393998893E-4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71.779199999999989</v>
      </c>
      <c r="T55" s="93" t="s">
        <v>108</v>
      </c>
      <c r="U55" s="130" t="s">
        <v>455</v>
      </c>
      <c r="W55" s="133">
        <v>42640</v>
      </c>
      <c r="X55" s="10">
        <v>63.93</v>
      </c>
      <c r="Y55" s="10">
        <v>64.42</v>
      </c>
      <c r="Z55" s="10">
        <v>63.58</v>
      </c>
      <c r="AA55" s="10">
        <v>64.28</v>
      </c>
      <c r="AB55" s="95">
        <v>3916300</v>
      </c>
      <c r="AC55" s="10">
        <v>63.96</v>
      </c>
      <c r="AD55" s="2">
        <f t="shared" si="0"/>
        <v>0.84000000000000341</v>
      </c>
      <c r="AE55" s="138">
        <f t="shared" si="1"/>
        <v>1.3629160063391543E-2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71.031499999999994</v>
      </c>
      <c r="T56" s="93" t="s">
        <v>111</v>
      </c>
      <c r="U56" s="130">
        <v>13.29</v>
      </c>
      <c r="W56" s="133">
        <v>42639</v>
      </c>
      <c r="X56" s="10">
        <v>63.44</v>
      </c>
      <c r="Y56" s="10">
        <v>64.13</v>
      </c>
      <c r="Z56" s="10">
        <v>62.85</v>
      </c>
      <c r="AA56" s="10">
        <v>63.42</v>
      </c>
      <c r="AB56" s="95">
        <v>6946600</v>
      </c>
      <c r="AC56" s="10">
        <v>63.1</v>
      </c>
      <c r="AD56" s="2">
        <f t="shared" si="0"/>
        <v>1.279999999999994</v>
      </c>
      <c r="AE56" s="138">
        <f t="shared" si="1"/>
        <v>-6.768455847631083E-3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70.283799999999985</v>
      </c>
      <c r="T57" s="93" t="s">
        <v>112</v>
      </c>
      <c r="U57" s="130">
        <v>5.63</v>
      </c>
      <c r="W57" s="133">
        <v>42636</v>
      </c>
      <c r="X57" s="10">
        <v>64.510000000000005</v>
      </c>
      <c r="Y57" s="10">
        <v>64.83</v>
      </c>
      <c r="Z57" s="10">
        <v>63.79</v>
      </c>
      <c r="AA57" s="10">
        <v>63.85</v>
      </c>
      <c r="AB57" s="95">
        <v>5083900</v>
      </c>
      <c r="AC57" s="10">
        <v>63.53</v>
      </c>
      <c r="AD57" s="2">
        <f t="shared" si="0"/>
        <v>1.0399999999999991</v>
      </c>
      <c r="AE57" s="138">
        <f t="shared" si="1"/>
        <v>-1.2128751360597101E-2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69.536100000000005</v>
      </c>
      <c r="T58" s="93" t="s">
        <v>109</v>
      </c>
      <c r="U58" s="130" t="s">
        <v>456</v>
      </c>
      <c r="W58" s="133">
        <v>42635</v>
      </c>
      <c r="X58" s="10">
        <v>64.349999999999994</v>
      </c>
      <c r="Y58" s="10">
        <v>65.08</v>
      </c>
      <c r="Z58" s="10">
        <v>64.33</v>
      </c>
      <c r="AA58" s="10">
        <v>64.63</v>
      </c>
      <c r="AB58" s="95">
        <v>3213700</v>
      </c>
      <c r="AC58" s="10">
        <v>64.31</v>
      </c>
      <c r="AD58" s="2">
        <f t="shared" si="0"/>
        <v>0.75</v>
      </c>
      <c r="AE58" s="138">
        <f t="shared" si="1"/>
        <v>5.4721701063165096E-3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68.788399999999996</v>
      </c>
      <c r="W59" s="133">
        <v>42634</v>
      </c>
      <c r="X59" s="10">
        <v>63.99</v>
      </c>
      <c r="Y59" s="10">
        <v>64.5</v>
      </c>
      <c r="Z59" s="10">
        <v>63.72</v>
      </c>
      <c r="AA59" s="10">
        <v>64.28</v>
      </c>
      <c r="AB59" s="95">
        <v>3849300</v>
      </c>
      <c r="AC59" s="10">
        <v>63.96</v>
      </c>
      <c r="AD59" s="2">
        <f t="shared" si="0"/>
        <v>0.78000000000000114</v>
      </c>
      <c r="AE59" s="138">
        <f t="shared" si="1"/>
        <v>8.8328075709780407E-3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68.040700000000001</v>
      </c>
      <c r="W60" s="133">
        <v>42633</v>
      </c>
      <c r="X60" s="10">
        <v>64.52</v>
      </c>
      <c r="Y60" s="10">
        <v>64.64</v>
      </c>
      <c r="Z60" s="10">
        <v>63.7</v>
      </c>
      <c r="AA60" s="10">
        <v>63.72</v>
      </c>
      <c r="AB60" s="95">
        <v>2927600</v>
      </c>
      <c r="AC60" s="10">
        <v>63.4</v>
      </c>
      <c r="AD60" s="2">
        <f t="shared" si="0"/>
        <v>0.93999999999999773</v>
      </c>
      <c r="AE60" s="138">
        <f t="shared" si="1"/>
        <v>-5.3341700658927627E-3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67.292999999999992</v>
      </c>
      <c r="W61" s="133">
        <v>42632</v>
      </c>
      <c r="X61" s="10">
        <v>63.96</v>
      </c>
      <c r="Y61" s="10">
        <v>64.58</v>
      </c>
      <c r="Z61" s="10">
        <v>63.67</v>
      </c>
      <c r="AA61" s="10">
        <v>64.06</v>
      </c>
      <c r="AB61" s="95">
        <v>3388600</v>
      </c>
      <c r="AC61" s="10">
        <v>63.74</v>
      </c>
      <c r="AD61" s="2">
        <f t="shared" si="0"/>
        <v>0.90999999999999659</v>
      </c>
      <c r="AE61" s="138">
        <f t="shared" si="1"/>
        <v>6.3151247237132058E-3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42629</v>
      </c>
      <c r="X62" s="10">
        <v>63.37</v>
      </c>
      <c r="Y62" s="10">
        <v>63.95</v>
      </c>
      <c r="Z62" s="10">
        <v>63.16</v>
      </c>
      <c r="AA62" s="10">
        <v>63.66</v>
      </c>
      <c r="AB62" s="95">
        <v>10475800</v>
      </c>
      <c r="AC62" s="10">
        <v>63.34</v>
      </c>
      <c r="AD62" s="2">
        <f t="shared" si="0"/>
        <v>0.79000000000000625</v>
      </c>
      <c r="AE62" s="138">
        <f t="shared" si="1"/>
        <v>-2.6767438198708193E-3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42628</v>
      </c>
      <c r="X63" s="10">
        <v>63.4</v>
      </c>
      <c r="Y63" s="10">
        <v>64.17</v>
      </c>
      <c r="Z63" s="10">
        <v>63.26</v>
      </c>
      <c r="AA63" s="10">
        <v>63.83</v>
      </c>
      <c r="AB63" s="95">
        <v>4634300</v>
      </c>
      <c r="AC63" s="10">
        <v>63.51</v>
      </c>
      <c r="AD63" s="2">
        <f t="shared" si="0"/>
        <v>0.91000000000000369</v>
      </c>
      <c r="AE63" s="138">
        <f t="shared" si="1"/>
        <v>5.5414819506016677E-3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42627</v>
      </c>
      <c r="X64" s="10">
        <v>64.36</v>
      </c>
      <c r="Y64" s="10">
        <v>64.36</v>
      </c>
      <c r="Z64" s="10">
        <v>63.34</v>
      </c>
      <c r="AA64" s="10">
        <v>63.48</v>
      </c>
      <c r="AB64" s="95">
        <v>5403300</v>
      </c>
      <c r="AC64" s="10">
        <v>63.16</v>
      </c>
      <c r="AD64" s="2">
        <f t="shared" si="0"/>
        <v>1.019999999999996</v>
      </c>
      <c r="AE64" s="138">
        <f t="shared" si="1"/>
        <v>-1.3741411617739008E-2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42626</v>
      </c>
      <c r="X65" s="10">
        <v>65.22</v>
      </c>
      <c r="Y65" s="10">
        <v>65.319999999999993</v>
      </c>
      <c r="Z65" s="10">
        <v>64.040000000000006</v>
      </c>
      <c r="AA65" s="10">
        <v>64.36</v>
      </c>
      <c r="AB65" s="95">
        <v>5620300</v>
      </c>
      <c r="AC65" s="10">
        <v>64.040000000000006</v>
      </c>
      <c r="AD65" s="2">
        <f t="shared" si="0"/>
        <v>1.2799999999999869</v>
      </c>
      <c r="AE65" s="138">
        <f t="shared" si="1"/>
        <v>-2.3333841695897362E-2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42625</v>
      </c>
      <c r="X66" s="10">
        <v>64.72</v>
      </c>
      <c r="Y66" s="10">
        <v>66.09</v>
      </c>
      <c r="Z66" s="10">
        <v>64.14</v>
      </c>
      <c r="AA66" s="10">
        <v>65.900000000000006</v>
      </c>
      <c r="AB66" s="95">
        <v>4923200</v>
      </c>
      <c r="AC66" s="10">
        <v>65.569999999999993</v>
      </c>
      <c r="AD66" s="2">
        <f t="shared" si="0"/>
        <v>1.9500000000000028</v>
      </c>
      <c r="AE66" s="138">
        <f t="shared" si="1"/>
        <v>1.2038894891186702E-2</v>
      </c>
    </row>
    <row r="67" spans="1:31" ht="15.75" thickBot="1" x14ac:dyDescent="0.3">
      <c r="A67" s="487" t="s">
        <v>200</v>
      </c>
      <c r="B67" s="488"/>
      <c r="C67" s="489">
        <f>SumByColor($A$19,C50:C65)</f>
        <v>0</v>
      </c>
      <c r="D67" s="489"/>
      <c r="E67" s="489"/>
      <c r="F67" s="490">
        <f>SumByColor($A$19,F50:F65)</f>
        <v>0</v>
      </c>
      <c r="G67" s="489"/>
      <c r="H67" s="489">
        <f>SumByColor($A$19,H50:H65)</f>
        <v>0</v>
      </c>
      <c r="I67" s="489"/>
      <c r="J67" s="489"/>
      <c r="K67" s="490">
        <f>SumByColor($A$19,K50:K65)</f>
        <v>0</v>
      </c>
      <c r="L67" s="489"/>
      <c r="M67" s="490">
        <f t="shared" ref="M67" si="37">SumByColor($A$19,M50:M65)</f>
        <v>0</v>
      </c>
      <c r="W67" s="133">
        <v>42622</v>
      </c>
      <c r="X67" s="10">
        <v>65.739999999999995</v>
      </c>
      <c r="Y67" s="10">
        <v>66.02</v>
      </c>
      <c r="Z67" s="10">
        <v>65.12</v>
      </c>
      <c r="AA67" s="10">
        <v>65.12</v>
      </c>
      <c r="AB67" s="95">
        <v>5144900</v>
      </c>
      <c r="AC67" s="10">
        <v>64.790000000000006</v>
      </c>
      <c r="AD67" s="2">
        <f>Y67-Z67</f>
        <v>0.89999999999999147</v>
      </c>
      <c r="AE67" s="138" t="e">
        <f>AC67/#REF!-1</f>
        <v>#REF!</v>
      </c>
    </row>
    <row r="68" spans="1:31" x14ac:dyDescent="0.25">
      <c r="W68" s="133">
        <v>42621</v>
      </c>
      <c r="X68" s="10">
        <v>66.150000000000006</v>
      </c>
      <c r="Y68" s="10">
        <v>66.709999999999994</v>
      </c>
      <c r="Z68" s="10">
        <v>66.05</v>
      </c>
      <c r="AA68" s="10">
        <v>66.239999999999995</v>
      </c>
      <c r="AB68" s="95">
        <v>4078900</v>
      </c>
      <c r="AC68" s="10">
        <v>65.91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13" priority="9">
      <formula>F36&gt;0</formula>
    </cfRule>
    <cfRule type="expression" dxfId="812" priority="10">
      <formula>F36&lt;0</formula>
    </cfRule>
  </conditionalFormatting>
  <conditionalFormatting sqref="F25:F35">
    <cfRule type="expression" dxfId="811" priority="7">
      <formula>F25&gt;0</formula>
    </cfRule>
    <cfRule type="expression" dxfId="810" priority="8">
      <formula>F25&lt;0</formula>
    </cfRule>
  </conditionalFormatting>
  <conditionalFormatting sqref="H25:H35">
    <cfRule type="expression" dxfId="809" priority="5">
      <formula>H25&gt;0</formula>
    </cfRule>
    <cfRule type="expression" dxfId="808" priority="6">
      <formula>H25&lt;0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76.739999999999995</v>
      </c>
      <c r="Y2" s="10">
        <v>77.53</v>
      </c>
      <c r="Z2" s="10">
        <v>76.66</v>
      </c>
      <c r="AA2" s="10">
        <v>77.2</v>
      </c>
      <c r="AB2" s="95">
        <v>2132600</v>
      </c>
      <c r="AC2" s="10">
        <v>77.2</v>
      </c>
      <c r="AD2" s="2">
        <f>Y2-Z2</f>
        <v>0.87000000000000455</v>
      </c>
      <c r="AE2" s="138">
        <f>AC2/AC3-1</f>
        <v>3.6401456058241521E-3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</v>
      </c>
      <c r="T3" s="1"/>
      <c r="W3" s="133">
        <v>42712</v>
      </c>
      <c r="X3" s="10">
        <v>77.040000000000006</v>
      </c>
      <c r="Y3" s="10">
        <v>77.38</v>
      </c>
      <c r="Z3" s="10">
        <v>76.59</v>
      </c>
      <c r="AA3" s="10">
        <v>76.92</v>
      </c>
      <c r="AB3" s="95">
        <v>2191600</v>
      </c>
      <c r="AC3" s="10">
        <v>76.92</v>
      </c>
      <c r="AD3" s="2">
        <f t="shared" ref="AD3:AD66" si="0">Y3-Z3</f>
        <v>0.78999999999999204</v>
      </c>
      <c r="AE3" s="138">
        <f t="shared" ref="AE3:AE66" si="1">AC3/AC4-1</f>
        <v>-2.3346303501944332E-3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77.2</v>
      </c>
      <c r="R4" s="552">
        <v>3.5999999999999999E-3</v>
      </c>
      <c r="T4" s="163"/>
      <c r="U4" s="1"/>
      <c r="W4" s="133">
        <v>42711</v>
      </c>
      <c r="X4" s="10">
        <v>75.44</v>
      </c>
      <c r="Y4" s="10">
        <v>77.12</v>
      </c>
      <c r="Z4" s="10">
        <v>75.44</v>
      </c>
      <c r="AA4" s="10">
        <v>77.099999999999994</v>
      </c>
      <c r="AB4" s="95">
        <v>3225300</v>
      </c>
      <c r="AC4" s="10">
        <v>77.099999999999994</v>
      </c>
      <c r="AD4" s="2">
        <f t="shared" si="0"/>
        <v>1.6800000000000068</v>
      </c>
      <c r="AE4" s="138">
        <f t="shared" si="1"/>
        <v>1.8628616726119596E-2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76.62</v>
      </c>
      <c r="Y5" s="10">
        <v>76.62</v>
      </c>
      <c r="Z5" s="10">
        <v>75.22</v>
      </c>
      <c r="AA5" s="10">
        <v>75.69</v>
      </c>
      <c r="AB5" s="95">
        <v>3010000</v>
      </c>
      <c r="AC5" s="10">
        <v>75.69</v>
      </c>
      <c r="AD5" s="2">
        <f t="shared" si="0"/>
        <v>1.4000000000000057</v>
      </c>
      <c r="AE5" s="138">
        <f t="shared" si="1"/>
        <v>-8.9040199031034106E-3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74.94</v>
      </c>
      <c r="Y6" s="10">
        <v>76.45</v>
      </c>
      <c r="Z6" s="10">
        <v>74.650000000000006</v>
      </c>
      <c r="AA6" s="10">
        <v>76.37</v>
      </c>
      <c r="AB6" s="95">
        <v>3635500</v>
      </c>
      <c r="AC6" s="10">
        <v>76.37</v>
      </c>
      <c r="AD6" s="2">
        <f t="shared" si="0"/>
        <v>1.7999999999999972</v>
      </c>
      <c r="AE6" s="138">
        <f t="shared" si="1"/>
        <v>2.4275751072961427E-2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42706</v>
      </c>
      <c r="X7" s="10">
        <v>72.98</v>
      </c>
      <c r="Y7" s="10">
        <v>74.790000000000006</v>
      </c>
      <c r="Z7" s="10">
        <v>72.930000000000007</v>
      </c>
      <c r="AA7" s="10">
        <v>74.56</v>
      </c>
      <c r="AB7" s="95">
        <v>5705800</v>
      </c>
      <c r="AC7" s="10">
        <v>74.56</v>
      </c>
      <c r="AD7" s="2">
        <f t="shared" si="0"/>
        <v>1.8599999999999994</v>
      </c>
      <c r="AE7" s="138">
        <f t="shared" si="1"/>
        <v>1.4697876973326141E-2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72.489999999999995</v>
      </c>
      <c r="Y8" s="10">
        <v>74.16</v>
      </c>
      <c r="Z8" s="10">
        <v>70.59</v>
      </c>
      <c r="AA8" s="10">
        <v>73.48</v>
      </c>
      <c r="AB8" s="95">
        <v>13052000</v>
      </c>
      <c r="AC8" s="10">
        <v>73.48</v>
      </c>
      <c r="AD8" s="2">
        <f t="shared" si="0"/>
        <v>3.5699999999999932</v>
      </c>
      <c r="AE8" s="138">
        <f t="shared" si="1"/>
        <v>-4.9663735126745823E-2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77.94</v>
      </c>
      <c r="Y9" s="10">
        <v>78.540000000000006</v>
      </c>
      <c r="Z9" s="10">
        <v>77.09</v>
      </c>
      <c r="AA9" s="10">
        <v>77.319999999999993</v>
      </c>
      <c r="AB9" s="95">
        <v>7097300</v>
      </c>
      <c r="AC9" s="10">
        <v>77.319999999999993</v>
      </c>
      <c r="AD9" s="2">
        <f t="shared" si="0"/>
        <v>1.4500000000000028</v>
      </c>
      <c r="AE9" s="138">
        <f t="shared" si="1"/>
        <v>-1.2642063593410913E-2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42703</v>
      </c>
      <c r="X10" s="10">
        <v>78.599999999999994</v>
      </c>
      <c r="Y10" s="10">
        <v>78.83</v>
      </c>
      <c r="Z10" s="10">
        <v>77.42</v>
      </c>
      <c r="AA10" s="10">
        <v>78.31</v>
      </c>
      <c r="AB10" s="95">
        <v>4000600</v>
      </c>
      <c r="AC10" s="10">
        <v>78.31</v>
      </c>
      <c r="AD10" s="2">
        <f t="shared" si="0"/>
        <v>1.4099999999999966</v>
      </c>
      <c r="AE10" s="138">
        <f t="shared" si="1"/>
        <v>-4.4495296211543023E-3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1.32E-2</v>
      </c>
      <c r="W11" s="133">
        <v>42702</v>
      </c>
      <c r="X11" s="10">
        <v>79.77</v>
      </c>
      <c r="Y11" s="10">
        <v>80.52</v>
      </c>
      <c r="Z11" s="10">
        <v>78.38</v>
      </c>
      <c r="AA11" s="10">
        <v>78.66</v>
      </c>
      <c r="AB11" s="95">
        <v>4349300</v>
      </c>
      <c r="AC11" s="10">
        <v>78.66</v>
      </c>
      <c r="AD11" s="2">
        <f t="shared" si="0"/>
        <v>2.1400000000000006</v>
      </c>
      <c r="AE11" s="138">
        <f t="shared" si="1"/>
        <v>-1.748688483637284E-2</v>
      </c>
    </row>
    <row r="12" spans="1:31" x14ac:dyDescent="0.25">
      <c r="H12" s="72"/>
      <c r="W12" s="133">
        <v>42699</v>
      </c>
      <c r="X12" s="10">
        <v>80.150000000000006</v>
      </c>
      <c r="Y12" s="10">
        <v>80.67</v>
      </c>
      <c r="Z12" s="10">
        <v>79.73</v>
      </c>
      <c r="AA12" s="10">
        <v>80.06</v>
      </c>
      <c r="AB12" s="95">
        <v>1408700</v>
      </c>
      <c r="AC12" s="10">
        <v>80.06</v>
      </c>
      <c r="AD12" s="2">
        <f t="shared" si="0"/>
        <v>0.93999999999999773</v>
      </c>
      <c r="AE12" s="138">
        <f t="shared" si="1"/>
        <v>4.3909170743947623E-3</v>
      </c>
    </row>
    <row r="13" spans="1:31" x14ac:dyDescent="0.25">
      <c r="H13" s="72"/>
      <c r="W13" s="133">
        <v>42697</v>
      </c>
      <c r="X13" s="10">
        <v>79.459999999999994</v>
      </c>
      <c r="Y13" s="10">
        <v>80.33</v>
      </c>
      <c r="Z13" s="10">
        <v>79.22</v>
      </c>
      <c r="AA13" s="10">
        <v>79.709999999999994</v>
      </c>
      <c r="AB13" s="95">
        <v>2450600</v>
      </c>
      <c r="AC13" s="10">
        <v>79.709999999999994</v>
      </c>
      <c r="AD13" s="2">
        <f t="shared" si="0"/>
        <v>1.1099999999999994</v>
      </c>
      <c r="AE13" s="138">
        <f t="shared" si="1"/>
        <v>5.1702395964690062E-3</v>
      </c>
    </row>
    <row r="14" spans="1:31" x14ac:dyDescent="0.25">
      <c r="H14" s="72"/>
      <c r="W14" s="133">
        <v>42696</v>
      </c>
      <c r="X14" s="10">
        <v>77.510000000000005</v>
      </c>
      <c r="Y14" s="10">
        <v>80</v>
      </c>
      <c r="Z14" s="10">
        <v>77.510000000000005</v>
      </c>
      <c r="AA14" s="10">
        <v>79.3</v>
      </c>
      <c r="AB14" s="95">
        <v>4804700</v>
      </c>
      <c r="AC14" s="10">
        <v>79.3</v>
      </c>
      <c r="AD14" s="2">
        <f t="shared" si="0"/>
        <v>2.4899999999999949</v>
      </c>
      <c r="AE14" s="138">
        <f t="shared" si="1"/>
        <v>3.3359395360959221E-2</v>
      </c>
    </row>
    <row r="15" spans="1:31" x14ac:dyDescent="0.25">
      <c r="H15" s="72"/>
      <c r="W15" s="133">
        <v>42695</v>
      </c>
      <c r="X15" s="10">
        <v>76.5</v>
      </c>
      <c r="Y15" s="10">
        <v>76.86</v>
      </c>
      <c r="Z15" s="10">
        <v>76.03</v>
      </c>
      <c r="AA15" s="10">
        <v>76.739999999999995</v>
      </c>
      <c r="AB15" s="95">
        <v>3171900</v>
      </c>
      <c r="AC15" s="10">
        <v>76.739999999999995</v>
      </c>
      <c r="AD15" s="2">
        <f t="shared" si="0"/>
        <v>0.82999999999999829</v>
      </c>
      <c r="AE15" s="138">
        <f t="shared" si="1"/>
        <v>-1.6911669051646872E-3</v>
      </c>
    </row>
    <row r="16" spans="1:31" x14ac:dyDescent="0.25">
      <c r="H16" s="72"/>
      <c r="W16" s="133">
        <v>42692</v>
      </c>
      <c r="X16" s="10">
        <v>76.790000000000006</v>
      </c>
      <c r="Y16" s="10">
        <v>77.11</v>
      </c>
      <c r="Z16" s="10">
        <v>76.180000000000007</v>
      </c>
      <c r="AA16" s="10">
        <v>76.87</v>
      </c>
      <c r="AB16" s="95">
        <v>2740100</v>
      </c>
      <c r="AC16" s="10">
        <v>76.87</v>
      </c>
      <c r="AD16" s="2">
        <f t="shared" si="0"/>
        <v>0.92999999999999261</v>
      </c>
      <c r="AE16" s="138">
        <f t="shared" si="1"/>
        <v>-5.2008841503048409E-4</v>
      </c>
    </row>
    <row r="17" spans="1:31" x14ac:dyDescent="0.25">
      <c r="W17" s="133">
        <v>42691</v>
      </c>
      <c r="X17" s="10">
        <v>76.489999999999995</v>
      </c>
      <c r="Y17" s="10">
        <v>76.989999999999995</v>
      </c>
      <c r="Z17" s="10">
        <v>75.94</v>
      </c>
      <c r="AA17" s="10">
        <v>76.91</v>
      </c>
      <c r="AB17" s="95">
        <v>3172500</v>
      </c>
      <c r="AC17" s="10">
        <v>76.91</v>
      </c>
      <c r="AD17" s="2">
        <f t="shared" si="0"/>
        <v>1.0499999999999972</v>
      </c>
      <c r="AE17" s="138">
        <f t="shared" si="1"/>
        <v>3.5229645093945994E-3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77.709999999999994</v>
      </c>
      <c r="Y18" s="10">
        <v>77.75</v>
      </c>
      <c r="Z18" s="10">
        <v>76.48</v>
      </c>
      <c r="AA18" s="10">
        <v>76.64</v>
      </c>
      <c r="AB18" s="95">
        <v>2849600</v>
      </c>
      <c r="AC18" s="10">
        <v>76.64</v>
      </c>
      <c r="AD18" s="2">
        <f t="shared" si="0"/>
        <v>1.269999999999996</v>
      </c>
      <c r="AE18" s="138">
        <f t="shared" si="1"/>
        <v>-2.7325959661678167E-3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76.59</v>
      </c>
      <c r="Y19" s="10">
        <v>77.099999999999994</v>
      </c>
      <c r="Z19" s="10">
        <v>75.75</v>
      </c>
      <c r="AA19" s="10">
        <v>76.849999999999994</v>
      </c>
      <c r="AB19" s="95">
        <v>4336900</v>
      </c>
      <c r="AC19" s="10">
        <v>76.849999999999994</v>
      </c>
      <c r="AD19" s="2">
        <f t="shared" si="0"/>
        <v>1.3499999999999943</v>
      </c>
      <c r="AE19" s="138">
        <f t="shared" si="1"/>
        <v>2.4784763892511386E-3</v>
      </c>
    </row>
    <row r="20" spans="1:31" x14ac:dyDescent="0.25">
      <c r="W20" s="133">
        <v>42688</v>
      </c>
      <c r="X20" s="10">
        <v>75</v>
      </c>
      <c r="Y20" s="10">
        <v>76.900000000000006</v>
      </c>
      <c r="Z20" s="10">
        <v>74.98</v>
      </c>
      <c r="AA20" s="10">
        <v>76.66</v>
      </c>
      <c r="AB20" s="95">
        <v>4476600</v>
      </c>
      <c r="AC20" s="10">
        <v>76.66</v>
      </c>
      <c r="AD20" s="2">
        <f t="shared" si="0"/>
        <v>1.9200000000000017</v>
      </c>
      <c r="AE20" s="138">
        <f t="shared" si="1"/>
        <v>2.6238286479250306E-2</v>
      </c>
    </row>
    <row r="21" spans="1:31" x14ac:dyDescent="0.25">
      <c r="W21" s="133">
        <v>42685</v>
      </c>
      <c r="X21" s="10">
        <v>74.400000000000006</v>
      </c>
      <c r="Y21" s="10">
        <v>75.45</v>
      </c>
      <c r="Z21" s="10">
        <v>73.89</v>
      </c>
      <c r="AA21" s="10">
        <v>74.7</v>
      </c>
      <c r="AB21" s="95">
        <v>4009400</v>
      </c>
      <c r="AC21" s="10">
        <v>74.7</v>
      </c>
      <c r="AD21" s="2">
        <f t="shared" si="0"/>
        <v>1.5600000000000023</v>
      </c>
      <c r="AE21" s="138">
        <f t="shared" si="1"/>
        <v>4.3022317827374756E-3</v>
      </c>
    </row>
    <row r="22" spans="1:31" x14ac:dyDescent="0.25">
      <c r="W22" s="133">
        <v>42684</v>
      </c>
      <c r="X22" s="10">
        <v>71.75</v>
      </c>
      <c r="Y22" s="10">
        <v>74.599999999999994</v>
      </c>
      <c r="Z22" s="10">
        <v>71.73</v>
      </c>
      <c r="AA22" s="10">
        <v>74.38</v>
      </c>
      <c r="AB22" s="95">
        <v>6958600</v>
      </c>
      <c r="AC22" s="10">
        <v>74.38</v>
      </c>
      <c r="AD22" s="2">
        <f t="shared" si="0"/>
        <v>2.8699999999999903</v>
      </c>
      <c r="AE22" s="138">
        <f t="shared" si="1"/>
        <v>4.0279720279720266E-2</v>
      </c>
    </row>
    <row r="23" spans="1:31" x14ac:dyDescent="0.25">
      <c r="W23" s="133">
        <v>42683</v>
      </c>
      <c r="X23" s="10">
        <v>68.64</v>
      </c>
      <c r="Y23" s="10">
        <v>71.510000000000005</v>
      </c>
      <c r="Z23" s="10">
        <v>68.38</v>
      </c>
      <c r="AA23" s="10">
        <v>71.5</v>
      </c>
      <c r="AB23" s="95">
        <v>3190700</v>
      </c>
      <c r="AC23" s="10">
        <v>71.5</v>
      </c>
      <c r="AD23" s="2">
        <f t="shared" si="0"/>
        <v>3.1300000000000097</v>
      </c>
      <c r="AE23" s="138">
        <f t="shared" si="1"/>
        <v>2.5530694205393001E-2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69.83</v>
      </c>
      <c r="Y24" s="10">
        <v>70.08</v>
      </c>
      <c r="Z24" s="10">
        <v>68.92</v>
      </c>
      <c r="AA24" s="10">
        <v>69.72</v>
      </c>
      <c r="AB24" s="95">
        <v>1951100</v>
      </c>
      <c r="AC24" s="10">
        <v>69.72</v>
      </c>
      <c r="AD24" s="2">
        <f t="shared" si="0"/>
        <v>1.1599999999999966</v>
      </c>
      <c r="AE24" s="138">
        <f t="shared" si="1"/>
        <v>-7.1664038985230771E-4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42681</v>
      </c>
      <c r="X25" s="10">
        <v>69.13</v>
      </c>
      <c r="Y25" s="10">
        <v>70.010000000000005</v>
      </c>
      <c r="Z25" s="10">
        <v>69</v>
      </c>
      <c r="AA25" s="10">
        <v>69.77</v>
      </c>
      <c r="AB25" s="95">
        <v>2142500</v>
      </c>
      <c r="AC25" s="10">
        <v>69.77</v>
      </c>
      <c r="AD25" s="2">
        <f t="shared" si="0"/>
        <v>1.0100000000000051</v>
      </c>
      <c r="AE25" s="138">
        <f t="shared" si="1"/>
        <v>1.8094265285276467E-2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42678</v>
      </c>
      <c r="X26" s="10">
        <v>68.569999999999993</v>
      </c>
      <c r="Y26" s="10">
        <v>69.150000000000006</v>
      </c>
      <c r="Z26" s="10">
        <v>68.040000000000006</v>
      </c>
      <c r="AA26" s="10">
        <v>68.53</v>
      </c>
      <c r="AB26" s="95">
        <v>2350400</v>
      </c>
      <c r="AC26" s="10">
        <v>68.53</v>
      </c>
      <c r="AD26" s="2">
        <f t="shared" si="0"/>
        <v>1.1099999999999994</v>
      </c>
      <c r="AE26" s="138">
        <f t="shared" si="1"/>
        <v>0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42677</v>
      </c>
      <c r="X27" s="10">
        <v>69.790000000000006</v>
      </c>
      <c r="Y27" s="10">
        <v>69.91</v>
      </c>
      <c r="Z27" s="10">
        <v>68.36</v>
      </c>
      <c r="AA27" s="10">
        <v>68.53</v>
      </c>
      <c r="AB27" s="95">
        <v>2979500</v>
      </c>
      <c r="AC27" s="10">
        <v>68.53</v>
      </c>
      <c r="AD27" s="2">
        <f t="shared" si="0"/>
        <v>1.5499999999999972</v>
      </c>
      <c r="AE27" s="138">
        <f t="shared" si="1"/>
        <v>-1.5373563218390673E-2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42676</v>
      </c>
      <c r="X28" s="10">
        <v>68.849999999999994</v>
      </c>
      <c r="Y28" s="10">
        <v>69.790000000000006</v>
      </c>
      <c r="Z28" s="10">
        <v>68.849999999999994</v>
      </c>
      <c r="AA28" s="10">
        <v>69.599999999999994</v>
      </c>
      <c r="AB28" s="95">
        <v>2647900</v>
      </c>
      <c r="AC28" s="10">
        <v>69.599999999999994</v>
      </c>
      <c r="AD28" s="2">
        <f t="shared" si="0"/>
        <v>0.94000000000001194</v>
      </c>
      <c r="AE28" s="138">
        <f t="shared" si="1"/>
        <v>7.9652425778420355E-3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42675</v>
      </c>
      <c r="X29" s="10">
        <v>69.040000000000006</v>
      </c>
      <c r="Y29" s="10">
        <v>69.290000000000006</v>
      </c>
      <c r="Z29" s="10">
        <v>68.650000000000006</v>
      </c>
      <c r="AA29" s="10">
        <v>69.05</v>
      </c>
      <c r="AB29" s="95">
        <v>2738300</v>
      </c>
      <c r="AC29" s="10">
        <v>69.05</v>
      </c>
      <c r="AD29" s="2">
        <f t="shared" si="0"/>
        <v>0.64000000000000057</v>
      </c>
      <c r="AE29" s="138">
        <f t="shared" si="1"/>
        <v>-5.7895498624993547E-4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42674</v>
      </c>
      <c r="X30" s="10">
        <v>68.41</v>
      </c>
      <c r="Y30" s="10">
        <v>69.22</v>
      </c>
      <c r="Z30" s="10">
        <v>68.34</v>
      </c>
      <c r="AA30" s="10">
        <v>69.09</v>
      </c>
      <c r="AB30" s="95">
        <v>2876200</v>
      </c>
      <c r="AC30" s="10">
        <v>69.09</v>
      </c>
      <c r="AD30" s="2">
        <f t="shared" si="0"/>
        <v>0.87999999999999545</v>
      </c>
      <c r="AE30" s="138">
        <f t="shared" si="1"/>
        <v>1.097453906935919E-2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42671</v>
      </c>
      <c r="X31" s="10">
        <v>67.569999999999993</v>
      </c>
      <c r="Y31" s="10">
        <v>68.66</v>
      </c>
      <c r="Z31" s="10">
        <v>67.44</v>
      </c>
      <c r="AA31" s="10">
        <v>68.34</v>
      </c>
      <c r="AB31" s="95">
        <v>2089700</v>
      </c>
      <c r="AC31" s="10">
        <v>68.34</v>
      </c>
      <c r="AD31" s="2">
        <f t="shared" si="0"/>
        <v>1.2199999999999989</v>
      </c>
      <c r="AE31" s="138">
        <f t="shared" si="1"/>
        <v>1.3194959229058556E-2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42670</v>
      </c>
      <c r="X32" s="10">
        <v>68.47</v>
      </c>
      <c r="Y32" s="10">
        <v>68.64</v>
      </c>
      <c r="Z32" s="10">
        <v>67.41</v>
      </c>
      <c r="AA32" s="10">
        <v>67.45</v>
      </c>
      <c r="AB32" s="95">
        <v>2503700</v>
      </c>
      <c r="AC32" s="10">
        <v>67.45</v>
      </c>
      <c r="AD32" s="2">
        <f t="shared" si="0"/>
        <v>1.230000000000004</v>
      </c>
      <c r="AE32" s="138">
        <f t="shared" si="1"/>
        <v>-1.2011132268932134E-2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42669</v>
      </c>
      <c r="X33" s="10">
        <v>68.41</v>
      </c>
      <c r="Y33" s="10">
        <v>68.760000000000005</v>
      </c>
      <c r="Z33" s="10">
        <v>68.040000000000006</v>
      </c>
      <c r="AA33" s="10">
        <v>68.27</v>
      </c>
      <c r="AB33" s="95">
        <v>1533900</v>
      </c>
      <c r="AC33" s="10">
        <v>68.27</v>
      </c>
      <c r="AD33" s="2">
        <f t="shared" si="0"/>
        <v>0.71999999999999886</v>
      </c>
      <c r="AE33" s="138">
        <f t="shared" si="1"/>
        <v>1.4669209329616351E-3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42668</v>
      </c>
      <c r="X34" s="10">
        <v>68.09</v>
      </c>
      <c r="Y34" s="10">
        <v>68.36</v>
      </c>
      <c r="Z34" s="10">
        <v>67.92</v>
      </c>
      <c r="AA34" s="10">
        <v>68.17</v>
      </c>
      <c r="AB34" s="95">
        <v>1772100</v>
      </c>
      <c r="AC34" s="10">
        <v>68.17</v>
      </c>
      <c r="AD34" s="2">
        <f t="shared" si="0"/>
        <v>0.43999999999999773</v>
      </c>
      <c r="AE34" s="138">
        <f t="shared" si="1"/>
        <v>-1.4647722279185205E-3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42667</v>
      </c>
      <c r="X35" s="10">
        <v>68.28</v>
      </c>
      <c r="Y35" s="10">
        <v>68.84</v>
      </c>
      <c r="Z35" s="10">
        <v>68.010000000000005</v>
      </c>
      <c r="AA35" s="10">
        <v>68.27</v>
      </c>
      <c r="AB35" s="95">
        <v>1888100</v>
      </c>
      <c r="AC35" s="10">
        <v>68.27</v>
      </c>
      <c r="AD35" s="2">
        <f t="shared" si="0"/>
        <v>0.82999999999999829</v>
      </c>
      <c r="AE35" s="138">
        <f t="shared" si="1"/>
        <v>5.0051523627261396E-3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42664</v>
      </c>
      <c r="X36" s="10">
        <v>67.680000000000007</v>
      </c>
      <c r="Y36" s="10">
        <v>68.23</v>
      </c>
      <c r="Z36" s="10">
        <v>67.09</v>
      </c>
      <c r="AA36" s="10">
        <v>67.930000000000007</v>
      </c>
      <c r="AB36" s="95">
        <v>2588800</v>
      </c>
      <c r="AC36" s="10">
        <v>67.930000000000007</v>
      </c>
      <c r="AD36" s="2">
        <f t="shared" si="0"/>
        <v>1.1400000000000006</v>
      </c>
      <c r="AE36" s="138">
        <f t="shared" si="1"/>
        <v>-7.3551044424824408E-4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42663</v>
      </c>
      <c r="X37" s="10">
        <v>68.88</v>
      </c>
      <c r="Y37" s="10">
        <v>68.88</v>
      </c>
      <c r="Z37" s="10">
        <v>67.849999999999994</v>
      </c>
      <c r="AA37" s="10">
        <v>67.98</v>
      </c>
      <c r="AB37" s="95">
        <v>2497600</v>
      </c>
      <c r="AC37" s="10">
        <v>67.98</v>
      </c>
      <c r="AD37" s="2">
        <f t="shared" si="0"/>
        <v>1.0300000000000011</v>
      </c>
      <c r="AE37" s="138">
        <f t="shared" si="1"/>
        <v>-1.0480349344978102E-2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68.8</v>
      </c>
      <c r="Y38" s="10">
        <v>69</v>
      </c>
      <c r="Z38" s="10">
        <v>68.349999999999994</v>
      </c>
      <c r="AA38" s="10">
        <v>68.7</v>
      </c>
      <c r="AB38" s="95">
        <v>1546700</v>
      </c>
      <c r="AC38" s="10">
        <v>68.7</v>
      </c>
      <c r="AD38" s="2">
        <f t="shared" si="0"/>
        <v>0.65000000000000568</v>
      </c>
      <c r="AE38" s="138">
        <f t="shared" si="1"/>
        <v>1.4558159848609975E-4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68.89</v>
      </c>
      <c r="Y39" s="10">
        <v>69.069999999999993</v>
      </c>
      <c r="Z39" s="10">
        <v>68.58</v>
      </c>
      <c r="AA39" s="10">
        <v>68.69</v>
      </c>
      <c r="AB39" s="95">
        <v>1314700</v>
      </c>
      <c r="AC39" s="10">
        <v>68.69</v>
      </c>
      <c r="AD39" s="2">
        <f t="shared" si="0"/>
        <v>0.48999999999999488</v>
      </c>
      <c r="AE39" s="138">
        <f t="shared" si="1"/>
        <v>2.9201343261791024E-3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69.319999999999993</v>
      </c>
      <c r="Y40" s="10">
        <v>69.540000000000006</v>
      </c>
      <c r="Z40" s="10">
        <v>68.28</v>
      </c>
      <c r="AA40" s="10">
        <v>68.489999999999995</v>
      </c>
      <c r="AB40" s="95">
        <v>2489900</v>
      </c>
      <c r="AC40" s="10">
        <v>68.489999999999995</v>
      </c>
      <c r="AD40" s="2">
        <f t="shared" si="0"/>
        <v>1.2600000000000051</v>
      </c>
      <c r="AE40" s="138">
        <f t="shared" si="1"/>
        <v>-7.1035082632648905E-3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84.920000000000016</v>
      </c>
      <c r="Q41" s="2"/>
      <c r="W41" s="133">
        <v>42657</v>
      </c>
      <c r="X41" s="10">
        <v>69.25</v>
      </c>
      <c r="Y41" s="10">
        <v>69.489999999999995</v>
      </c>
      <c r="Z41" s="10">
        <v>68.930000000000007</v>
      </c>
      <c r="AA41" s="10">
        <v>68.98</v>
      </c>
      <c r="AB41" s="95">
        <v>1761700</v>
      </c>
      <c r="AC41" s="10">
        <v>68.98</v>
      </c>
      <c r="AD41" s="2">
        <f t="shared" si="0"/>
        <v>0.55999999999998806</v>
      </c>
      <c r="AE41" s="138">
        <f t="shared" si="1"/>
        <v>-5.335255948089257E-3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84.14800000000001</v>
      </c>
      <c r="Q42" s="2"/>
      <c r="T42" s="91" t="s">
        <v>113</v>
      </c>
      <c r="W42" s="133">
        <v>42656</v>
      </c>
      <c r="X42" s="10">
        <v>68.95</v>
      </c>
      <c r="Y42" s="10">
        <v>69.739999999999995</v>
      </c>
      <c r="Z42" s="10">
        <v>68.489999999999995</v>
      </c>
      <c r="AA42" s="10">
        <v>69.349999999999994</v>
      </c>
      <c r="AB42" s="95">
        <v>2402700</v>
      </c>
      <c r="AC42" s="10">
        <v>69.349999999999994</v>
      </c>
      <c r="AD42" s="2">
        <f t="shared" si="0"/>
        <v>1.25</v>
      </c>
      <c r="AE42" s="138">
        <f t="shared" si="1"/>
        <v>4.1992470315665997E-3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83.376000000000005</v>
      </c>
      <c r="Q43" s="2"/>
      <c r="T43" s="128" t="s">
        <v>98</v>
      </c>
      <c r="U43" s="129">
        <v>76.92</v>
      </c>
      <c r="W43" s="133">
        <v>42655</v>
      </c>
      <c r="X43" s="10">
        <v>68.83</v>
      </c>
      <c r="Y43" s="10">
        <v>69.38</v>
      </c>
      <c r="Z43" s="10">
        <v>68.599999999999994</v>
      </c>
      <c r="AA43" s="10">
        <v>69.06</v>
      </c>
      <c r="AB43" s="95">
        <v>2210000</v>
      </c>
      <c r="AC43" s="10">
        <v>69.06</v>
      </c>
      <c r="AD43" s="2">
        <f t="shared" si="0"/>
        <v>0.78000000000000114</v>
      </c>
      <c r="AE43" s="138">
        <f t="shared" si="1"/>
        <v>5.2401746724890508E-3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82.604000000000013</v>
      </c>
      <c r="Q44" s="2"/>
      <c r="T44" s="93" t="s">
        <v>99</v>
      </c>
      <c r="U44" s="130" t="s">
        <v>129</v>
      </c>
      <c r="W44" s="133">
        <v>42654</v>
      </c>
      <c r="X44" s="10">
        <v>69.430000000000007</v>
      </c>
      <c r="Y44" s="10">
        <v>69.45</v>
      </c>
      <c r="Z44" s="10">
        <v>68.209999999999994</v>
      </c>
      <c r="AA44" s="10">
        <v>68.7</v>
      </c>
      <c r="AB44" s="95">
        <v>3161600</v>
      </c>
      <c r="AC44" s="10">
        <v>68.7</v>
      </c>
      <c r="AD44" s="2">
        <f t="shared" si="0"/>
        <v>1.2400000000000091</v>
      </c>
      <c r="AE44" s="138">
        <f t="shared" si="1"/>
        <v>-1.0229073620515727E-2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81.832000000000008</v>
      </c>
      <c r="Q45" s="2"/>
      <c r="T45" s="93" t="s">
        <v>100</v>
      </c>
      <c r="U45" s="130" t="s">
        <v>457</v>
      </c>
      <c r="W45" s="133">
        <v>42653</v>
      </c>
      <c r="X45" s="10">
        <v>69.709999999999994</v>
      </c>
      <c r="Y45" s="10">
        <v>70</v>
      </c>
      <c r="Z45" s="10">
        <v>68.900000000000006</v>
      </c>
      <c r="AA45" s="10">
        <v>69.41</v>
      </c>
      <c r="AB45" s="95">
        <v>2914500</v>
      </c>
      <c r="AC45" s="10">
        <v>69.41</v>
      </c>
      <c r="AD45" s="2">
        <f t="shared" si="0"/>
        <v>1.0999999999999943</v>
      </c>
      <c r="AE45" s="138">
        <f t="shared" si="1"/>
        <v>-3.5888601780074136E-3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81.06</v>
      </c>
      <c r="Q46" s="2"/>
      <c r="T46" s="93" t="s">
        <v>101</v>
      </c>
      <c r="U46" s="130" t="s">
        <v>458</v>
      </c>
      <c r="W46" s="133">
        <v>42650</v>
      </c>
      <c r="X46" s="10">
        <v>69.28</v>
      </c>
      <c r="Y46" s="10">
        <v>69.86</v>
      </c>
      <c r="Z46" s="10">
        <v>69.069999999999993</v>
      </c>
      <c r="AA46" s="10">
        <v>69.66</v>
      </c>
      <c r="AB46" s="95">
        <v>3844300</v>
      </c>
      <c r="AC46" s="10">
        <v>69.66</v>
      </c>
      <c r="AD46" s="2">
        <f t="shared" si="0"/>
        <v>0.79000000000000625</v>
      </c>
      <c r="AE46" s="138">
        <f t="shared" si="1"/>
        <v>8.8341781317886614E-3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80.288000000000011</v>
      </c>
      <c r="Q47" s="2"/>
      <c r="T47" s="93" t="s">
        <v>102</v>
      </c>
      <c r="U47" s="130">
        <v>80.069999999999993</v>
      </c>
      <c r="W47" s="133">
        <v>42649</v>
      </c>
      <c r="X47" s="10">
        <v>67</v>
      </c>
      <c r="Y47" s="10">
        <v>69.11</v>
      </c>
      <c r="Z47" s="10">
        <v>66.88</v>
      </c>
      <c r="AA47" s="10">
        <v>69.05</v>
      </c>
      <c r="AB47" s="95">
        <v>4248000</v>
      </c>
      <c r="AC47" s="10">
        <v>69.05</v>
      </c>
      <c r="AD47" s="2">
        <f t="shared" si="0"/>
        <v>2.230000000000004</v>
      </c>
      <c r="AE47" s="138">
        <f t="shared" si="1"/>
        <v>3.1058682992384679E-2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79.516000000000005</v>
      </c>
      <c r="Q48" s="2"/>
      <c r="T48" s="93" t="s">
        <v>103</v>
      </c>
      <c r="U48" s="130">
        <v>0.89156400000000002</v>
      </c>
      <c r="W48" s="133">
        <v>42648</v>
      </c>
      <c r="X48" s="10">
        <v>68</v>
      </c>
      <c r="Y48" s="10">
        <v>68.33</v>
      </c>
      <c r="Z48" s="10">
        <v>66.5</v>
      </c>
      <c r="AA48" s="10">
        <v>66.97</v>
      </c>
      <c r="AB48" s="95">
        <v>4304800</v>
      </c>
      <c r="AC48" s="10">
        <v>66.97</v>
      </c>
      <c r="AD48" s="2">
        <f t="shared" si="0"/>
        <v>1.8299999999999983</v>
      </c>
      <c r="AE48" s="138">
        <f t="shared" si="1"/>
        <v>-1.5870683321087431E-2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78.744</v>
      </c>
      <c r="Q49" s="2"/>
      <c r="T49" s="93" t="s">
        <v>122</v>
      </c>
      <c r="U49" s="130" t="s">
        <v>459</v>
      </c>
      <c r="W49" s="133">
        <v>42647</v>
      </c>
      <c r="X49" s="10">
        <v>68.599999999999994</v>
      </c>
      <c r="Y49" s="10">
        <v>69.28</v>
      </c>
      <c r="Z49" s="10">
        <v>67.95</v>
      </c>
      <c r="AA49" s="10">
        <v>68.05</v>
      </c>
      <c r="AB49" s="95">
        <v>5178100</v>
      </c>
      <c r="AC49" s="10">
        <v>68.05</v>
      </c>
      <c r="AD49" s="2">
        <f t="shared" si="0"/>
        <v>1.3299999999999983</v>
      </c>
      <c r="AE49" s="138">
        <f t="shared" si="1"/>
        <v>-2.3672883787661525E-2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77.972000000000008</v>
      </c>
      <c r="Q50" s="2"/>
      <c r="T50" s="93"/>
      <c r="U50" s="130"/>
      <c r="W50" s="133">
        <v>42646</v>
      </c>
      <c r="X50" s="10">
        <v>69.27</v>
      </c>
      <c r="Y50" s="10">
        <v>69.86</v>
      </c>
      <c r="Z50" s="10">
        <v>68.400000000000006</v>
      </c>
      <c r="AA50" s="10">
        <v>69.7</v>
      </c>
      <c r="AB50" s="95">
        <v>5168500</v>
      </c>
      <c r="AC50" s="10">
        <v>69.7</v>
      </c>
      <c r="AD50" s="2">
        <f t="shared" si="0"/>
        <v>1.4599999999999937</v>
      </c>
      <c r="AE50" s="138">
        <f t="shared" si="1"/>
        <v>-4.1434490641518718E-3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77.2</v>
      </c>
      <c r="Q51" s="2"/>
      <c r="T51" s="93" t="s">
        <v>105</v>
      </c>
      <c r="U51" s="130" t="s">
        <v>460</v>
      </c>
      <c r="W51" s="133">
        <v>42643</v>
      </c>
      <c r="X51" s="10">
        <v>69.58</v>
      </c>
      <c r="Y51" s="10">
        <v>70.47</v>
      </c>
      <c r="Z51" s="10">
        <v>68.77</v>
      </c>
      <c r="AA51" s="10">
        <v>69.989999999999995</v>
      </c>
      <c r="AB51" s="95">
        <v>4880800</v>
      </c>
      <c r="AC51" s="10">
        <v>69.989999999999995</v>
      </c>
      <c r="AD51" s="2">
        <f t="shared" si="0"/>
        <v>1.7000000000000028</v>
      </c>
      <c r="AE51" s="138">
        <f t="shared" si="1"/>
        <v>9.6653202538949934E-3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76.427999999999997</v>
      </c>
      <c r="Q52" s="2"/>
      <c r="T52" s="93" t="s">
        <v>106</v>
      </c>
      <c r="U52" s="130" t="s">
        <v>408</v>
      </c>
      <c r="W52" s="133">
        <v>42642</v>
      </c>
      <c r="X52" s="10">
        <v>70.260000000000005</v>
      </c>
      <c r="Y52" s="10">
        <v>70.349999999999994</v>
      </c>
      <c r="Z52" s="10">
        <v>69.16</v>
      </c>
      <c r="AA52" s="10">
        <v>69.319999999999993</v>
      </c>
      <c r="AB52" s="95">
        <v>4832200</v>
      </c>
      <c r="AC52" s="10">
        <v>69.319999999999993</v>
      </c>
      <c r="AD52" s="2">
        <f t="shared" si="0"/>
        <v>1.1899999999999977</v>
      </c>
      <c r="AE52" s="138">
        <f t="shared" si="1"/>
        <v>-1.6737588652482316E-2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75.656000000000006</v>
      </c>
      <c r="Q53" s="2"/>
      <c r="T53" s="93" t="s">
        <v>107</v>
      </c>
      <c r="U53" s="131">
        <v>2132907</v>
      </c>
      <c r="W53" s="133">
        <v>42641</v>
      </c>
      <c r="X53" s="10">
        <v>71.33</v>
      </c>
      <c r="Y53" s="10">
        <v>71.34</v>
      </c>
      <c r="Z53" s="10">
        <v>70.39</v>
      </c>
      <c r="AA53" s="10">
        <v>70.5</v>
      </c>
      <c r="AB53" s="95">
        <v>3430800</v>
      </c>
      <c r="AC53" s="10">
        <v>70.5</v>
      </c>
      <c r="AD53" s="2">
        <f t="shared" si="0"/>
        <v>0.95000000000000284</v>
      </c>
      <c r="AE53" s="138">
        <f t="shared" si="1"/>
        <v>-1.5363128491620026E-2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74.884</v>
      </c>
      <c r="T54" s="93" t="s">
        <v>110</v>
      </c>
      <c r="U54" s="131">
        <v>3594690</v>
      </c>
      <c r="W54" s="133">
        <v>42640</v>
      </c>
      <c r="X54" s="10">
        <v>71.84</v>
      </c>
      <c r="Y54" s="10">
        <v>72.36</v>
      </c>
      <c r="Z54" s="10">
        <v>71.290000000000006</v>
      </c>
      <c r="AA54" s="10">
        <v>71.599999999999994</v>
      </c>
      <c r="AB54" s="95">
        <v>2416500</v>
      </c>
      <c r="AC54" s="10">
        <v>71.599999999999994</v>
      </c>
      <c r="AD54" s="2">
        <f t="shared" si="0"/>
        <v>1.0699999999999932</v>
      </c>
      <c r="AE54" s="138">
        <f t="shared" si="1"/>
        <v>-1.2554052169061469E-3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74.111999999999995</v>
      </c>
      <c r="T55" s="93" t="s">
        <v>108</v>
      </c>
      <c r="U55" s="130" t="s">
        <v>461</v>
      </c>
      <c r="W55" s="133">
        <v>42639</v>
      </c>
      <c r="X55" s="10">
        <v>71.63</v>
      </c>
      <c r="Y55" s="10">
        <v>72</v>
      </c>
      <c r="Z55" s="10">
        <v>71.5</v>
      </c>
      <c r="AA55" s="10">
        <v>71.69</v>
      </c>
      <c r="AB55" s="95">
        <v>2461600</v>
      </c>
      <c r="AC55" s="10">
        <v>71.69</v>
      </c>
      <c r="AD55" s="2">
        <f t="shared" si="0"/>
        <v>0.5</v>
      </c>
      <c r="AE55" s="138">
        <f t="shared" si="1"/>
        <v>-5.5486197808295445E-3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73.34</v>
      </c>
      <c r="T56" s="93" t="s">
        <v>111</v>
      </c>
      <c r="U56" s="130">
        <v>18.11</v>
      </c>
      <c r="W56" s="133">
        <v>42636</v>
      </c>
      <c r="X56" s="10">
        <v>71.27</v>
      </c>
      <c r="Y56" s="10">
        <v>72.5</v>
      </c>
      <c r="Z56" s="10">
        <v>71.260000000000005</v>
      </c>
      <c r="AA56" s="10">
        <v>72.09</v>
      </c>
      <c r="AB56" s="95">
        <v>2711800</v>
      </c>
      <c r="AC56" s="10">
        <v>72.09</v>
      </c>
      <c r="AD56" s="2">
        <f t="shared" si="0"/>
        <v>1.2399999999999949</v>
      </c>
      <c r="AE56" s="138">
        <f t="shared" si="1"/>
        <v>2.7820280984838242E-3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72.567999999999998</v>
      </c>
      <c r="T57" s="93" t="s">
        <v>112</v>
      </c>
      <c r="U57" s="130">
        <v>4.26</v>
      </c>
      <c r="W57" s="133">
        <v>42635</v>
      </c>
      <c r="X57" s="10">
        <v>72.39</v>
      </c>
      <c r="Y57" s="10">
        <v>72.8</v>
      </c>
      <c r="Z57" s="10">
        <v>71.59</v>
      </c>
      <c r="AA57" s="10">
        <v>71.89</v>
      </c>
      <c r="AB57" s="95">
        <v>4682900</v>
      </c>
      <c r="AC57" s="10">
        <v>71.89</v>
      </c>
      <c r="AD57" s="2">
        <f t="shared" si="0"/>
        <v>1.2099999999999937</v>
      </c>
      <c r="AE57" s="138">
        <f t="shared" si="1"/>
        <v>-4.0177334441674484E-3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71.796000000000006</v>
      </c>
      <c r="T58" s="93" t="s">
        <v>109</v>
      </c>
      <c r="U58" s="130" t="s">
        <v>462</v>
      </c>
      <c r="W58" s="133">
        <v>42634</v>
      </c>
      <c r="X58" s="10">
        <v>71.62</v>
      </c>
      <c r="Y58" s="10">
        <v>72.260000000000005</v>
      </c>
      <c r="Z58" s="10">
        <v>71.400000000000006</v>
      </c>
      <c r="AA58" s="10">
        <v>72.180000000000007</v>
      </c>
      <c r="AB58" s="95">
        <v>3098500</v>
      </c>
      <c r="AC58" s="10">
        <v>72.180000000000007</v>
      </c>
      <c r="AD58" s="2">
        <f t="shared" si="0"/>
        <v>0.85999999999999943</v>
      </c>
      <c r="AE58" s="138">
        <f t="shared" si="1"/>
        <v>6.4138315672059854E-3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71.024000000000001</v>
      </c>
      <c r="W59" s="133">
        <v>42633</v>
      </c>
      <c r="X59" s="10">
        <v>71.930000000000007</v>
      </c>
      <c r="Y59" s="10">
        <v>72.31</v>
      </c>
      <c r="Z59" s="10">
        <v>71.290000000000006</v>
      </c>
      <c r="AA59" s="10">
        <v>71.72</v>
      </c>
      <c r="AB59" s="95">
        <v>2792700</v>
      </c>
      <c r="AC59" s="10">
        <v>71.72</v>
      </c>
      <c r="AD59" s="2">
        <f t="shared" si="0"/>
        <v>1.019999999999996</v>
      </c>
      <c r="AE59" s="138">
        <f t="shared" si="1"/>
        <v>-1.5313935681470214E-3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70.25200000000001</v>
      </c>
      <c r="W60" s="133">
        <v>42632</v>
      </c>
      <c r="X60" s="10">
        <v>71.92</v>
      </c>
      <c r="Y60" s="10">
        <v>72.47</v>
      </c>
      <c r="Z60" s="10">
        <v>71.52</v>
      </c>
      <c r="AA60" s="10">
        <v>71.83</v>
      </c>
      <c r="AB60" s="95">
        <v>4095400</v>
      </c>
      <c r="AC60" s="10">
        <v>71.83</v>
      </c>
      <c r="AD60" s="2">
        <f t="shared" si="0"/>
        <v>0.95000000000000284</v>
      </c>
      <c r="AE60" s="138">
        <f t="shared" si="1"/>
        <v>-1.112501738283922E-3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69.48</v>
      </c>
      <c r="W61" s="133">
        <v>42629</v>
      </c>
      <c r="X61" s="10">
        <v>71.89</v>
      </c>
      <c r="Y61" s="10">
        <v>72.36</v>
      </c>
      <c r="Z61" s="10">
        <v>71.11</v>
      </c>
      <c r="AA61" s="10">
        <v>71.91</v>
      </c>
      <c r="AB61" s="95">
        <v>9022600</v>
      </c>
      <c r="AC61" s="10">
        <v>71.91</v>
      </c>
      <c r="AD61" s="2">
        <f t="shared" si="0"/>
        <v>1.25</v>
      </c>
      <c r="AE61" s="138">
        <f t="shared" si="1"/>
        <v>-8.5481869571212288E-3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42628</v>
      </c>
      <c r="X62" s="10">
        <v>71.5</v>
      </c>
      <c r="Y62" s="10">
        <v>72.61</v>
      </c>
      <c r="Z62" s="10">
        <v>71.09</v>
      </c>
      <c r="AA62" s="10">
        <v>72.53</v>
      </c>
      <c r="AB62" s="95">
        <v>4934100</v>
      </c>
      <c r="AC62" s="10">
        <v>72.53</v>
      </c>
      <c r="AD62" s="2">
        <f t="shared" si="0"/>
        <v>1.519999999999996</v>
      </c>
      <c r="AE62" s="138">
        <f t="shared" si="1"/>
        <v>1.4263739337155634E-2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42627</v>
      </c>
      <c r="X63" s="10">
        <v>70.42</v>
      </c>
      <c r="Y63" s="10">
        <v>71.67</v>
      </c>
      <c r="Z63" s="10">
        <v>70.25</v>
      </c>
      <c r="AA63" s="10">
        <v>71.510000000000005</v>
      </c>
      <c r="AB63" s="95">
        <v>5729800</v>
      </c>
      <c r="AC63" s="10">
        <v>71.510000000000005</v>
      </c>
      <c r="AD63" s="2">
        <f t="shared" si="0"/>
        <v>1.4200000000000017</v>
      </c>
      <c r="AE63" s="138">
        <f t="shared" si="1"/>
        <v>1.6055697641375488E-2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42626</v>
      </c>
      <c r="X64" s="10">
        <v>71.569999999999993</v>
      </c>
      <c r="Y64" s="10">
        <v>71.709999999999994</v>
      </c>
      <c r="Z64" s="10">
        <v>70.05</v>
      </c>
      <c r="AA64" s="10">
        <v>70.38</v>
      </c>
      <c r="AB64" s="95">
        <v>4145800</v>
      </c>
      <c r="AC64" s="10">
        <v>70.38</v>
      </c>
      <c r="AD64" s="2">
        <f t="shared" si="0"/>
        <v>1.6599999999999966</v>
      </c>
      <c r="AE64" s="138">
        <f t="shared" si="1"/>
        <v>-1.9367423714644061E-2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42625</v>
      </c>
      <c r="X65" s="10">
        <v>70.489999999999995</v>
      </c>
      <c r="Y65" s="10">
        <v>71.92</v>
      </c>
      <c r="Z65" s="10">
        <v>70.06</v>
      </c>
      <c r="AA65" s="10">
        <v>71.77</v>
      </c>
      <c r="AB65" s="95">
        <v>5023600</v>
      </c>
      <c r="AC65" s="10">
        <v>71.77</v>
      </c>
      <c r="AD65" s="2">
        <f t="shared" si="0"/>
        <v>1.8599999999999994</v>
      </c>
      <c r="AE65" s="138" t="e">
        <f t="shared" si="1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 t="s">
        <v>125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575" t="s">
        <v>1</v>
      </c>
      <c r="B67" s="575" t="s">
        <v>2</v>
      </c>
      <c r="C67" s="575" t="s">
        <v>4</v>
      </c>
      <c r="D67" s="576" t="s">
        <v>5</v>
      </c>
      <c r="E67" s="576" t="s">
        <v>94</v>
      </c>
      <c r="F67" s="576" t="s">
        <v>60</v>
      </c>
      <c r="G67" s="575" t="s">
        <v>3</v>
      </c>
      <c r="H67" s="575" t="s">
        <v>6</v>
      </c>
      <c r="I67" s="576" t="s">
        <v>7</v>
      </c>
      <c r="J67" s="576" t="s">
        <v>95</v>
      </c>
      <c r="K67" s="576" t="s">
        <v>61</v>
      </c>
      <c r="L67" s="575" t="s">
        <v>37</v>
      </c>
      <c r="M67" s="575" t="s">
        <v>38</v>
      </c>
      <c r="W67" s="133">
        <v>42622</v>
      </c>
      <c r="X67" s="10">
        <v>70.44</v>
      </c>
      <c r="Y67" s="10">
        <v>71.3</v>
      </c>
      <c r="Z67" s="10">
        <v>70.099999999999994</v>
      </c>
      <c r="AA67" s="10">
        <v>70.58</v>
      </c>
      <c r="AB67" s="95">
        <v>5818700</v>
      </c>
      <c r="AC67" s="10">
        <v>70.33</v>
      </c>
      <c r="AD67" s="2">
        <f>Y67-Z67</f>
        <v>1.2000000000000028</v>
      </c>
      <c r="AE67" s="138" t="e">
        <f>AC67/#REF!-1</f>
        <v>#REF!</v>
      </c>
    </row>
    <row r="68" spans="1:31" x14ac:dyDescent="0.25">
      <c r="A68" s="577" t="s">
        <v>304</v>
      </c>
      <c r="B68" s="558">
        <v>42619</v>
      </c>
      <c r="C68" s="559">
        <v>20</v>
      </c>
      <c r="D68" s="561">
        <v>72.08</v>
      </c>
      <c r="E68" s="561">
        <v>0</v>
      </c>
      <c r="F68" s="561">
        <f>C68*D68+E68</f>
        <v>1441.6</v>
      </c>
      <c r="G68" s="558">
        <v>42683</v>
      </c>
      <c r="H68" s="578">
        <v>35</v>
      </c>
      <c r="I68" s="561">
        <v>71.36</v>
      </c>
      <c r="J68" s="561">
        <v>0.05</v>
      </c>
      <c r="K68" s="561">
        <f>H68*I68-J68</f>
        <v>2497.5499999999997</v>
      </c>
      <c r="L68" s="558">
        <v>42642</v>
      </c>
      <c r="M68" s="561">
        <v>10</v>
      </c>
      <c r="W68" s="133">
        <v>42621</v>
      </c>
      <c r="X68" s="10">
        <v>71.239999999999995</v>
      </c>
      <c r="Y68" s="10">
        <v>71.599999999999994</v>
      </c>
      <c r="Z68" s="10">
        <v>70.44</v>
      </c>
      <c r="AA68" s="10">
        <v>70.67</v>
      </c>
      <c r="AB68" s="95">
        <v>5009600</v>
      </c>
      <c r="AC68" s="10">
        <v>70.42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79" t="s">
        <v>71</v>
      </c>
      <c r="B69" s="558">
        <v>42621</v>
      </c>
      <c r="C69" s="559">
        <v>20</v>
      </c>
      <c r="D69" s="561">
        <v>70.45</v>
      </c>
      <c r="E69" s="561">
        <v>0</v>
      </c>
      <c r="F69" s="561">
        <f>C69*D69+E69</f>
        <v>1409</v>
      </c>
      <c r="G69" s="558">
        <v>42684</v>
      </c>
      <c r="H69" s="578">
        <v>30</v>
      </c>
      <c r="I69" s="561">
        <v>73.28</v>
      </c>
      <c r="J69" s="561">
        <v>0.05</v>
      </c>
      <c r="K69" s="561">
        <f>H69*I69-J69</f>
        <v>2198.35</v>
      </c>
      <c r="L69" s="559"/>
      <c r="M69" s="55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59"/>
      <c r="B70" s="558">
        <v>42648</v>
      </c>
      <c r="C70" s="559">
        <v>25</v>
      </c>
      <c r="D70" s="561">
        <v>67.88</v>
      </c>
      <c r="E70" s="561">
        <v>0</v>
      </c>
      <c r="F70" s="561">
        <f>C70*D70+E70</f>
        <v>1697</v>
      </c>
      <c r="G70" s="558"/>
      <c r="H70" s="578"/>
      <c r="I70" s="561"/>
      <c r="J70" s="561"/>
      <c r="K70" s="561"/>
      <c r="L70" s="559"/>
      <c r="M70" s="559"/>
    </row>
    <row r="71" spans="1:31" x14ac:dyDescent="0.25">
      <c r="A71" s="559"/>
      <c r="B71" s="558"/>
      <c r="C71" s="559"/>
      <c r="D71" s="561"/>
      <c r="E71" s="561"/>
      <c r="F71" s="561"/>
      <c r="G71" s="559"/>
      <c r="H71" s="578"/>
      <c r="I71" s="561"/>
      <c r="J71" s="561"/>
      <c r="K71" s="561"/>
      <c r="L71" s="559"/>
      <c r="M71" s="559"/>
    </row>
    <row r="72" spans="1:31" x14ac:dyDescent="0.25">
      <c r="A72" s="559"/>
      <c r="B72" s="558"/>
      <c r="C72" s="559"/>
      <c r="D72" s="561"/>
      <c r="E72" s="561"/>
      <c r="F72" s="561"/>
      <c r="G72" s="559"/>
      <c r="H72" s="578"/>
      <c r="I72" s="561"/>
      <c r="J72" s="561"/>
      <c r="K72" s="561"/>
      <c r="L72" s="559"/>
      <c r="M72" s="559"/>
    </row>
    <row r="73" spans="1:31" x14ac:dyDescent="0.25">
      <c r="A73" s="559"/>
      <c r="B73" s="559"/>
      <c r="C73" s="559"/>
      <c r="D73" s="561"/>
      <c r="E73" s="561"/>
      <c r="F73" s="561"/>
      <c r="G73" s="559"/>
      <c r="H73" s="578"/>
      <c r="I73" s="561"/>
      <c r="J73" s="561"/>
      <c r="K73" s="561"/>
      <c r="L73" s="559"/>
      <c r="M73" s="559"/>
    </row>
    <row r="74" spans="1:31" x14ac:dyDescent="0.25">
      <c r="A74" s="559"/>
      <c r="B74" s="559"/>
      <c r="C74" s="559"/>
      <c r="D74" s="561"/>
      <c r="E74" s="561"/>
      <c r="F74" s="561"/>
      <c r="G74" s="559"/>
      <c r="H74" s="578"/>
      <c r="I74" s="561"/>
      <c r="J74" s="561"/>
      <c r="K74" s="561"/>
      <c r="L74" s="559"/>
      <c r="M74" s="559"/>
    </row>
    <row r="75" spans="1:31" x14ac:dyDescent="0.25">
      <c r="A75" s="559"/>
      <c r="B75" s="559"/>
      <c r="C75" s="559"/>
      <c r="D75" s="561"/>
      <c r="E75" s="561"/>
      <c r="F75" s="561"/>
      <c r="G75" s="559"/>
      <c r="H75" s="578"/>
      <c r="I75" s="561"/>
      <c r="J75" s="561"/>
      <c r="K75" s="561"/>
      <c r="L75" s="559"/>
      <c r="M75" s="559"/>
    </row>
    <row r="76" spans="1:31" x14ac:dyDescent="0.25">
      <c r="A76" s="559"/>
      <c r="B76" s="559"/>
      <c r="C76" s="559"/>
      <c r="D76" s="561"/>
      <c r="E76" s="561"/>
      <c r="F76" s="561"/>
      <c r="G76" s="559"/>
      <c r="H76" s="578"/>
      <c r="I76" s="561"/>
      <c r="J76" s="561"/>
      <c r="K76" s="561"/>
      <c r="L76" s="559"/>
      <c r="M76" s="559"/>
    </row>
    <row r="77" spans="1:31" x14ac:dyDescent="0.25">
      <c r="A77" s="559"/>
      <c r="B77" s="559"/>
      <c r="C77" s="559"/>
      <c r="D77" s="561"/>
      <c r="E77" s="561"/>
      <c r="F77" s="561"/>
      <c r="G77" s="559"/>
      <c r="H77" s="578"/>
      <c r="I77" s="561"/>
      <c r="J77" s="561"/>
      <c r="K77" s="561"/>
      <c r="L77" s="559"/>
      <c r="M77" s="559"/>
    </row>
    <row r="78" spans="1:31" x14ac:dyDescent="0.25">
      <c r="A78" s="559"/>
      <c r="B78" s="559"/>
      <c r="C78" s="559"/>
      <c r="D78" s="561"/>
      <c r="E78" s="561"/>
      <c r="F78" s="561"/>
      <c r="G78" s="559"/>
      <c r="H78" s="578"/>
      <c r="I78" s="561"/>
      <c r="J78" s="561"/>
      <c r="K78" s="561"/>
      <c r="L78" s="559"/>
      <c r="M78" s="559"/>
    </row>
    <row r="79" spans="1:31" x14ac:dyDescent="0.25">
      <c r="A79" s="559"/>
      <c r="B79" s="559"/>
      <c r="C79" s="559"/>
      <c r="D79" s="561"/>
      <c r="E79" s="561"/>
      <c r="F79" s="561"/>
      <c r="G79" s="559"/>
      <c r="H79" s="578"/>
      <c r="I79" s="561"/>
      <c r="J79" s="561"/>
      <c r="K79" s="561"/>
      <c r="L79" s="559"/>
      <c r="M79" s="559"/>
    </row>
    <row r="80" spans="1:31" x14ac:dyDescent="0.25">
      <c r="A80" s="559"/>
      <c r="B80" s="559"/>
      <c r="C80" s="559"/>
      <c r="D80" s="561"/>
      <c r="E80" s="561"/>
      <c r="F80" s="561"/>
      <c r="G80" s="559"/>
      <c r="H80" s="578"/>
      <c r="I80" s="561"/>
      <c r="J80" s="561"/>
      <c r="K80" s="561"/>
      <c r="L80" s="559"/>
      <c r="M80" s="559"/>
    </row>
    <row r="81" spans="1:13" x14ac:dyDescent="0.25">
      <c r="A81" s="559"/>
      <c r="B81" s="559"/>
      <c r="C81" s="559"/>
      <c r="D81" s="561"/>
      <c r="E81" s="561"/>
      <c r="F81" s="561"/>
      <c r="G81" s="559"/>
      <c r="H81" s="578"/>
      <c r="I81" s="561"/>
      <c r="J81" s="561"/>
      <c r="K81" s="561"/>
      <c r="L81" s="559"/>
      <c r="M81" s="559"/>
    </row>
    <row r="82" spans="1:13" x14ac:dyDescent="0.25">
      <c r="A82" s="559"/>
      <c r="B82" s="559"/>
      <c r="C82" s="559"/>
      <c r="D82" s="561"/>
      <c r="E82" s="561"/>
      <c r="F82" s="561"/>
      <c r="G82" s="559"/>
      <c r="H82" s="578"/>
      <c r="I82" s="561"/>
      <c r="J82" s="561"/>
      <c r="K82" s="561"/>
      <c r="L82" s="559"/>
      <c r="M82" s="559"/>
    </row>
    <row r="83" spans="1:13" x14ac:dyDescent="0.25">
      <c r="A83" s="559"/>
      <c r="B83" s="559"/>
      <c r="C83" s="559"/>
      <c r="D83" s="561"/>
      <c r="E83" s="561"/>
      <c r="F83" s="561"/>
      <c r="G83" s="559"/>
      <c r="H83" s="559"/>
      <c r="I83" s="561"/>
      <c r="J83" s="561"/>
      <c r="K83" s="561"/>
      <c r="L83" s="559"/>
      <c r="M83" s="559"/>
    </row>
    <row r="84" spans="1:13" x14ac:dyDescent="0.25">
      <c r="A84" s="580" t="s">
        <v>81</v>
      </c>
      <c r="B84" s="581"/>
      <c r="C84" s="581">
        <f>SUM(C68:C72)</f>
        <v>65</v>
      </c>
      <c r="D84" s="582"/>
      <c r="E84" s="582"/>
      <c r="F84" s="582">
        <f>SUM(F68:F72)</f>
        <v>4547.6000000000004</v>
      </c>
      <c r="G84" s="581"/>
      <c r="H84" s="604">
        <f>SUM(H68:H71)</f>
        <v>65</v>
      </c>
      <c r="I84" s="582"/>
      <c r="J84" s="582"/>
      <c r="K84" s="582">
        <f>SUM(K68:K71)</f>
        <v>4695.8999999999996</v>
      </c>
      <c r="L84" s="581"/>
      <c r="M84" s="582">
        <f>SUM(M68:M76)</f>
        <v>10</v>
      </c>
    </row>
    <row r="85" spans="1:13" ht="15.75" thickBot="1" x14ac:dyDescent="0.3">
      <c r="A85" s="583" t="s">
        <v>200</v>
      </c>
      <c r="B85" s="584"/>
      <c r="C85" s="585">
        <f>SumByColor($A$19,C68:C83)</f>
        <v>0</v>
      </c>
      <c r="D85" s="585"/>
      <c r="E85" s="585"/>
      <c r="F85" s="586">
        <f>SumByColor($A$19,F68:F83)</f>
        <v>0</v>
      </c>
      <c r="G85" s="585"/>
      <c r="H85" s="585">
        <f>SumByColor($A$19,H68:H83)</f>
        <v>0</v>
      </c>
      <c r="I85" s="585"/>
      <c r="J85" s="585"/>
      <c r="K85" s="586">
        <f>SumByColor($A$19,K69:K83)</f>
        <v>0</v>
      </c>
      <c r="L85" s="585"/>
      <c r="M85" s="58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3" priority="9">
      <formula>F47&gt;0</formula>
    </cfRule>
    <cfRule type="expression" dxfId="802" priority="10">
      <formula>F47&lt;0</formula>
    </cfRule>
  </conditionalFormatting>
  <conditionalFormatting sqref="Q7">
    <cfRule type="expression" dxfId="801" priority="7">
      <formula>Q7&gt;0</formula>
    </cfRule>
    <cfRule type="expression" dxfId="800" priority="8">
      <formula>Q7&lt;0</formula>
    </cfRule>
  </conditionalFormatting>
  <conditionalFormatting sqref="Q8">
    <cfRule type="expression" dxfId="799" priority="5">
      <formula>Q8&gt;0</formula>
    </cfRule>
    <cfRule type="expression" dxfId="798" priority="6">
      <formula>Q8&lt;0</formula>
    </cfRule>
  </conditionalFormatting>
  <conditionalFormatting sqref="F25:F46">
    <cfRule type="expression" dxfId="797" priority="3">
      <formula>F25&gt;0</formula>
    </cfRule>
    <cfRule type="expression" dxfId="796" priority="4">
      <formula>F25&lt;0</formula>
    </cfRule>
  </conditionalFormatting>
  <conditionalFormatting sqref="H25:H46">
    <cfRule type="expression" dxfId="795" priority="1">
      <formula>H25&gt;0</formula>
    </cfRule>
    <cfRule type="expression" dxfId="79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42713</v>
      </c>
      <c r="X2" s="367">
        <v>30.8</v>
      </c>
      <c r="Y2" s="40">
        <v>31.43</v>
      </c>
      <c r="Z2" s="40">
        <v>30.75</v>
      </c>
      <c r="AA2" s="367">
        <v>31.26</v>
      </c>
      <c r="AB2" s="95">
        <v>561600</v>
      </c>
      <c r="AC2" s="243">
        <v>31.26</v>
      </c>
      <c r="AD2" s="2">
        <f>Y2-Z2</f>
        <v>0.67999999999999972</v>
      </c>
      <c r="AE2" s="138">
        <f>AC2/AC3-1</f>
        <v>1.5264696329977401E-2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42712</v>
      </c>
      <c r="X3" s="367">
        <v>30.22</v>
      </c>
      <c r="Y3" s="40">
        <v>30.97</v>
      </c>
      <c r="Z3" s="40">
        <v>30.13</v>
      </c>
      <c r="AA3" s="367">
        <v>30.79</v>
      </c>
      <c r="AB3" s="95">
        <v>496600</v>
      </c>
      <c r="AC3" s="243">
        <v>30.79</v>
      </c>
      <c r="AD3" s="2">
        <f>Y3-Z3</f>
        <v>0.83999999999999986</v>
      </c>
      <c r="AE3" s="138">
        <f>AC3/AC4-1</f>
        <v>2.1905077995353572E-2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31.26</v>
      </c>
      <c r="R4" s="521">
        <v>1.5299999999999999E-2</v>
      </c>
      <c r="T4" s="121"/>
      <c r="W4" s="94">
        <v>42711</v>
      </c>
      <c r="X4" s="367">
        <v>30.2</v>
      </c>
      <c r="Y4" s="40">
        <v>30.31</v>
      </c>
      <c r="Z4" s="40">
        <v>29.89</v>
      </c>
      <c r="AA4" s="367">
        <v>30.13</v>
      </c>
      <c r="AB4" s="95">
        <v>468500</v>
      </c>
      <c r="AC4" s="243">
        <v>30.13</v>
      </c>
      <c r="AD4" s="2">
        <f t="shared" ref="AD4:AD67" si="0">Y4-Z4</f>
        <v>0.41999999999999815</v>
      </c>
      <c r="AE4" s="138">
        <f t="shared" ref="AE4:AE67" si="1">AC4/AC5-1</f>
        <v>-3.3079722130334721E-3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1563</v>
      </c>
      <c r="W5" s="94">
        <v>42710</v>
      </c>
      <c r="X5" s="367">
        <v>29.94</v>
      </c>
      <c r="Y5" s="40">
        <v>30.43</v>
      </c>
      <c r="Z5" s="40">
        <v>29.91</v>
      </c>
      <c r="AA5" s="367">
        <v>30.23</v>
      </c>
      <c r="AB5" s="95">
        <v>457900</v>
      </c>
      <c r="AC5" s="243">
        <v>30.23</v>
      </c>
      <c r="AD5" s="2">
        <f t="shared" si="0"/>
        <v>0.51999999999999957</v>
      </c>
      <c r="AE5" s="138">
        <f t="shared" si="1"/>
        <v>1.4429530201342189E-2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42709</v>
      </c>
      <c r="X6" s="367">
        <v>29.55</v>
      </c>
      <c r="Y6" s="40">
        <v>29.96</v>
      </c>
      <c r="Z6" s="40">
        <v>29.38</v>
      </c>
      <c r="AA6" s="367">
        <v>29.8</v>
      </c>
      <c r="AB6" s="95">
        <v>523600</v>
      </c>
      <c r="AC6" s="243">
        <v>29.8</v>
      </c>
      <c r="AD6" s="2">
        <f t="shared" si="0"/>
        <v>0.58000000000000185</v>
      </c>
      <c r="AE6" s="138">
        <f t="shared" si="1"/>
        <v>1.4295439074200278E-2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</v>
      </c>
      <c r="R7">
        <v>50</v>
      </c>
      <c r="T7" s="85"/>
      <c r="W7" s="94">
        <v>42706</v>
      </c>
      <c r="X7" s="367">
        <v>29.66</v>
      </c>
      <c r="Y7" s="40">
        <v>29.73</v>
      </c>
      <c r="Z7" s="40">
        <v>29.3</v>
      </c>
      <c r="AA7" s="367">
        <v>29.38</v>
      </c>
      <c r="AB7" s="95">
        <v>358400</v>
      </c>
      <c r="AC7" s="243">
        <v>29.38</v>
      </c>
      <c r="AD7" s="2">
        <f t="shared" si="0"/>
        <v>0.42999999999999972</v>
      </c>
      <c r="AE7" s="138">
        <f t="shared" si="1"/>
        <v>-9.7741826761038597E-3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4</v>
      </c>
      <c r="W8" s="94">
        <v>42705</v>
      </c>
      <c r="X8" s="367">
        <v>30.02</v>
      </c>
      <c r="Y8" s="40">
        <v>30.17</v>
      </c>
      <c r="Z8" s="40">
        <v>29.4</v>
      </c>
      <c r="AA8" s="367">
        <v>29.67</v>
      </c>
      <c r="AB8" s="95">
        <v>496200</v>
      </c>
      <c r="AC8" s="243">
        <v>29.67</v>
      </c>
      <c r="AD8" s="2">
        <f t="shared" si="0"/>
        <v>0.77000000000000313</v>
      </c>
      <c r="AE8" s="138">
        <f t="shared" si="1"/>
        <v>-1.5593895155938897E-2</v>
      </c>
    </row>
    <row r="9" spans="1:40" x14ac:dyDescent="0.25">
      <c r="O9" s="11" t="s">
        <v>217</v>
      </c>
      <c r="P9"/>
      <c r="Q9" s="138">
        <f>IF(Q2=0, 0, Q8/Q6)</f>
        <v>2.5657472738935213E-3</v>
      </c>
      <c r="W9" s="94">
        <v>42704</v>
      </c>
      <c r="X9" s="367">
        <v>30.53</v>
      </c>
      <c r="Y9" s="40">
        <v>30.79</v>
      </c>
      <c r="Z9" s="40">
        <v>30.1</v>
      </c>
      <c r="AA9" s="367">
        <v>30.14</v>
      </c>
      <c r="AB9" s="95">
        <v>552900</v>
      </c>
      <c r="AC9" s="243">
        <v>30.14</v>
      </c>
      <c r="AD9" s="2">
        <f t="shared" si="0"/>
        <v>0.68999999999999773</v>
      </c>
      <c r="AE9" s="138">
        <f t="shared" si="1"/>
        <v>-1.1479173499508E-2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42703</v>
      </c>
      <c r="X10" s="367">
        <v>30.34</v>
      </c>
      <c r="Y10" s="40">
        <v>31.37</v>
      </c>
      <c r="Z10" s="40">
        <v>30.31</v>
      </c>
      <c r="AA10" s="367">
        <v>30.49</v>
      </c>
      <c r="AB10" s="95">
        <v>844600</v>
      </c>
      <c r="AC10" s="243">
        <v>30.49</v>
      </c>
      <c r="AD10" s="2">
        <f t="shared" si="0"/>
        <v>1.0600000000000023</v>
      </c>
      <c r="AE10" s="138">
        <f t="shared" si="1"/>
        <v>2.2468142186451878E-2</v>
      </c>
    </row>
    <row r="11" spans="1:40" x14ac:dyDescent="0.25">
      <c r="O11" s="11" t="s">
        <v>180</v>
      </c>
      <c r="Q11" s="138">
        <v>0</v>
      </c>
      <c r="W11" s="94">
        <v>42702</v>
      </c>
      <c r="X11" s="367">
        <v>29.97</v>
      </c>
      <c r="Y11" s="40">
        <v>30.26</v>
      </c>
      <c r="Z11" s="40">
        <v>29.66</v>
      </c>
      <c r="AA11" s="367">
        <v>29.82</v>
      </c>
      <c r="AB11" s="95">
        <v>472600</v>
      </c>
      <c r="AC11" s="243">
        <v>29.82</v>
      </c>
      <c r="AD11" s="2">
        <f t="shared" si="0"/>
        <v>0.60000000000000142</v>
      </c>
      <c r="AE11" s="138">
        <f t="shared" si="1"/>
        <v>-5.3368912608405816E-3</v>
      </c>
      <c r="AK11" s="234"/>
      <c r="AN11" s="234"/>
    </row>
    <row r="12" spans="1:40" x14ac:dyDescent="0.25">
      <c r="W12" s="94">
        <v>42699</v>
      </c>
      <c r="X12" s="367">
        <v>30.05</v>
      </c>
      <c r="Y12" s="40">
        <v>30.16</v>
      </c>
      <c r="Z12" s="40">
        <v>29.76</v>
      </c>
      <c r="AA12" s="367">
        <v>29.98</v>
      </c>
      <c r="AB12" s="95">
        <v>286900</v>
      </c>
      <c r="AC12" s="243">
        <v>29.98</v>
      </c>
      <c r="AD12" s="2">
        <f t="shared" si="0"/>
        <v>0.39999999999999858</v>
      </c>
      <c r="AE12" s="138">
        <f t="shared" si="1"/>
        <v>-1.997336884154377E-3</v>
      </c>
    </row>
    <row r="13" spans="1:40" x14ac:dyDescent="0.25">
      <c r="W13" s="94">
        <v>42697</v>
      </c>
      <c r="X13" s="367">
        <v>29.84</v>
      </c>
      <c r="Y13" s="40">
        <v>30.16</v>
      </c>
      <c r="Z13" s="40">
        <v>29.72</v>
      </c>
      <c r="AA13" s="367">
        <v>30.04</v>
      </c>
      <c r="AB13" s="95">
        <v>449300</v>
      </c>
      <c r="AC13" s="243">
        <v>30.04</v>
      </c>
      <c r="AD13" s="2">
        <f t="shared" si="0"/>
        <v>0.44000000000000128</v>
      </c>
      <c r="AE13" s="138">
        <f t="shared" si="1"/>
        <v>5.6913290927351756E-3</v>
      </c>
      <c r="AK13" s="234"/>
      <c r="AN13" s="234"/>
    </row>
    <row r="14" spans="1:40" x14ac:dyDescent="0.25">
      <c r="T14" s="84"/>
      <c r="U14" s="11"/>
      <c r="W14" s="94">
        <v>42696</v>
      </c>
      <c r="X14" s="367">
        <v>29.71</v>
      </c>
      <c r="Y14" s="40">
        <v>30.01</v>
      </c>
      <c r="Z14" s="40">
        <v>29.44</v>
      </c>
      <c r="AA14" s="367">
        <v>29.87</v>
      </c>
      <c r="AB14" s="95">
        <v>524400</v>
      </c>
      <c r="AC14" s="243">
        <v>29.87</v>
      </c>
      <c r="AD14" s="2">
        <f t="shared" si="0"/>
        <v>0.57000000000000028</v>
      </c>
      <c r="AE14" s="138">
        <f t="shared" si="1"/>
        <v>8.0998987512657106E-3</v>
      </c>
    </row>
    <row r="15" spans="1:40" x14ac:dyDescent="0.25">
      <c r="W15" s="94">
        <v>42695</v>
      </c>
      <c r="X15" s="367">
        <v>29.46</v>
      </c>
      <c r="Y15" s="40">
        <v>29.8</v>
      </c>
      <c r="Z15" s="40">
        <v>29.07</v>
      </c>
      <c r="AA15" s="367">
        <v>29.63</v>
      </c>
      <c r="AB15" s="95">
        <v>500100</v>
      </c>
      <c r="AC15" s="243">
        <v>29.63</v>
      </c>
      <c r="AD15" s="2">
        <f t="shared" si="0"/>
        <v>0.73000000000000043</v>
      </c>
      <c r="AE15" s="138">
        <f t="shared" si="1"/>
        <v>4.0664181633343066E-3</v>
      </c>
      <c r="AK15" s="234"/>
      <c r="AN15" s="234"/>
    </row>
    <row r="16" spans="1:40" x14ac:dyDescent="0.25">
      <c r="W16" s="94">
        <v>42692</v>
      </c>
      <c r="X16" s="367">
        <v>30</v>
      </c>
      <c r="Y16" s="40">
        <v>30.16</v>
      </c>
      <c r="Z16" s="40">
        <v>29.44</v>
      </c>
      <c r="AA16" s="367">
        <v>29.51</v>
      </c>
      <c r="AB16" s="95">
        <v>489500</v>
      </c>
      <c r="AC16" s="243">
        <v>29.51</v>
      </c>
      <c r="AD16" s="2">
        <f t="shared" si="0"/>
        <v>0.71999999999999886</v>
      </c>
      <c r="AE16" s="138">
        <f t="shared" si="1"/>
        <v>-1.205222631402747E-2</v>
      </c>
    </row>
    <row r="17" spans="1:40" x14ac:dyDescent="0.25">
      <c r="W17" s="94">
        <v>42691</v>
      </c>
      <c r="X17" s="367">
        <v>29.83</v>
      </c>
      <c r="Y17" s="40">
        <v>30.18</v>
      </c>
      <c r="Z17" s="40">
        <v>29.65</v>
      </c>
      <c r="AA17" s="367">
        <v>29.87</v>
      </c>
      <c r="AB17" s="95">
        <v>412000</v>
      </c>
      <c r="AC17" s="243">
        <v>29.87</v>
      </c>
      <c r="AD17" s="2">
        <f t="shared" si="0"/>
        <v>0.53000000000000114</v>
      </c>
      <c r="AE17" s="138">
        <f t="shared" si="1"/>
        <v>4.3712172158709706E-3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7">
        <v>29.47</v>
      </c>
      <c r="Y18" s="40">
        <v>29.88</v>
      </c>
      <c r="Z18" s="40">
        <v>29.41</v>
      </c>
      <c r="AA18" s="367">
        <v>29.74</v>
      </c>
      <c r="AB18" s="95">
        <v>690700</v>
      </c>
      <c r="AC18" s="243">
        <v>29.74</v>
      </c>
      <c r="AD18" s="2">
        <f t="shared" si="0"/>
        <v>0.46999999999999886</v>
      </c>
      <c r="AE18" s="138">
        <f t="shared" si="1"/>
        <v>1.0190217391304213E-2</v>
      </c>
    </row>
    <row r="19" spans="1:40" x14ac:dyDescent="0.25">
      <c r="W19" s="94">
        <v>42689</v>
      </c>
      <c r="X19" s="367">
        <v>29.89</v>
      </c>
      <c r="Y19" s="40">
        <v>30.22</v>
      </c>
      <c r="Z19" s="40">
        <v>29.38</v>
      </c>
      <c r="AA19" s="367">
        <v>29.44</v>
      </c>
      <c r="AB19" s="95">
        <v>679600</v>
      </c>
      <c r="AC19" s="243">
        <v>29.44</v>
      </c>
      <c r="AD19" s="2">
        <f t="shared" si="0"/>
        <v>0.83999999999999986</v>
      </c>
      <c r="AE19" s="138">
        <f t="shared" si="1"/>
        <v>-1.0420168067226898E-2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7">
        <v>29.22</v>
      </c>
      <c r="Y20" s="40">
        <v>29.89</v>
      </c>
      <c r="Z20" s="40">
        <v>29.07</v>
      </c>
      <c r="AA20" s="367">
        <v>29.75</v>
      </c>
      <c r="AB20" s="95">
        <v>1502100</v>
      </c>
      <c r="AC20" s="243">
        <v>29.75</v>
      </c>
      <c r="AD20" s="2">
        <f t="shared" si="0"/>
        <v>0.82000000000000028</v>
      </c>
      <c r="AE20" s="138">
        <f t="shared" si="1"/>
        <v>1.744186046511631E-2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42685</v>
      </c>
      <c r="X21" s="367">
        <v>29.47</v>
      </c>
      <c r="Y21" s="40">
        <v>29.65</v>
      </c>
      <c r="Z21" s="40">
        <v>29.08</v>
      </c>
      <c r="AA21" s="367">
        <v>29.24</v>
      </c>
      <c r="AB21" s="95">
        <v>574200</v>
      </c>
      <c r="AC21" s="243">
        <v>29.24</v>
      </c>
      <c r="AD21" s="2">
        <f t="shared" si="0"/>
        <v>0.57000000000000028</v>
      </c>
      <c r="AE21" s="138">
        <f t="shared" si="1"/>
        <v>-9.1494408675026895E-3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42684</v>
      </c>
      <c r="X22" s="367">
        <v>29.52</v>
      </c>
      <c r="Y22" s="40">
        <v>29.7</v>
      </c>
      <c r="Z22" s="40">
        <v>29.21</v>
      </c>
      <c r="AA22" s="367">
        <v>29.51</v>
      </c>
      <c r="AB22" s="95">
        <v>750300</v>
      </c>
      <c r="AC22" s="243">
        <v>29.51</v>
      </c>
      <c r="AD22" s="2">
        <f t="shared" si="0"/>
        <v>0.48999999999999844</v>
      </c>
      <c r="AE22" s="138">
        <f t="shared" si="1"/>
        <v>5.1089918256130851E-3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42683</v>
      </c>
      <c r="X23" s="367">
        <v>28.7</v>
      </c>
      <c r="Y23" s="40">
        <v>29.59</v>
      </c>
      <c r="Z23" s="40">
        <v>28.27</v>
      </c>
      <c r="AA23" s="367">
        <v>29.36</v>
      </c>
      <c r="AB23" s="95">
        <v>738100</v>
      </c>
      <c r="AC23" s="243">
        <v>29.36</v>
      </c>
      <c r="AD23" s="2">
        <f t="shared" si="0"/>
        <v>1.3200000000000003</v>
      </c>
      <c r="AE23" s="138">
        <f t="shared" si="1"/>
        <v>-2.7173913043478937E-3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42682</v>
      </c>
      <c r="X24" s="367">
        <v>30.02</v>
      </c>
      <c r="Y24" s="40">
        <v>31.72</v>
      </c>
      <c r="Z24" s="40">
        <v>29.35</v>
      </c>
      <c r="AA24" s="367">
        <v>29.44</v>
      </c>
      <c r="AB24" s="95">
        <v>3219600</v>
      </c>
      <c r="AC24" s="243">
        <v>29.44</v>
      </c>
      <c r="AD24" s="2">
        <f t="shared" si="0"/>
        <v>2.3699999999999974</v>
      </c>
      <c r="AE24" s="138">
        <f t="shared" si="1"/>
        <v>3.26201332865661E-2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42681</v>
      </c>
      <c r="X25" s="367">
        <v>30.04</v>
      </c>
      <c r="Y25" s="40">
        <v>30.26</v>
      </c>
      <c r="Z25" s="40">
        <v>28.32</v>
      </c>
      <c r="AA25" s="367">
        <v>28.51</v>
      </c>
      <c r="AB25" s="95">
        <v>1914800</v>
      </c>
      <c r="AC25" s="243">
        <v>28.51</v>
      </c>
      <c r="AD25" s="2">
        <f t="shared" si="0"/>
        <v>1.9400000000000013</v>
      </c>
      <c r="AE25" s="138">
        <f t="shared" si="1"/>
        <v>-5.7208994708994654E-2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42678</v>
      </c>
      <c r="X26" s="367">
        <v>30.18</v>
      </c>
      <c r="Y26" s="40">
        <v>30.76</v>
      </c>
      <c r="Z26" s="40">
        <v>29.95</v>
      </c>
      <c r="AA26" s="367">
        <v>30.24</v>
      </c>
      <c r="AB26" s="95">
        <v>651000</v>
      </c>
      <c r="AC26" s="243">
        <v>30.24</v>
      </c>
      <c r="AD26" s="2">
        <f t="shared" si="0"/>
        <v>0.81000000000000227</v>
      </c>
      <c r="AE26" s="138">
        <f t="shared" si="1"/>
        <v>0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42677</v>
      </c>
      <c r="X27" s="367">
        <v>31.67</v>
      </c>
      <c r="Y27" s="40">
        <v>31.89</v>
      </c>
      <c r="Z27" s="40">
        <v>30.1</v>
      </c>
      <c r="AA27" s="367">
        <v>30.24</v>
      </c>
      <c r="AB27" s="95">
        <v>2059400</v>
      </c>
      <c r="AC27" s="243">
        <v>30.24</v>
      </c>
      <c r="AD27" s="2">
        <f t="shared" si="0"/>
        <v>1.7899999999999991</v>
      </c>
      <c r="AE27" s="138">
        <f t="shared" si="1"/>
        <v>-4.0913415794481489E-2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42676</v>
      </c>
      <c r="X28" s="367">
        <v>31.2</v>
      </c>
      <c r="Y28" s="40">
        <v>31.89</v>
      </c>
      <c r="Z28" s="40">
        <v>31.2</v>
      </c>
      <c r="AA28" s="367">
        <v>31.53</v>
      </c>
      <c r="AB28" s="95">
        <v>653700</v>
      </c>
      <c r="AC28" s="243">
        <v>31.53</v>
      </c>
      <c r="AD28" s="2">
        <f t="shared" si="0"/>
        <v>0.69000000000000128</v>
      </c>
      <c r="AE28" s="138">
        <f t="shared" si="1"/>
        <v>1.2849341471249609E-2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42675</v>
      </c>
      <c r="X29" s="367">
        <v>31.74</v>
      </c>
      <c r="Y29" s="40">
        <v>31.74</v>
      </c>
      <c r="Z29" s="40">
        <v>30.78</v>
      </c>
      <c r="AA29" s="367">
        <v>31.13</v>
      </c>
      <c r="AB29" s="95">
        <v>896800</v>
      </c>
      <c r="AC29" s="243">
        <v>31.13</v>
      </c>
      <c r="AD29" s="2">
        <f t="shared" si="0"/>
        <v>0.9599999999999973</v>
      </c>
      <c r="AE29" s="138">
        <f t="shared" si="1"/>
        <v>-2.229899497487442E-2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42674</v>
      </c>
      <c r="X30" s="367">
        <v>31.85</v>
      </c>
      <c r="Y30" s="40">
        <v>32.130000000000003</v>
      </c>
      <c r="Z30" s="40">
        <v>31.79</v>
      </c>
      <c r="AA30" s="367">
        <v>31.84</v>
      </c>
      <c r="AB30" s="95">
        <v>564700</v>
      </c>
      <c r="AC30" s="243">
        <v>31.84</v>
      </c>
      <c r="AD30" s="2">
        <f t="shared" si="0"/>
        <v>0.34000000000000341</v>
      </c>
      <c r="AE30" s="138">
        <f t="shared" si="1"/>
        <v>1.2578616352201255E-3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42671</v>
      </c>
      <c r="X31" s="367">
        <v>32.07</v>
      </c>
      <c r="Y31" s="40">
        <v>32.24</v>
      </c>
      <c r="Z31" s="40">
        <v>31.67</v>
      </c>
      <c r="AA31" s="367">
        <v>31.8</v>
      </c>
      <c r="AB31" s="95">
        <v>400000</v>
      </c>
      <c r="AC31" s="243">
        <v>31.8</v>
      </c>
      <c r="AD31" s="2">
        <f t="shared" si="0"/>
        <v>0.57000000000000028</v>
      </c>
      <c r="AE31" s="138">
        <f t="shared" si="1"/>
        <v>-6.2499999999999778E-3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42670</v>
      </c>
      <c r="X32" s="367">
        <v>32.17</v>
      </c>
      <c r="Y32" s="40">
        <v>32.75</v>
      </c>
      <c r="Z32" s="40">
        <v>31.92</v>
      </c>
      <c r="AA32" s="367">
        <v>32</v>
      </c>
      <c r="AB32" s="95">
        <v>636100</v>
      </c>
      <c r="AC32" s="243">
        <v>32</v>
      </c>
      <c r="AD32" s="2">
        <f t="shared" si="0"/>
        <v>0.82999999999999829</v>
      </c>
      <c r="AE32" s="138">
        <f t="shared" si="1"/>
        <v>-1.2484394506866447E-3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42669</v>
      </c>
      <c r="X33" s="367">
        <v>32.090000000000003</v>
      </c>
      <c r="Y33" s="40">
        <v>32.450000000000003</v>
      </c>
      <c r="Z33" s="40">
        <v>31.95</v>
      </c>
      <c r="AA33" s="367">
        <v>32.04</v>
      </c>
      <c r="AB33" s="95">
        <v>453100</v>
      </c>
      <c r="AC33" s="243">
        <v>32.04</v>
      </c>
      <c r="AD33" s="2">
        <f t="shared" si="0"/>
        <v>0.50000000000000355</v>
      </c>
      <c r="AE33" s="138">
        <f t="shared" si="1"/>
        <v>-6.5116279069767913E-3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7">
        <v>32.43</v>
      </c>
      <c r="Y34" s="40">
        <v>32.75</v>
      </c>
      <c r="Z34" s="40">
        <v>32.119999999999997</v>
      </c>
      <c r="AA34" s="367">
        <v>32.25</v>
      </c>
      <c r="AB34" s="95">
        <v>603900</v>
      </c>
      <c r="AC34" s="243">
        <v>32.25</v>
      </c>
      <c r="AD34" s="2">
        <f t="shared" si="0"/>
        <v>0.63000000000000256</v>
      </c>
      <c r="AE34" s="138">
        <f t="shared" si="1"/>
        <v>-3.3992583436340817E-3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7">
        <v>32.299999999999997</v>
      </c>
      <c r="Y35" s="40">
        <v>32.630000000000003</v>
      </c>
      <c r="Z35" s="40">
        <v>32.19</v>
      </c>
      <c r="AA35" s="367">
        <v>32.36</v>
      </c>
      <c r="AB35" s="95">
        <v>498200</v>
      </c>
      <c r="AC35" s="243">
        <v>32.36</v>
      </c>
      <c r="AD35" s="2">
        <f t="shared" si="0"/>
        <v>0.44000000000000483</v>
      </c>
      <c r="AE35" s="138">
        <f t="shared" si="1"/>
        <v>2.1678538247136281E-3</v>
      </c>
    </row>
    <row r="36" spans="1:31" x14ac:dyDescent="0.25">
      <c r="W36" s="94">
        <v>42664</v>
      </c>
      <c r="X36" s="367">
        <v>32.53</v>
      </c>
      <c r="Y36" s="40">
        <v>32.68</v>
      </c>
      <c r="Z36" s="40">
        <v>32.200000000000003</v>
      </c>
      <c r="AA36" s="367">
        <v>32.29</v>
      </c>
      <c r="AB36" s="95">
        <v>393100</v>
      </c>
      <c r="AC36" s="243">
        <v>32.29</v>
      </c>
      <c r="AD36" s="2">
        <f t="shared" si="0"/>
        <v>0.47999999999999687</v>
      </c>
      <c r="AE36" s="138">
        <f t="shared" si="1"/>
        <v>-3.7025609379820468E-3</v>
      </c>
    </row>
    <row r="37" spans="1:31" x14ac:dyDescent="0.25">
      <c r="L37" t="s">
        <v>216</v>
      </c>
      <c r="M37" s="2">
        <f>M55+K55-F55</f>
        <v>0</v>
      </c>
      <c r="W37" s="94">
        <v>42663</v>
      </c>
      <c r="X37" s="367">
        <v>32.130000000000003</v>
      </c>
      <c r="Y37" s="40">
        <v>32.56</v>
      </c>
      <c r="Z37" s="40">
        <v>32.11</v>
      </c>
      <c r="AA37" s="367">
        <v>32.409999999999997</v>
      </c>
      <c r="AB37" s="95">
        <v>494600</v>
      </c>
      <c r="AC37" s="243">
        <v>32.409999999999997</v>
      </c>
      <c r="AD37" s="2">
        <f t="shared" si="0"/>
        <v>0.45000000000000284</v>
      </c>
      <c r="AE37" s="138">
        <f t="shared" si="1"/>
        <v>5.2729528535977455E-3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7">
        <v>32.25</v>
      </c>
      <c r="Y38" s="40">
        <v>32.79</v>
      </c>
      <c r="Z38" s="40">
        <v>31.94</v>
      </c>
      <c r="AA38" s="367">
        <v>32.24</v>
      </c>
      <c r="AB38" s="95">
        <v>464000</v>
      </c>
      <c r="AC38" s="243">
        <v>32.24</v>
      </c>
      <c r="AD38" s="2">
        <f t="shared" si="0"/>
        <v>0.84999999999999787</v>
      </c>
      <c r="AE38" s="138">
        <f t="shared" si="1"/>
        <v>-1.5484670176524329E-3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42661</v>
      </c>
      <c r="X39" s="367">
        <v>32.36</v>
      </c>
      <c r="Y39" s="40">
        <v>32.78</v>
      </c>
      <c r="Z39" s="40">
        <v>32.21</v>
      </c>
      <c r="AA39" s="367">
        <v>32.29</v>
      </c>
      <c r="AB39" s="95">
        <v>279800</v>
      </c>
      <c r="AC39" s="243">
        <v>32.29</v>
      </c>
      <c r="AD39" s="2">
        <f t="shared" si="0"/>
        <v>0.57000000000000028</v>
      </c>
      <c r="AE39" s="138">
        <f t="shared" si="1"/>
        <v>4.3545878693624918E-3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34.386000000000003</v>
      </c>
      <c r="R40" s="34"/>
      <c r="T40" s="97" t="s">
        <v>98</v>
      </c>
      <c r="U40" s="129">
        <v>30.79</v>
      </c>
      <c r="W40" s="94">
        <v>42660</v>
      </c>
      <c r="X40" s="367">
        <v>32.06</v>
      </c>
      <c r="Y40" s="40">
        <v>32.35</v>
      </c>
      <c r="Z40" s="40">
        <v>31.94</v>
      </c>
      <c r="AA40" s="367">
        <v>32.15</v>
      </c>
      <c r="AB40" s="95">
        <v>390300</v>
      </c>
      <c r="AC40" s="243">
        <v>32.15</v>
      </c>
      <c r="AD40" s="2">
        <f t="shared" si="0"/>
        <v>0.41000000000000014</v>
      </c>
      <c r="AE40" s="138">
        <f t="shared" si="1"/>
        <v>2.1820448877805099E-3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34.073400000000007</v>
      </c>
      <c r="R41" s="34"/>
      <c r="T41" s="87" t="s">
        <v>99</v>
      </c>
      <c r="U41" s="130">
        <v>30.8</v>
      </c>
      <c r="W41" s="94">
        <v>42657</v>
      </c>
      <c r="X41" s="367">
        <v>32.11</v>
      </c>
      <c r="Y41" s="40">
        <v>32.36</v>
      </c>
      <c r="Z41" s="40">
        <v>31.88</v>
      </c>
      <c r="AA41" s="367">
        <v>32.08</v>
      </c>
      <c r="AB41" s="95">
        <v>321000</v>
      </c>
      <c r="AC41" s="243">
        <v>32.08</v>
      </c>
      <c r="AD41" s="2">
        <f t="shared" si="0"/>
        <v>0.48000000000000043</v>
      </c>
      <c r="AE41" s="138">
        <f t="shared" si="1"/>
        <v>1.2484394506866447E-3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33.760800000000003</v>
      </c>
      <c r="R42" s="34"/>
      <c r="T42" s="87" t="s">
        <v>100</v>
      </c>
      <c r="U42" s="130" t="s">
        <v>409</v>
      </c>
      <c r="W42" s="94">
        <v>42656</v>
      </c>
      <c r="X42" s="367">
        <v>32.21</v>
      </c>
      <c r="Y42" s="40">
        <v>32.29</v>
      </c>
      <c r="Z42" s="40">
        <v>31.74</v>
      </c>
      <c r="AA42" s="367">
        <v>32.04</v>
      </c>
      <c r="AB42" s="95">
        <v>288700</v>
      </c>
      <c r="AC42" s="243">
        <v>32.04</v>
      </c>
      <c r="AD42" s="2">
        <f t="shared" si="0"/>
        <v>0.55000000000000071</v>
      </c>
      <c r="AE42" s="138">
        <f t="shared" si="1"/>
        <v>-7.7423350882626085E-3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33.448200000000007</v>
      </c>
      <c r="R43" s="83"/>
      <c r="T43" s="87" t="s">
        <v>101</v>
      </c>
      <c r="U43" s="130" t="s">
        <v>463</v>
      </c>
      <c r="W43" s="94">
        <v>42655</v>
      </c>
      <c r="X43" s="367">
        <v>32.1</v>
      </c>
      <c r="Y43" s="40">
        <v>32.479999999999997</v>
      </c>
      <c r="Z43" s="40">
        <v>32.01</v>
      </c>
      <c r="AA43" s="367">
        <v>32.29</v>
      </c>
      <c r="AB43" s="95">
        <v>533200</v>
      </c>
      <c r="AC43" s="243">
        <v>32.29</v>
      </c>
      <c r="AD43" s="2">
        <f t="shared" si="0"/>
        <v>0.46999999999999886</v>
      </c>
      <c r="AE43" s="138">
        <f t="shared" si="1"/>
        <v>1.000938379731009E-2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33.135600000000004</v>
      </c>
      <c r="R44" s="83"/>
      <c r="T44" s="87" t="s">
        <v>102</v>
      </c>
      <c r="U44" s="130">
        <v>36.93</v>
      </c>
      <c r="W44" s="94">
        <v>42654</v>
      </c>
      <c r="X44" s="367">
        <v>31.62</v>
      </c>
      <c r="Y44" s="40">
        <v>32.07</v>
      </c>
      <c r="Z44" s="40">
        <v>31.47</v>
      </c>
      <c r="AA44" s="367">
        <v>31.97</v>
      </c>
      <c r="AB44" s="95">
        <v>594500</v>
      </c>
      <c r="AC44" s="243">
        <v>31.97</v>
      </c>
      <c r="AD44" s="2">
        <f t="shared" si="0"/>
        <v>0.60000000000000142</v>
      </c>
      <c r="AE44" s="138">
        <f t="shared" si="1"/>
        <v>3.4526051475203268E-3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32.823</v>
      </c>
      <c r="R45" s="83"/>
      <c r="T45" s="87" t="s">
        <v>103</v>
      </c>
      <c r="U45" s="130">
        <v>0.50178100000000003</v>
      </c>
      <c r="W45" s="94">
        <v>42653</v>
      </c>
      <c r="X45" s="367">
        <v>31.73</v>
      </c>
      <c r="Y45" s="40">
        <v>31.97</v>
      </c>
      <c r="Z45" s="40">
        <v>31.73</v>
      </c>
      <c r="AA45" s="367">
        <v>31.86</v>
      </c>
      <c r="AB45" s="95">
        <v>188700</v>
      </c>
      <c r="AC45" s="243">
        <v>31.86</v>
      </c>
      <c r="AD45" s="2">
        <f t="shared" si="0"/>
        <v>0.23999999999999844</v>
      </c>
      <c r="AE45" s="138">
        <f t="shared" si="1"/>
        <v>9.1859360152042324E-3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32.510400000000004</v>
      </c>
      <c r="R46" s="83"/>
      <c r="T46" s="87" t="s">
        <v>122</v>
      </c>
      <c r="U46" s="232" t="s">
        <v>392</v>
      </c>
      <c r="W46" s="94">
        <v>42650</v>
      </c>
      <c r="X46" s="367">
        <v>31.58</v>
      </c>
      <c r="Y46" s="40">
        <v>31.64</v>
      </c>
      <c r="Z46" s="40">
        <v>31.28</v>
      </c>
      <c r="AA46" s="367">
        <v>31.57</v>
      </c>
      <c r="AB46" s="95">
        <v>304200</v>
      </c>
      <c r="AC46" s="243">
        <v>31.57</v>
      </c>
      <c r="AD46" s="2">
        <f t="shared" si="0"/>
        <v>0.35999999999999943</v>
      </c>
      <c r="AE46" s="138">
        <f t="shared" si="1"/>
        <v>-1.2654223347041693E-3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32.197800000000001</v>
      </c>
      <c r="R47" s="83"/>
      <c r="T47" s="87"/>
      <c r="U47" s="130"/>
      <c r="W47" s="94">
        <v>42649</v>
      </c>
      <c r="X47" s="367">
        <v>31.88</v>
      </c>
      <c r="Y47" s="40">
        <v>31.88</v>
      </c>
      <c r="Z47" s="40">
        <v>31.5</v>
      </c>
      <c r="AA47" s="367">
        <v>31.61</v>
      </c>
      <c r="AB47" s="95">
        <v>306900</v>
      </c>
      <c r="AC47" s="243">
        <v>31.61</v>
      </c>
      <c r="AD47" s="2">
        <f t="shared" si="0"/>
        <v>0.37999999999999901</v>
      </c>
      <c r="AE47" s="138">
        <f t="shared" si="1"/>
        <v>-8.1581424537182645E-3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31.885200000000001</v>
      </c>
      <c r="R48" s="83"/>
      <c r="T48" s="87" t="s">
        <v>105</v>
      </c>
      <c r="U48" s="130" t="s">
        <v>464</v>
      </c>
      <c r="W48" s="94">
        <v>42648</v>
      </c>
      <c r="X48" s="367">
        <v>31.62</v>
      </c>
      <c r="Y48" s="40">
        <v>32.07</v>
      </c>
      <c r="Z48" s="40">
        <v>31.4</v>
      </c>
      <c r="AA48" s="367">
        <v>31.87</v>
      </c>
      <c r="AB48" s="95">
        <v>582000</v>
      </c>
      <c r="AC48" s="243">
        <v>31.87</v>
      </c>
      <c r="AD48" s="2">
        <f t="shared" si="0"/>
        <v>0.67000000000000171</v>
      </c>
      <c r="AE48" s="138">
        <f t="shared" si="1"/>
        <v>1.1746031746031838E-2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31.572600000000001</v>
      </c>
      <c r="R49" s="83"/>
      <c r="T49" s="87" t="s">
        <v>106</v>
      </c>
      <c r="U49" s="130" t="s">
        <v>393</v>
      </c>
      <c r="W49" s="94">
        <v>42647</v>
      </c>
      <c r="X49" s="367">
        <v>32.07</v>
      </c>
      <c r="Y49" s="40">
        <v>32.39</v>
      </c>
      <c r="Z49" s="40">
        <v>31.42</v>
      </c>
      <c r="AA49" s="367">
        <v>31.5</v>
      </c>
      <c r="AB49" s="95">
        <v>965100</v>
      </c>
      <c r="AC49" s="243">
        <v>31.5</v>
      </c>
      <c r="AD49" s="2">
        <f t="shared" si="0"/>
        <v>0.96999999999999886</v>
      </c>
      <c r="AE49" s="138">
        <f t="shared" si="1"/>
        <v>-1.6239850093691555E-2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31.26</v>
      </c>
      <c r="R50" s="83"/>
      <c r="T50" s="87" t="s">
        <v>107</v>
      </c>
      <c r="U50" s="131">
        <v>561640</v>
      </c>
      <c r="W50" s="94">
        <v>42646</v>
      </c>
      <c r="X50" s="367">
        <v>32.409999999999997</v>
      </c>
      <c r="Y50" s="40">
        <v>32.409999999999997</v>
      </c>
      <c r="Z50" s="40">
        <v>31.94</v>
      </c>
      <c r="AA50" s="367">
        <v>32.020000000000003</v>
      </c>
      <c r="AB50" s="95">
        <v>345600</v>
      </c>
      <c r="AC50" s="243">
        <v>32.020000000000003</v>
      </c>
      <c r="AD50" s="2">
        <f t="shared" si="0"/>
        <v>0.46999999999999531</v>
      </c>
      <c r="AE50" s="138">
        <f t="shared" si="1"/>
        <v>-9.894867037724242E-3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30.947400000000002</v>
      </c>
      <c r="R51" s="83"/>
      <c r="T51" s="87" t="s">
        <v>110</v>
      </c>
      <c r="U51" s="131">
        <v>616539</v>
      </c>
      <c r="W51" s="94">
        <v>42643</v>
      </c>
      <c r="X51" s="367">
        <v>31.74</v>
      </c>
      <c r="Y51" s="40">
        <v>32.520000000000003</v>
      </c>
      <c r="Z51" s="40">
        <v>31.6</v>
      </c>
      <c r="AA51" s="367">
        <v>32.340000000000003</v>
      </c>
      <c r="AB51" s="95">
        <v>552200</v>
      </c>
      <c r="AC51" s="243">
        <v>32.340000000000003</v>
      </c>
      <c r="AD51" s="2">
        <f t="shared" si="0"/>
        <v>0.92000000000000171</v>
      </c>
      <c r="AE51" s="138">
        <f t="shared" si="1"/>
        <v>1.9546027742749272E-2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30.634800000000002</v>
      </c>
      <c r="R52" s="83"/>
      <c r="T52" s="87" t="s">
        <v>108</v>
      </c>
      <c r="U52" s="130" t="s">
        <v>465</v>
      </c>
      <c r="W52" s="94">
        <v>42642</v>
      </c>
      <c r="X52" s="367">
        <v>31.62</v>
      </c>
      <c r="Y52" s="40">
        <v>32.24</v>
      </c>
      <c r="Z52" s="40">
        <v>31.58</v>
      </c>
      <c r="AA52" s="367">
        <v>31.72</v>
      </c>
      <c r="AB52" s="95">
        <v>406400</v>
      </c>
      <c r="AC52" s="243">
        <v>31.72</v>
      </c>
      <c r="AD52" s="2">
        <f t="shared" si="0"/>
        <v>0.66000000000000369</v>
      </c>
      <c r="AE52" s="138">
        <f t="shared" si="1"/>
        <v>6.309148264984632E-4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30.322200000000002</v>
      </c>
      <c r="R53" s="83"/>
      <c r="T53" s="87" t="s">
        <v>111</v>
      </c>
      <c r="U53" s="130">
        <v>23.17</v>
      </c>
      <c r="W53" s="94">
        <v>42641</v>
      </c>
      <c r="X53" s="367">
        <v>32.19</v>
      </c>
      <c r="Y53" s="40">
        <v>32.5</v>
      </c>
      <c r="Z53" s="40">
        <v>31.47</v>
      </c>
      <c r="AA53" s="367">
        <v>31.7</v>
      </c>
      <c r="AB53" s="95">
        <v>603100</v>
      </c>
      <c r="AC53" s="243">
        <v>31.7</v>
      </c>
      <c r="AD53" s="2">
        <f t="shared" si="0"/>
        <v>1.0300000000000011</v>
      </c>
      <c r="AE53" s="138">
        <f t="shared" si="1"/>
        <v>-1.2461059190031265E-2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30.009599999999999</v>
      </c>
      <c r="R54" s="83"/>
      <c r="T54" s="87" t="s">
        <v>112</v>
      </c>
      <c r="U54" s="130">
        <v>1.35</v>
      </c>
      <c r="W54" s="94">
        <v>42640</v>
      </c>
      <c r="X54" s="367">
        <v>31.97</v>
      </c>
      <c r="Y54" s="40">
        <v>32.56</v>
      </c>
      <c r="Z54" s="40">
        <v>31.89</v>
      </c>
      <c r="AA54" s="367">
        <v>32.1</v>
      </c>
      <c r="AB54" s="95">
        <v>580900</v>
      </c>
      <c r="AC54" s="243">
        <v>32.1</v>
      </c>
      <c r="AD54" s="2">
        <f t="shared" si="0"/>
        <v>0.67000000000000171</v>
      </c>
      <c r="AE54" s="138">
        <f t="shared" si="1"/>
        <v>2.4984384759525469E-3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29.696999999999999</v>
      </c>
      <c r="R55" s="83"/>
      <c r="T55" s="87" t="s">
        <v>109</v>
      </c>
      <c r="U55" s="130" t="s">
        <v>123</v>
      </c>
      <c r="W55" s="94">
        <v>42639</v>
      </c>
      <c r="X55" s="367">
        <v>32.090000000000003</v>
      </c>
      <c r="Y55" s="40">
        <v>32.56</v>
      </c>
      <c r="Z55" s="40">
        <v>31.9</v>
      </c>
      <c r="AA55" s="367">
        <v>32.020000000000003</v>
      </c>
      <c r="AB55" s="95">
        <v>470900</v>
      </c>
      <c r="AC55" s="243">
        <v>32.020000000000003</v>
      </c>
      <c r="AD55" s="2">
        <f t="shared" si="0"/>
        <v>0.66000000000000369</v>
      </c>
      <c r="AE55" s="138">
        <f t="shared" si="1"/>
        <v>-2.1813649111872557E-3</v>
      </c>
    </row>
    <row r="56" spans="1:31" x14ac:dyDescent="0.25">
      <c r="O56" s="2"/>
      <c r="P56" s="83">
        <v>0.94</v>
      </c>
      <c r="Q56" s="83">
        <f t="shared" si="11"/>
        <v>29.384399999999999</v>
      </c>
      <c r="R56" s="83"/>
      <c r="W56" s="94">
        <v>42636</v>
      </c>
      <c r="X56" s="367">
        <v>31.91</v>
      </c>
      <c r="Y56" s="40">
        <v>32.5</v>
      </c>
      <c r="Z56" s="40">
        <v>31.91</v>
      </c>
      <c r="AA56" s="367">
        <v>32.090000000000003</v>
      </c>
      <c r="AB56" s="95">
        <v>323800</v>
      </c>
      <c r="AC56" s="243">
        <v>32.090000000000003</v>
      </c>
      <c r="AD56" s="2">
        <f t="shared" si="0"/>
        <v>0.58999999999999986</v>
      </c>
      <c r="AE56" s="138">
        <f t="shared" si="1"/>
        <v>-1.5556938394523101E-3</v>
      </c>
    </row>
    <row r="57" spans="1:31" x14ac:dyDescent="0.25">
      <c r="O57" s="2"/>
      <c r="P57" s="83">
        <v>0.93</v>
      </c>
      <c r="Q57" s="83">
        <f t="shared" si="11"/>
        <v>29.071800000000003</v>
      </c>
      <c r="R57" s="83"/>
      <c r="W57" s="94">
        <v>42635</v>
      </c>
      <c r="X57" s="367">
        <v>32.1</v>
      </c>
      <c r="Y57" s="40">
        <v>32.479999999999997</v>
      </c>
      <c r="Z57" s="40">
        <v>32.1</v>
      </c>
      <c r="AA57" s="367">
        <v>32.14</v>
      </c>
      <c r="AB57" s="95">
        <v>461100</v>
      </c>
      <c r="AC57" s="243">
        <v>32.14</v>
      </c>
      <c r="AD57" s="2">
        <f t="shared" si="0"/>
        <v>0.37999999999999545</v>
      </c>
      <c r="AE57" s="138">
        <f t="shared" si="1"/>
        <v>2.8081123244931838E-3</v>
      </c>
    </row>
    <row r="58" spans="1:31" x14ac:dyDescent="0.25">
      <c r="O58" s="2"/>
      <c r="P58" s="83">
        <v>0.92</v>
      </c>
      <c r="Q58" s="83">
        <f t="shared" si="11"/>
        <v>28.759200000000003</v>
      </c>
      <c r="R58" s="83"/>
      <c r="W58" s="94">
        <v>42634</v>
      </c>
      <c r="X58" s="367">
        <v>31.8</v>
      </c>
      <c r="Y58" s="40">
        <v>32.1</v>
      </c>
      <c r="Z58" s="40">
        <v>31.52</v>
      </c>
      <c r="AA58" s="367">
        <v>32.049999999999997</v>
      </c>
      <c r="AB58" s="95">
        <v>391300</v>
      </c>
      <c r="AC58" s="243">
        <v>32.049999999999997</v>
      </c>
      <c r="AD58" s="2">
        <f t="shared" si="0"/>
        <v>0.58000000000000185</v>
      </c>
      <c r="AE58" s="138">
        <f t="shared" si="1"/>
        <v>7.8616352201257289E-3</v>
      </c>
    </row>
    <row r="59" spans="1:31" x14ac:dyDescent="0.25">
      <c r="O59" s="2"/>
      <c r="P59" s="83">
        <v>0.91</v>
      </c>
      <c r="Q59" s="83">
        <f t="shared" si="11"/>
        <v>28.446600000000004</v>
      </c>
      <c r="R59" s="83"/>
      <c r="W59" s="94">
        <v>42633</v>
      </c>
      <c r="X59" s="367">
        <v>31.73</v>
      </c>
      <c r="Y59" s="40">
        <v>31.97</v>
      </c>
      <c r="Z59" s="40">
        <v>31.59</v>
      </c>
      <c r="AA59" s="367">
        <v>31.8</v>
      </c>
      <c r="AB59" s="95">
        <v>396600</v>
      </c>
      <c r="AC59" s="243">
        <v>31.8</v>
      </c>
      <c r="AD59" s="2">
        <f t="shared" si="0"/>
        <v>0.37999999999999901</v>
      </c>
      <c r="AE59" s="138">
        <f t="shared" si="1"/>
        <v>8.8832487309644659E-3</v>
      </c>
    </row>
    <row r="60" spans="1:31" x14ac:dyDescent="0.25">
      <c r="O60" s="2"/>
      <c r="P60" s="83">
        <v>0.9</v>
      </c>
      <c r="Q60" s="83">
        <f t="shared" si="11"/>
        <v>28.134</v>
      </c>
      <c r="R60" s="83"/>
      <c r="W60" s="94">
        <v>42632</v>
      </c>
      <c r="X60" s="367">
        <v>31.81</v>
      </c>
      <c r="Y60" s="40">
        <v>32.01</v>
      </c>
      <c r="Z60" s="40">
        <v>31.48</v>
      </c>
      <c r="AA60" s="367">
        <v>31.52</v>
      </c>
      <c r="AB60" s="95">
        <v>591400</v>
      </c>
      <c r="AC60" s="243">
        <v>31.52</v>
      </c>
      <c r="AD60" s="2">
        <f t="shared" si="0"/>
        <v>0.52999999999999758</v>
      </c>
      <c r="AE60" s="138">
        <f t="shared" si="1"/>
        <v>-6.3051702395964249E-3</v>
      </c>
    </row>
    <row r="61" spans="1:31" x14ac:dyDescent="0.25">
      <c r="W61" s="94">
        <v>42629</v>
      </c>
      <c r="X61" s="367">
        <v>31.55</v>
      </c>
      <c r="Y61" s="40">
        <v>31.92</v>
      </c>
      <c r="Z61" s="40">
        <v>31.36</v>
      </c>
      <c r="AA61" s="367">
        <v>31.72</v>
      </c>
      <c r="AB61" s="95">
        <v>787200</v>
      </c>
      <c r="AC61" s="243">
        <v>31.72</v>
      </c>
      <c r="AD61" s="2">
        <f t="shared" si="0"/>
        <v>0.56000000000000227</v>
      </c>
      <c r="AE61" s="138">
        <f t="shared" si="1"/>
        <v>-3.1515915537350114E-4</v>
      </c>
    </row>
    <row r="62" spans="1:31" x14ac:dyDescent="0.25">
      <c r="W62" s="94">
        <v>42628</v>
      </c>
      <c r="X62" s="367">
        <v>31.85</v>
      </c>
      <c r="Y62" s="40">
        <v>31.86</v>
      </c>
      <c r="Z62" s="40">
        <v>31.4</v>
      </c>
      <c r="AA62" s="367">
        <v>31.73</v>
      </c>
      <c r="AB62" s="95">
        <v>404500</v>
      </c>
      <c r="AC62" s="243">
        <v>31.73</v>
      </c>
      <c r="AD62" s="2">
        <f t="shared" si="0"/>
        <v>0.46000000000000085</v>
      </c>
      <c r="AE62" s="138">
        <f t="shared" si="1"/>
        <v>4.1139240506329333E-3</v>
      </c>
    </row>
    <row r="63" spans="1:31" x14ac:dyDescent="0.25">
      <c r="W63" s="94">
        <v>42627</v>
      </c>
      <c r="X63" s="367">
        <v>31.61</v>
      </c>
      <c r="Y63" s="40">
        <v>31.98</v>
      </c>
      <c r="Z63" s="40">
        <v>31.51</v>
      </c>
      <c r="AA63" s="367">
        <v>31.6</v>
      </c>
      <c r="AB63" s="95">
        <v>552400</v>
      </c>
      <c r="AC63" s="243">
        <v>31.6</v>
      </c>
      <c r="AD63" s="2">
        <f t="shared" si="0"/>
        <v>0.46999999999999886</v>
      </c>
      <c r="AE63" s="138">
        <f t="shared" si="1"/>
        <v>-3.4689372437716193E-3</v>
      </c>
    </row>
    <row r="64" spans="1:31" x14ac:dyDescent="0.25">
      <c r="W64" s="94">
        <v>42626</v>
      </c>
      <c r="X64" s="367">
        <v>31.34</v>
      </c>
      <c r="Y64" s="40">
        <v>31.87</v>
      </c>
      <c r="Z64" s="40">
        <v>31.33</v>
      </c>
      <c r="AA64" s="367">
        <v>31.71</v>
      </c>
      <c r="AB64" s="95">
        <v>507200</v>
      </c>
      <c r="AC64" s="243">
        <v>31.71</v>
      </c>
      <c r="AD64" s="2">
        <f t="shared" si="0"/>
        <v>0.5400000000000027</v>
      </c>
      <c r="AE64" s="138">
        <f t="shared" si="1"/>
        <v>3.1635558367606453E-3</v>
      </c>
    </row>
    <row r="65" spans="23:31" x14ac:dyDescent="0.25">
      <c r="W65" s="94">
        <v>42625</v>
      </c>
      <c r="X65" s="367">
        <v>31.36</v>
      </c>
      <c r="Y65" s="40">
        <v>31.73</v>
      </c>
      <c r="Z65" s="40">
        <v>31.14</v>
      </c>
      <c r="AA65" s="367">
        <v>31.61</v>
      </c>
      <c r="AB65" s="95">
        <v>569600</v>
      </c>
      <c r="AC65" s="243">
        <v>31.61</v>
      </c>
      <c r="AD65" s="2">
        <f t="shared" si="0"/>
        <v>0.58999999999999986</v>
      </c>
      <c r="AE65" s="138">
        <f t="shared" si="1"/>
        <v>3.4920634920634352E-3</v>
      </c>
    </row>
    <row r="66" spans="23:31" x14ac:dyDescent="0.25">
      <c r="W66" s="94">
        <v>42622</v>
      </c>
      <c r="X66" s="367">
        <v>31.5</v>
      </c>
      <c r="Y66" s="40">
        <v>31.87</v>
      </c>
      <c r="Z66" s="40">
        <v>31.28</v>
      </c>
      <c r="AA66" s="367">
        <v>31.5</v>
      </c>
      <c r="AB66" s="95">
        <v>825700</v>
      </c>
      <c r="AC66" s="243">
        <v>31.5</v>
      </c>
      <c r="AD66" s="2">
        <f t="shared" si="0"/>
        <v>0.58999999999999986</v>
      </c>
      <c r="AE66" s="138">
        <f t="shared" si="1"/>
        <v>-4.7393364928909332E-3</v>
      </c>
    </row>
    <row r="67" spans="23:31" x14ac:dyDescent="0.25">
      <c r="W67" s="94">
        <v>42621</v>
      </c>
      <c r="X67" s="367">
        <v>31.52</v>
      </c>
      <c r="Y67" s="40">
        <v>31.75</v>
      </c>
      <c r="Z67" s="40">
        <v>31.44</v>
      </c>
      <c r="AA67" s="367">
        <v>31.65</v>
      </c>
      <c r="AB67" s="95">
        <v>551800</v>
      </c>
      <c r="AC67" s="243">
        <v>31.65</v>
      </c>
      <c r="AD67" s="2">
        <f t="shared" si="0"/>
        <v>0.30999999999999872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93" priority="11">
      <formula>F29&gt;0</formula>
    </cfRule>
    <cfRule type="expression" dxfId="792" priority="12">
      <formula>F29&lt;0</formula>
    </cfRule>
  </conditionalFormatting>
  <conditionalFormatting sqref="F29:F35">
    <cfRule type="expression" dxfId="791" priority="13">
      <formula>F29&gt;0</formula>
    </cfRule>
    <cfRule type="expression" dxfId="790" priority="14">
      <formula>F29&lt;0</formula>
    </cfRule>
  </conditionalFormatting>
  <conditionalFormatting sqref="H29:H35">
    <cfRule type="expression" dxfId="789" priority="9">
      <formula>H29&gt;0</formula>
    </cfRule>
    <cfRule type="expression" dxfId="788" priority="10">
      <formula>H29&lt;0</formula>
    </cfRule>
  </conditionalFormatting>
  <conditionalFormatting sqref="F21:F28">
    <cfRule type="expression" dxfId="787" priority="7">
      <formula>F21&gt;0</formula>
    </cfRule>
    <cfRule type="expression" dxfId="786" priority="8">
      <formula>F21&lt;0</formula>
    </cfRule>
  </conditionalFormatting>
  <conditionalFormatting sqref="H21:H28">
    <cfRule type="expression" dxfId="785" priority="5">
      <formula>H21&gt;0</formula>
    </cfRule>
    <cfRule type="expression" dxfId="784" priority="6">
      <formula>H21&lt;0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conditionalFormatting sqref="Q7">
    <cfRule type="expression" dxfId="781" priority="3">
      <formula>Q7&gt;0</formula>
    </cfRule>
    <cfRule type="expression" dxfId="7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28.62</v>
      </c>
      <c r="Y2" s="10">
        <v>30.42</v>
      </c>
      <c r="Z2" s="10">
        <v>27.54</v>
      </c>
      <c r="AA2" s="10">
        <v>28.21</v>
      </c>
      <c r="AB2" s="95">
        <v>41354700</v>
      </c>
      <c r="AC2" s="10">
        <v>28.21</v>
      </c>
      <c r="AD2" s="2">
        <f>Y2-Z2</f>
        <v>2.8800000000000026</v>
      </c>
      <c r="AE2" s="138">
        <f>AC2/AC3-1</f>
        <v>-1.501396648044695E-2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28.21</v>
      </c>
      <c r="T3" s="1"/>
      <c r="W3" s="133">
        <v>42712</v>
      </c>
      <c r="X3" s="10">
        <v>28.24</v>
      </c>
      <c r="Y3" s="10">
        <v>28.66</v>
      </c>
      <c r="Z3" s="10">
        <v>28.14</v>
      </c>
      <c r="AA3" s="10">
        <v>28.64</v>
      </c>
      <c r="AB3" s="95">
        <v>10454600</v>
      </c>
      <c r="AC3" s="10">
        <v>28.64</v>
      </c>
      <c r="AD3" s="2">
        <f t="shared" ref="AD3:AD66" si="0">Y3-Z3</f>
        <v>0.51999999999999957</v>
      </c>
      <c r="AE3" s="138">
        <f t="shared" ref="AE3:AE66" si="1">AC3/AC4-1</f>
        <v>1.8854500177872602E-2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28.21</v>
      </c>
      <c r="R4" s="521">
        <v>-1.4999999999999999E-2</v>
      </c>
      <c r="T4" s="163"/>
      <c r="U4" s="1"/>
      <c r="W4" s="133">
        <v>42711</v>
      </c>
      <c r="X4" s="10">
        <v>27.48</v>
      </c>
      <c r="Y4" s="10">
        <v>28.14</v>
      </c>
      <c r="Z4" s="10">
        <v>27.39</v>
      </c>
      <c r="AA4" s="10">
        <v>28.11</v>
      </c>
      <c r="AB4" s="95">
        <v>9987800</v>
      </c>
      <c r="AC4" s="10">
        <v>28.11</v>
      </c>
      <c r="AD4" s="2">
        <f t="shared" si="0"/>
        <v>0.75</v>
      </c>
      <c r="AE4" s="138">
        <f t="shared" si="1"/>
        <v>2.218181818181808E-2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27.54</v>
      </c>
      <c r="Y5" s="10">
        <v>27.67</v>
      </c>
      <c r="Z5" s="10">
        <v>27.25</v>
      </c>
      <c r="AA5" s="10">
        <v>27.5</v>
      </c>
      <c r="AB5" s="95">
        <v>12649200</v>
      </c>
      <c r="AC5" s="10">
        <v>27.5</v>
      </c>
      <c r="AD5" s="2">
        <f t="shared" si="0"/>
        <v>0.42000000000000171</v>
      </c>
      <c r="AE5" s="138">
        <f t="shared" si="1"/>
        <v>-2.1770682148040121E-3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27.54</v>
      </c>
      <c r="Y6" s="10">
        <v>27.61</v>
      </c>
      <c r="Z6" s="10">
        <v>26.82</v>
      </c>
      <c r="AA6" s="10">
        <v>27.56</v>
      </c>
      <c r="AB6" s="95">
        <v>13787000</v>
      </c>
      <c r="AC6" s="10">
        <v>27.56</v>
      </c>
      <c r="AD6" s="2">
        <f t="shared" si="0"/>
        <v>0.78999999999999915</v>
      </c>
      <c r="AE6" s="138">
        <f t="shared" si="1"/>
        <v>5.839416058394109E-3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42706</v>
      </c>
      <c r="X7" s="10">
        <v>28.33</v>
      </c>
      <c r="Y7" s="10">
        <v>28.33</v>
      </c>
      <c r="Z7" s="10">
        <v>27.2</v>
      </c>
      <c r="AA7" s="10">
        <v>27.4</v>
      </c>
      <c r="AB7" s="95">
        <v>10844900</v>
      </c>
      <c r="AC7" s="10">
        <v>27.4</v>
      </c>
      <c r="AD7" s="2">
        <f t="shared" si="0"/>
        <v>1.129999999999999</v>
      </c>
      <c r="AE7" s="138">
        <f t="shared" si="1"/>
        <v>-2.8368794326241176E-2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28.07</v>
      </c>
      <c r="Y8" s="10">
        <v>28.43</v>
      </c>
      <c r="Z8" s="10">
        <v>27.97</v>
      </c>
      <c r="AA8" s="10">
        <v>28.2</v>
      </c>
      <c r="AB8" s="95">
        <v>8941500</v>
      </c>
      <c r="AC8" s="10">
        <v>28.2</v>
      </c>
      <c r="AD8" s="2">
        <f t="shared" si="0"/>
        <v>0.46000000000000085</v>
      </c>
      <c r="AE8" s="138">
        <f t="shared" si="1"/>
        <v>3.2017075773747017E-3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28.39</v>
      </c>
      <c r="Y9" s="10">
        <v>28.54</v>
      </c>
      <c r="Z9" s="10">
        <v>28.11</v>
      </c>
      <c r="AA9" s="10">
        <v>28.11</v>
      </c>
      <c r="AB9" s="95">
        <v>9720400</v>
      </c>
      <c r="AC9" s="10">
        <v>28.11</v>
      </c>
      <c r="AD9" s="2">
        <f t="shared" si="0"/>
        <v>0.42999999999999972</v>
      </c>
      <c r="AE9" s="138">
        <f t="shared" si="1"/>
        <v>-1.2644889357218081E-2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42703</v>
      </c>
      <c r="X10" s="10">
        <v>28.42</v>
      </c>
      <c r="Y10" s="10">
        <v>28.52</v>
      </c>
      <c r="Z10" s="10">
        <v>28.17</v>
      </c>
      <c r="AA10" s="10">
        <v>28.47</v>
      </c>
      <c r="AB10" s="95">
        <v>7317800</v>
      </c>
      <c r="AC10" s="10">
        <v>28.47</v>
      </c>
      <c r="AD10" s="2">
        <f t="shared" si="0"/>
        <v>0.34999999999999787</v>
      </c>
      <c r="AE10" s="138">
        <f t="shared" si="1"/>
        <v>5.6517131755562389E-3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42702</v>
      </c>
      <c r="X11" s="10">
        <v>28.24</v>
      </c>
      <c r="Y11" s="10">
        <v>28.5</v>
      </c>
      <c r="Z11" s="10">
        <v>28.12</v>
      </c>
      <c r="AA11" s="10">
        <v>28.31</v>
      </c>
      <c r="AB11" s="95">
        <v>7388200</v>
      </c>
      <c r="AC11" s="10">
        <v>28.31</v>
      </c>
      <c r="AD11" s="2">
        <f t="shared" si="0"/>
        <v>0.37999999999999901</v>
      </c>
      <c r="AE11" s="138">
        <f t="shared" si="1"/>
        <v>-1.7630465444288257E-3</v>
      </c>
    </row>
    <row r="12" spans="1:31" x14ac:dyDescent="0.25">
      <c r="H12" s="72"/>
      <c r="W12" s="133">
        <v>42699</v>
      </c>
      <c r="X12" s="10">
        <v>28.34</v>
      </c>
      <c r="Y12" s="10">
        <v>28.44</v>
      </c>
      <c r="Z12" s="10">
        <v>28.24</v>
      </c>
      <c r="AA12" s="10">
        <v>28.36</v>
      </c>
      <c r="AB12" s="95">
        <v>3017500</v>
      </c>
      <c r="AC12" s="10">
        <v>28.36</v>
      </c>
      <c r="AD12" s="2">
        <f t="shared" si="0"/>
        <v>0.20000000000000284</v>
      </c>
      <c r="AE12" s="138">
        <f t="shared" si="1"/>
        <v>-1.4084507042253502E-3</v>
      </c>
    </row>
    <row r="13" spans="1:31" x14ac:dyDescent="0.25">
      <c r="H13" s="72"/>
      <c r="W13" s="133">
        <v>42697</v>
      </c>
      <c r="X13" s="10">
        <v>28.28</v>
      </c>
      <c r="Y13" s="10">
        <v>28.49</v>
      </c>
      <c r="Z13" s="10">
        <v>28.16</v>
      </c>
      <c r="AA13" s="10">
        <v>28.4</v>
      </c>
      <c r="AB13" s="95">
        <v>5235100</v>
      </c>
      <c r="AC13" s="10">
        <v>28.4</v>
      </c>
      <c r="AD13" s="2">
        <f t="shared" si="0"/>
        <v>0.32999999999999829</v>
      </c>
      <c r="AE13" s="138">
        <f t="shared" si="1"/>
        <v>4.598514326140668E-3</v>
      </c>
    </row>
    <row r="14" spans="1:31" x14ac:dyDescent="0.25">
      <c r="H14" s="72"/>
      <c r="W14" s="133">
        <v>42696</v>
      </c>
      <c r="X14" s="10">
        <v>27.89</v>
      </c>
      <c r="Y14" s="10">
        <v>28.37</v>
      </c>
      <c r="Z14" s="10">
        <v>27.78</v>
      </c>
      <c r="AA14" s="10">
        <v>28.27</v>
      </c>
      <c r="AB14" s="95">
        <v>6884200</v>
      </c>
      <c r="AC14" s="10">
        <v>28.27</v>
      </c>
      <c r="AD14" s="2">
        <f t="shared" si="0"/>
        <v>0.58999999999999986</v>
      </c>
      <c r="AE14" s="138">
        <f t="shared" si="1"/>
        <v>1.6906474820143735E-2</v>
      </c>
    </row>
    <row r="15" spans="1:31" x14ac:dyDescent="0.25">
      <c r="H15" s="72"/>
      <c r="W15" s="133">
        <v>42695</v>
      </c>
      <c r="X15" s="10">
        <v>27.78</v>
      </c>
      <c r="Y15" s="10">
        <v>27.88</v>
      </c>
      <c r="Z15" s="10">
        <v>27.64</v>
      </c>
      <c r="AA15" s="10">
        <v>27.8</v>
      </c>
      <c r="AB15" s="95">
        <v>4766600</v>
      </c>
      <c r="AC15" s="10">
        <v>27.8</v>
      </c>
      <c r="AD15" s="2">
        <f t="shared" si="0"/>
        <v>0.23999999999999844</v>
      </c>
      <c r="AE15" s="138">
        <f t="shared" si="1"/>
        <v>-7.1890726096335289E-4</v>
      </c>
    </row>
    <row r="16" spans="1:31" x14ac:dyDescent="0.25">
      <c r="H16" s="72"/>
      <c r="W16" s="133">
        <v>42692</v>
      </c>
      <c r="X16" s="10">
        <v>27.82</v>
      </c>
      <c r="Y16" s="10">
        <v>28</v>
      </c>
      <c r="Z16" s="10">
        <v>27.73</v>
      </c>
      <c r="AA16" s="10">
        <v>27.82</v>
      </c>
      <c r="AB16" s="95">
        <v>8366100</v>
      </c>
      <c r="AC16" s="10">
        <v>27.82</v>
      </c>
      <c r="AD16" s="2">
        <f t="shared" si="0"/>
        <v>0.26999999999999957</v>
      </c>
      <c r="AE16" s="138">
        <f t="shared" si="1"/>
        <v>-3.5816618911175269E-3</v>
      </c>
    </row>
    <row r="17" spans="1:31" x14ac:dyDescent="0.25">
      <c r="W17" s="133">
        <v>42691</v>
      </c>
      <c r="X17" s="10">
        <v>27.61</v>
      </c>
      <c r="Y17" s="10">
        <v>27.93</v>
      </c>
      <c r="Z17" s="10">
        <v>27.43</v>
      </c>
      <c r="AA17" s="10">
        <v>27.92</v>
      </c>
      <c r="AB17" s="95">
        <v>8169900</v>
      </c>
      <c r="AC17" s="10">
        <v>27.92</v>
      </c>
      <c r="AD17" s="2">
        <f t="shared" si="0"/>
        <v>0.5</v>
      </c>
      <c r="AE17" s="138">
        <f t="shared" si="1"/>
        <v>1.3798111837327598E-2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27.45</v>
      </c>
      <c r="Y18" s="10">
        <v>27.65</v>
      </c>
      <c r="Z18" s="10">
        <v>27.36</v>
      </c>
      <c r="AA18" s="10">
        <v>27.54</v>
      </c>
      <c r="AB18" s="95">
        <v>5690600</v>
      </c>
      <c r="AC18" s="10">
        <v>27.54</v>
      </c>
      <c r="AD18" s="2">
        <f t="shared" si="0"/>
        <v>0.28999999999999915</v>
      </c>
      <c r="AE18" s="138">
        <f t="shared" si="1"/>
        <v>3.2786885245901232E-3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27.51</v>
      </c>
      <c r="Y19" s="10">
        <v>27.59</v>
      </c>
      <c r="Z19" s="10">
        <v>27.37</v>
      </c>
      <c r="AA19" s="10">
        <v>27.45</v>
      </c>
      <c r="AB19" s="95">
        <v>8671300</v>
      </c>
      <c r="AC19" s="10">
        <v>27.45</v>
      </c>
      <c r="AD19" s="2">
        <f t="shared" si="0"/>
        <v>0.21999999999999886</v>
      </c>
      <c r="AE19" s="138">
        <f t="shared" si="1"/>
        <v>-2.5436046511627675E-3</v>
      </c>
    </row>
    <row r="20" spans="1:31" x14ac:dyDescent="0.25">
      <c r="W20" s="133">
        <v>42688</v>
      </c>
      <c r="X20" s="10">
        <v>27.1</v>
      </c>
      <c r="Y20" s="10">
        <v>27.55</v>
      </c>
      <c r="Z20" s="10">
        <v>27.1</v>
      </c>
      <c r="AA20" s="10">
        <v>27.52</v>
      </c>
      <c r="AB20" s="95">
        <v>11137600</v>
      </c>
      <c r="AC20" s="10">
        <v>27.52</v>
      </c>
      <c r="AD20" s="2">
        <f t="shared" si="0"/>
        <v>0.44999999999999929</v>
      </c>
      <c r="AE20" s="138">
        <f t="shared" si="1"/>
        <v>1.4001473839351464E-2</v>
      </c>
    </row>
    <row r="21" spans="1:31" x14ac:dyDescent="0.25">
      <c r="W21" s="133">
        <v>42685</v>
      </c>
      <c r="X21" s="10">
        <v>27.12</v>
      </c>
      <c r="Y21" s="10">
        <v>27.21</v>
      </c>
      <c r="Z21" s="10">
        <v>26.7</v>
      </c>
      <c r="AA21" s="10">
        <v>27.14</v>
      </c>
      <c r="AB21" s="95">
        <v>11671500</v>
      </c>
      <c r="AC21" s="10">
        <v>27.14</v>
      </c>
      <c r="AD21" s="2">
        <f t="shared" si="0"/>
        <v>0.51000000000000156</v>
      </c>
      <c r="AE21" s="138">
        <f t="shared" si="1"/>
        <v>-7.3637702503681624E-4</v>
      </c>
    </row>
    <row r="22" spans="1:31" x14ac:dyDescent="0.25">
      <c r="W22" s="133">
        <v>42684</v>
      </c>
      <c r="X22" s="10">
        <v>27.45</v>
      </c>
      <c r="Y22" s="10">
        <v>27.77</v>
      </c>
      <c r="Z22" s="10">
        <v>27.09</v>
      </c>
      <c r="AA22" s="10">
        <v>27.16</v>
      </c>
      <c r="AB22" s="95">
        <v>13125600</v>
      </c>
      <c r="AC22" s="10">
        <v>27.16</v>
      </c>
      <c r="AD22" s="2">
        <f t="shared" si="0"/>
        <v>0.67999999999999972</v>
      </c>
      <c r="AE22" s="138">
        <f t="shared" si="1"/>
        <v>-1.0924981791696986E-2</v>
      </c>
    </row>
    <row r="23" spans="1:31" x14ac:dyDescent="0.25">
      <c r="W23" s="133">
        <v>42683</v>
      </c>
      <c r="X23" s="10">
        <v>26.57</v>
      </c>
      <c r="Y23" s="10">
        <v>27.54</v>
      </c>
      <c r="Z23" s="10">
        <v>26.4</v>
      </c>
      <c r="AA23" s="10">
        <v>27.46</v>
      </c>
      <c r="AB23" s="95">
        <v>14704500</v>
      </c>
      <c r="AC23" s="10">
        <v>27.46</v>
      </c>
      <c r="AD23" s="2">
        <f t="shared" si="0"/>
        <v>1.1400000000000006</v>
      </c>
      <c r="AE23" s="138">
        <f t="shared" si="1"/>
        <v>1.3658176448874126E-2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27.46</v>
      </c>
      <c r="Y24" s="10">
        <v>27.46</v>
      </c>
      <c r="Z24" s="10">
        <v>26.96</v>
      </c>
      <c r="AA24" s="10">
        <v>27.09</v>
      </c>
      <c r="AB24" s="95">
        <v>12120700</v>
      </c>
      <c r="AC24" s="10">
        <v>27.09</v>
      </c>
      <c r="AD24" s="2">
        <f t="shared" si="0"/>
        <v>0.5</v>
      </c>
      <c r="AE24" s="138">
        <f t="shared" si="1"/>
        <v>-1.0952902519167584E-2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42681</v>
      </c>
      <c r="X25" s="10">
        <v>27.42</v>
      </c>
      <c r="Y25" s="10">
        <v>27.43</v>
      </c>
      <c r="Z25" s="10">
        <v>27.12</v>
      </c>
      <c r="AA25" s="10">
        <v>27.39</v>
      </c>
      <c r="AB25" s="95">
        <v>13122300</v>
      </c>
      <c r="AC25" s="10">
        <v>27.39</v>
      </c>
      <c r="AD25" s="2">
        <f t="shared" si="0"/>
        <v>0.30999999999999872</v>
      </c>
      <c r="AE25" s="138">
        <f t="shared" si="1"/>
        <v>1.6703786191536674E-2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42678</v>
      </c>
      <c r="X26" s="10">
        <v>27.49</v>
      </c>
      <c r="Y26" s="10">
        <v>27.7</v>
      </c>
      <c r="Z26" s="10">
        <v>26.9</v>
      </c>
      <c r="AA26" s="10">
        <v>26.94</v>
      </c>
      <c r="AB26" s="95">
        <v>15945300</v>
      </c>
      <c r="AC26" s="10">
        <v>26.94</v>
      </c>
      <c r="AD26" s="2">
        <f t="shared" si="0"/>
        <v>0.80000000000000071</v>
      </c>
      <c r="AE26" s="138">
        <f t="shared" si="1"/>
        <v>-2.7787802237459358E-2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42677</v>
      </c>
      <c r="X27" s="10">
        <v>26.76</v>
      </c>
      <c r="Y27" s="10">
        <v>27.84</v>
      </c>
      <c r="Z27" s="10">
        <v>26.7</v>
      </c>
      <c r="AA27" s="10">
        <v>27.71</v>
      </c>
      <c r="AB27" s="95">
        <v>29028600</v>
      </c>
      <c r="AC27" s="10">
        <v>27.71</v>
      </c>
      <c r="AD27" s="2">
        <f t="shared" si="0"/>
        <v>1.1400000000000006</v>
      </c>
      <c r="AE27" s="138">
        <f t="shared" si="1"/>
        <v>7.2783584978707072E-2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42676</v>
      </c>
      <c r="X28" s="10">
        <v>26.28</v>
      </c>
      <c r="Y28" s="10">
        <v>26.28</v>
      </c>
      <c r="Z28" s="10">
        <v>25.73</v>
      </c>
      <c r="AA28" s="10">
        <v>25.83</v>
      </c>
      <c r="AB28" s="95">
        <v>12849000</v>
      </c>
      <c r="AC28" s="10">
        <v>25.83</v>
      </c>
      <c r="AD28" s="2">
        <f t="shared" si="0"/>
        <v>0.55000000000000071</v>
      </c>
      <c r="AE28" s="138">
        <f t="shared" si="1"/>
        <v>-1.3745704467354014E-2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42675</v>
      </c>
      <c r="X29" s="10">
        <v>26.26</v>
      </c>
      <c r="Y29" s="10">
        <v>26.31</v>
      </c>
      <c r="Z29" s="10">
        <v>25.95</v>
      </c>
      <c r="AA29" s="10">
        <v>26.19</v>
      </c>
      <c r="AB29" s="95">
        <v>13792400</v>
      </c>
      <c r="AC29" s="10">
        <v>26.19</v>
      </c>
      <c r="AD29" s="2">
        <f t="shared" si="0"/>
        <v>0.35999999999999943</v>
      </c>
      <c r="AE29" s="138">
        <f t="shared" si="1"/>
        <v>-3.0452988199466402E-3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42674</v>
      </c>
      <c r="X30" s="10">
        <v>26.32</v>
      </c>
      <c r="Y30" s="10">
        <v>26.55</v>
      </c>
      <c r="Z30" s="10">
        <v>26.21</v>
      </c>
      <c r="AA30" s="10">
        <v>26.27</v>
      </c>
      <c r="AB30" s="95">
        <v>13676600</v>
      </c>
      <c r="AC30" s="10">
        <v>26.27</v>
      </c>
      <c r="AD30" s="2">
        <f t="shared" si="0"/>
        <v>0.33999999999999986</v>
      </c>
      <c r="AE30" s="138">
        <f t="shared" si="1"/>
        <v>7.6190476190474143E-4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42671</v>
      </c>
      <c r="X31" s="10">
        <v>26.13</v>
      </c>
      <c r="Y31" s="10">
        <v>26.34</v>
      </c>
      <c r="Z31" s="10">
        <v>26.08</v>
      </c>
      <c r="AA31" s="10">
        <v>26.25</v>
      </c>
      <c r="AB31" s="95">
        <v>9204400</v>
      </c>
      <c r="AC31" s="10">
        <v>26.25</v>
      </c>
      <c r="AD31" s="2">
        <f t="shared" si="0"/>
        <v>0.26000000000000156</v>
      </c>
      <c r="AE31" s="138">
        <f t="shared" si="1"/>
        <v>5.3619302949061698E-3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42670</v>
      </c>
      <c r="X32" s="10">
        <v>26.45</v>
      </c>
      <c r="Y32" s="10">
        <v>26.53</v>
      </c>
      <c r="Z32" s="10">
        <v>25.99</v>
      </c>
      <c r="AA32" s="10">
        <v>26.11</v>
      </c>
      <c r="AB32" s="95">
        <v>9854600</v>
      </c>
      <c r="AC32" s="10">
        <v>26.11</v>
      </c>
      <c r="AD32" s="2">
        <f t="shared" si="0"/>
        <v>0.5400000000000027</v>
      </c>
      <c r="AE32" s="138">
        <f t="shared" si="1"/>
        <v>-1.0984848484848486E-2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25.63</v>
      </c>
      <c r="Y33" s="10">
        <v>26.45</v>
      </c>
      <c r="Z33" s="10">
        <v>25.51</v>
      </c>
      <c r="AA33" s="10">
        <v>26.4</v>
      </c>
      <c r="AB33" s="95">
        <v>17805200</v>
      </c>
      <c r="AC33" s="10">
        <v>26.4</v>
      </c>
      <c r="AD33" s="2">
        <f t="shared" si="0"/>
        <v>0.93999999999999773</v>
      </c>
      <c r="AE33" s="138">
        <f t="shared" si="1"/>
        <v>3.2863849765258246E-2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25.59</v>
      </c>
      <c r="Y34" s="10">
        <v>25.7</v>
      </c>
      <c r="Z34" s="10">
        <v>25.47</v>
      </c>
      <c r="AA34" s="10">
        <v>25.56</v>
      </c>
      <c r="AB34" s="95">
        <v>8028900</v>
      </c>
      <c r="AC34" s="10">
        <v>25.56</v>
      </c>
      <c r="AD34" s="2">
        <f t="shared" si="0"/>
        <v>0.23000000000000043</v>
      </c>
      <c r="AE34" s="138">
        <f t="shared" si="1"/>
        <v>-3.9108330074311137E-4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26.05</v>
      </c>
      <c r="Y35" s="10">
        <v>26.22</v>
      </c>
      <c r="Z35" s="10">
        <v>25.33</v>
      </c>
      <c r="AA35" s="10">
        <v>25.57</v>
      </c>
      <c r="AB35" s="95">
        <v>15518800</v>
      </c>
      <c r="AC35" s="10">
        <v>25.57</v>
      </c>
      <c r="AD35" s="2">
        <f t="shared" si="0"/>
        <v>0.89000000000000057</v>
      </c>
      <c r="AE35" s="138">
        <f t="shared" si="1"/>
        <v>-1.0065814943863605E-2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25.08</v>
      </c>
      <c r="Y36" s="10">
        <v>26.03</v>
      </c>
      <c r="Z36" s="10">
        <v>25.01</v>
      </c>
      <c r="AA36" s="10">
        <v>25.83</v>
      </c>
      <c r="AB36" s="95">
        <v>21050800</v>
      </c>
      <c r="AC36" s="10">
        <v>25.83</v>
      </c>
      <c r="AD36" s="2">
        <f t="shared" si="0"/>
        <v>1.0199999999999996</v>
      </c>
      <c r="AE36" s="138">
        <f t="shared" si="1"/>
        <v>2.2160664819944609E-2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42663</v>
      </c>
      <c r="X37" s="10">
        <v>25.12</v>
      </c>
      <c r="Y37" s="10">
        <v>25.4</v>
      </c>
      <c r="Z37" s="10">
        <v>24.96</v>
      </c>
      <c r="AA37" s="10">
        <v>25.27</v>
      </c>
      <c r="AB37" s="95">
        <v>18001900</v>
      </c>
      <c r="AC37" s="10">
        <v>25.27</v>
      </c>
      <c r="AD37" s="2">
        <f t="shared" si="0"/>
        <v>0.43999999999999773</v>
      </c>
      <c r="AE37" s="138">
        <f t="shared" si="1"/>
        <v>5.9713375796177637E-3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42662</v>
      </c>
      <c r="X38" s="10">
        <v>25.02</v>
      </c>
      <c r="Y38" s="10">
        <v>25.16</v>
      </c>
      <c r="Z38" s="10">
        <v>24.93</v>
      </c>
      <c r="AA38" s="10">
        <v>25.12</v>
      </c>
      <c r="AB38" s="95">
        <v>8852800</v>
      </c>
      <c r="AC38" s="10">
        <v>25.12</v>
      </c>
      <c r="AD38" s="2">
        <f t="shared" si="0"/>
        <v>0.23000000000000043</v>
      </c>
      <c r="AE38" s="138">
        <f t="shared" si="1"/>
        <v>6.4102564102563875E-3</v>
      </c>
    </row>
    <row r="39" spans="1:31" x14ac:dyDescent="0.25">
      <c r="A39" s="23" t="s">
        <v>329</v>
      </c>
      <c r="B39" s="74"/>
      <c r="C39" s="4"/>
      <c r="D39" s="3"/>
      <c r="E39" s="3"/>
      <c r="F39" s="3"/>
      <c r="G39" s="3"/>
      <c r="H39" s="280"/>
      <c r="I39" s="3"/>
      <c r="W39" s="133">
        <v>42661</v>
      </c>
      <c r="X39" s="10">
        <v>24.89</v>
      </c>
      <c r="Y39" s="10">
        <v>25.1</v>
      </c>
      <c r="Z39" s="10">
        <v>24.78</v>
      </c>
      <c r="AA39" s="10">
        <v>24.96</v>
      </c>
      <c r="AB39" s="95">
        <v>10781100</v>
      </c>
      <c r="AC39" s="10">
        <v>24.96</v>
      </c>
      <c r="AD39" s="2">
        <f t="shared" si="0"/>
        <v>0.32000000000000028</v>
      </c>
      <c r="AE39" s="138">
        <f t="shared" si="1"/>
        <v>1.1345218800648427E-2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20" t="s">
        <v>78</v>
      </c>
      <c r="P40" s="620"/>
      <c r="W40" s="133">
        <v>42660</v>
      </c>
      <c r="X40" s="10">
        <v>24.75</v>
      </c>
      <c r="Y40" s="10">
        <v>24.81</v>
      </c>
      <c r="Z40" s="10">
        <v>24.64</v>
      </c>
      <c r="AA40" s="10">
        <v>24.68</v>
      </c>
      <c r="AB40" s="95">
        <v>8475600</v>
      </c>
      <c r="AC40" s="10">
        <v>24.68</v>
      </c>
      <c r="AD40" s="2">
        <f t="shared" si="0"/>
        <v>0.16999999999999815</v>
      </c>
      <c r="AE40" s="138">
        <f t="shared" si="1"/>
        <v>-2.021835826930829E-3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31.031000000000002</v>
      </c>
      <c r="Q41" s="2"/>
      <c r="W41" s="133">
        <v>42657</v>
      </c>
      <c r="X41" s="10">
        <v>24.62</v>
      </c>
      <c r="Y41" s="10">
        <v>24.91</v>
      </c>
      <c r="Z41" s="10">
        <v>24.55</v>
      </c>
      <c r="AA41" s="10">
        <v>24.73</v>
      </c>
      <c r="AB41" s="95">
        <v>9448500</v>
      </c>
      <c r="AC41" s="10">
        <v>24.73</v>
      </c>
      <c r="AD41" s="2">
        <f t="shared" si="0"/>
        <v>0.35999999999999943</v>
      </c>
      <c r="AE41" s="138">
        <f t="shared" si="1"/>
        <v>6.9218241042345863E-3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30.748900000000003</v>
      </c>
      <c r="Q42" s="2"/>
      <c r="T42" s="91" t="s">
        <v>113</v>
      </c>
      <c r="W42" s="133">
        <v>42656</v>
      </c>
      <c r="X42" s="10">
        <v>24.33</v>
      </c>
      <c r="Y42" s="10">
        <v>24.66</v>
      </c>
      <c r="Z42" s="10">
        <v>24.22</v>
      </c>
      <c r="AA42" s="10">
        <v>24.56</v>
      </c>
      <c r="AB42" s="95">
        <v>8737300</v>
      </c>
      <c r="AC42" s="10">
        <v>24.56</v>
      </c>
      <c r="AD42" s="2">
        <f t="shared" si="0"/>
        <v>0.44000000000000128</v>
      </c>
      <c r="AE42" s="138">
        <f t="shared" si="1"/>
        <v>4.0733197555997691E-4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30.466800000000003</v>
      </c>
      <c r="Q43" s="2"/>
      <c r="T43" s="128" t="s">
        <v>98</v>
      </c>
      <c r="U43" s="129">
        <v>28.64</v>
      </c>
      <c r="W43" s="133">
        <v>42655</v>
      </c>
      <c r="X43" s="10">
        <v>24.64</v>
      </c>
      <c r="Y43" s="10">
        <v>24.66</v>
      </c>
      <c r="Z43" s="10">
        <v>24.44</v>
      </c>
      <c r="AA43" s="10">
        <v>24.55</v>
      </c>
      <c r="AB43" s="95">
        <v>7649000</v>
      </c>
      <c r="AC43" s="10">
        <v>24.55</v>
      </c>
      <c r="AD43" s="2">
        <f t="shared" si="0"/>
        <v>0.21999999999999886</v>
      </c>
      <c r="AE43" s="138">
        <f t="shared" si="1"/>
        <v>-3.6525974025973795E-3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30.184700000000003</v>
      </c>
      <c r="Q44" s="2"/>
      <c r="T44" s="93" t="s">
        <v>99</v>
      </c>
      <c r="U44" s="130">
        <v>28.62</v>
      </c>
      <c r="W44" s="133">
        <v>42654</v>
      </c>
      <c r="X44" s="10">
        <v>24.73</v>
      </c>
      <c r="Y44" s="10">
        <v>24.77</v>
      </c>
      <c r="Z44" s="10">
        <v>24.49</v>
      </c>
      <c r="AA44" s="10">
        <v>24.64</v>
      </c>
      <c r="AB44" s="95">
        <v>14842300</v>
      </c>
      <c r="AC44" s="10">
        <v>24.64</v>
      </c>
      <c r="AD44" s="2">
        <f t="shared" si="0"/>
        <v>0.28000000000000114</v>
      </c>
      <c r="AE44" s="138">
        <f t="shared" si="1"/>
        <v>-2.8328611898017497E-3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29.902600000000003</v>
      </c>
      <c r="Q45" s="2"/>
      <c r="T45" s="93" t="s">
        <v>100</v>
      </c>
      <c r="U45" s="130" t="s">
        <v>466</v>
      </c>
      <c r="W45" s="133">
        <v>42653</v>
      </c>
      <c r="X45" s="10">
        <v>24.43</v>
      </c>
      <c r="Y45" s="10">
        <v>24.75</v>
      </c>
      <c r="Z45" s="10">
        <v>24.43</v>
      </c>
      <c r="AA45" s="10">
        <v>24.71</v>
      </c>
      <c r="AB45" s="95">
        <v>5962100</v>
      </c>
      <c r="AC45" s="10">
        <v>24.71</v>
      </c>
      <c r="AD45" s="2">
        <f t="shared" si="0"/>
        <v>0.32000000000000028</v>
      </c>
      <c r="AE45" s="138">
        <f t="shared" si="1"/>
        <v>1.4784394250513255E-2</v>
      </c>
    </row>
    <row r="46" spans="1:31" x14ac:dyDescent="0.25">
      <c r="A46" s="265" t="s">
        <v>305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29.620500000000003</v>
      </c>
      <c r="Q46" s="2"/>
      <c r="T46" s="93" t="s">
        <v>101</v>
      </c>
      <c r="U46" s="130" t="s">
        <v>467</v>
      </c>
      <c r="W46" s="133">
        <v>42650</v>
      </c>
      <c r="X46" s="10">
        <v>24.62</v>
      </c>
      <c r="Y46" s="10">
        <v>24.68</v>
      </c>
      <c r="Z46" s="10">
        <v>24.23</v>
      </c>
      <c r="AA46" s="10">
        <v>24.35</v>
      </c>
      <c r="AB46" s="95">
        <v>6874600</v>
      </c>
      <c r="AC46" s="10">
        <v>24.35</v>
      </c>
      <c r="AD46" s="2">
        <f t="shared" si="0"/>
        <v>0.44999999999999929</v>
      </c>
      <c r="AE46" s="138">
        <f t="shared" si="1"/>
        <v>-7.3379535262942941E-3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29.338400000000004</v>
      </c>
      <c r="Q47" s="2"/>
      <c r="T47" s="93" t="s">
        <v>102</v>
      </c>
      <c r="U47" s="130">
        <v>31.5</v>
      </c>
      <c r="W47" s="133">
        <v>42649</v>
      </c>
      <c r="X47" s="10">
        <v>24.57</v>
      </c>
      <c r="Y47" s="10">
        <v>24.74</v>
      </c>
      <c r="Z47" s="10">
        <v>24.33</v>
      </c>
      <c r="AA47" s="10">
        <v>24.53</v>
      </c>
      <c r="AB47" s="95">
        <v>6765400</v>
      </c>
      <c r="AC47" s="10">
        <v>24.53</v>
      </c>
      <c r="AD47" s="2">
        <f t="shared" si="0"/>
        <v>0.41000000000000014</v>
      </c>
      <c r="AE47" s="138">
        <f t="shared" si="1"/>
        <v>-5.2716950527169626E-3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29.0563</v>
      </c>
      <c r="Q48" s="2"/>
      <c r="T48" s="93" t="s">
        <v>103</v>
      </c>
      <c r="U48" s="130">
        <v>1.6447799999999999</v>
      </c>
      <c r="W48" s="133">
        <v>42648</v>
      </c>
      <c r="X48" s="10">
        <v>24.79</v>
      </c>
      <c r="Y48" s="10">
        <v>24.87</v>
      </c>
      <c r="Z48" s="10">
        <v>24.63</v>
      </c>
      <c r="AA48" s="10">
        <v>24.66</v>
      </c>
      <c r="AB48" s="95">
        <v>7409800</v>
      </c>
      <c r="AC48" s="10">
        <v>24.66</v>
      </c>
      <c r="AD48" s="2">
        <f t="shared" si="0"/>
        <v>0.24000000000000199</v>
      </c>
      <c r="AE48" s="138">
        <f t="shared" si="1"/>
        <v>-3.2336297493936739E-3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28.7742</v>
      </c>
      <c r="Q49" s="2"/>
      <c r="T49" s="93" t="s">
        <v>122</v>
      </c>
      <c r="U49" s="130" t="s">
        <v>392</v>
      </c>
      <c r="W49" s="133">
        <v>42647</v>
      </c>
      <c r="X49" s="10">
        <v>24.72</v>
      </c>
      <c r="Y49" s="10">
        <v>24.99</v>
      </c>
      <c r="Z49" s="10">
        <v>24.53</v>
      </c>
      <c r="AA49" s="10">
        <v>24.74</v>
      </c>
      <c r="AB49" s="95">
        <v>10434100</v>
      </c>
      <c r="AC49" s="10">
        <v>24.74</v>
      </c>
      <c r="AD49" s="2">
        <f t="shared" si="0"/>
        <v>0.4599999999999973</v>
      </c>
      <c r="AE49" s="138">
        <f t="shared" si="1"/>
        <v>4.0436716538616579E-4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28.492100000000001</v>
      </c>
      <c r="Q50" s="2"/>
      <c r="T50" s="93"/>
      <c r="U50" s="130"/>
      <c r="W50" s="133">
        <v>42646</v>
      </c>
      <c r="X50" s="10">
        <v>24.09</v>
      </c>
      <c r="Y50" s="10">
        <v>24.81</v>
      </c>
      <c r="Z50" s="10">
        <v>24.04</v>
      </c>
      <c r="AA50" s="10">
        <v>24.73</v>
      </c>
      <c r="AB50" s="95">
        <v>10974400</v>
      </c>
      <c r="AC50" s="10">
        <v>24.73</v>
      </c>
      <c r="AD50" s="2">
        <f t="shared" si="0"/>
        <v>0.76999999999999957</v>
      </c>
      <c r="AE50" s="138">
        <f t="shared" si="1"/>
        <v>2.1056977704376534E-2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28.21</v>
      </c>
      <c r="Q51" s="2"/>
      <c r="T51" s="93" t="s">
        <v>105</v>
      </c>
      <c r="U51" s="130" t="s">
        <v>468</v>
      </c>
      <c r="W51" s="133">
        <v>42643</v>
      </c>
      <c r="X51" s="10">
        <v>24.21</v>
      </c>
      <c r="Y51" s="10">
        <v>24.42</v>
      </c>
      <c r="Z51" s="10">
        <v>24.04</v>
      </c>
      <c r="AA51" s="10">
        <v>24.22</v>
      </c>
      <c r="AB51" s="95">
        <v>9680400</v>
      </c>
      <c r="AC51" s="10">
        <v>24.22</v>
      </c>
      <c r="AD51" s="2">
        <f t="shared" si="0"/>
        <v>0.38000000000000256</v>
      </c>
      <c r="AE51" s="138">
        <f t="shared" si="1"/>
        <v>7.4875207986688785E-3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27.927900000000001</v>
      </c>
      <c r="Q52" s="2"/>
      <c r="T52" s="93" t="s">
        <v>106</v>
      </c>
      <c r="U52" s="130" t="s">
        <v>367</v>
      </c>
      <c r="W52" s="133">
        <v>42642</v>
      </c>
      <c r="X52" s="10">
        <v>24.17</v>
      </c>
      <c r="Y52" s="10">
        <v>24.41</v>
      </c>
      <c r="Z52" s="10">
        <v>24.01</v>
      </c>
      <c r="AA52" s="10">
        <v>24.04</v>
      </c>
      <c r="AB52" s="95">
        <v>7997700</v>
      </c>
      <c r="AC52" s="10">
        <v>24.04</v>
      </c>
      <c r="AD52" s="2">
        <f t="shared" si="0"/>
        <v>0.39999999999999858</v>
      </c>
      <c r="AE52" s="138">
        <f t="shared" si="1"/>
        <v>-1.1106540518305175E-2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27.645800000000001</v>
      </c>
      <c r="Q53" s="2"/>
      <c r="T53" s="93" t="s">
        <v>107</v>
      </c>
      <c r="U53" s="131">
        <v>41508725</v>
      </c>
      <c r="W53" s="133">
        <v>42641</v>
      </c>
      <c r="X53" s="10">
        <v>24.29</v>
      </c>
      <c r="Y53" s="10">
        <v>24.53</v>
      </c>
      <c r="Z53" s="10">
        <v>24.2</v>
      </c>
      <c r="AA53" s="10">
        <v>24.31</v>
      </c>
      <c r="AB53" s="95">
        <v>13911300</v>
      </c>
      <c r="AC53" s="10">
        <v>24.31</v>
      </c>
      <c r="AD53" s="2">
        <f t="shared" si="0"/>
        <v>0.33000000000000185</v>
      </c>
      <c r="AE53" s="138">
        <f t="shared" si="1"/>
        <v>4.5454545454546302E-3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27.363700000000001</v>
      </c>
      <c r="T54" s="93" t="s">
        <v>110</v>
      </c>
      <c r="U54" s="131">
        <v>12043400</v>
      </c>
      <c r="W54" s="133">
        <v>42640</v>
      </c>
      <c r="X54" s="10">
        <v>23.79</v>
      </c>
      <c r="Y54" s="10">
        <v>24.27</v>
      </c>
      <c r="Z54" s="10">
        <v>23.74</v>
      </c>
      <c r="AA54" s="10">
        <v>24.2</v>
      </c>
      <c r="AB54" s="95">
        <v>7748700</v>
      </c>
      <c r="AC54" s="10">
        <v>24.2</v>
      </c>
      <c r="AD54" s="2">
        <f t="shared" si="0"/>
        <v>0.53000000000000114</v>
      </c>
      <c r="AE54" s="138">
        <f t="shared" si="1"/>
        <v>1.7234131988230317E-2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27.081599999999998</v>
      </c>
      <c r="T55" s="93" t="s">
        <v>108</v>
      </c>
      <c r="U55" s="130" t="s">
        <v>469</v>
      </c>
      <c r="W55" s="133">
        <v>42639</v>
      </c>
      <c r="X55" s="10">
        <v>23.84</v>
      </c>
      <c r="Y55" s="10">
        <v>23.95</v>
      </c>
      <c r="Z55" s="10">
        <v>23.6</v>
      </c>
      <c r="AA55" s="10">
        <v>23.79</v>
      </c>
      <c r="AB55" s="95">
        <v>13316800</v>
      </c>
      <c r="AC55" s="10">
        <v>23.79</v>
      </c>
      <c r="AD55" s="2">
        <f t="shared" si="0"/>
        <v>0.34999999999999787</v>
      </c>
      <c r="AE55" s="138">
        <f t="shared" si="1"/>
        <v>-5.8503969912244713E-3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26.799499999999998</v>
      </c>
      <c r="T56" s="93" t="s">
        <v>111</v>
      </c>
      <c r="U56" s="130">
        <v>18.649999999999999</v>
      </c>
      <c r="W56" s="133">
        <v>42636</v>
      </c>
      <c r="X56" s="10">
        <v>24.28</v>
      </c>
      <c r="Y56" s="10">
        <v>24.44</v>
      </c>
      <c r="Z56" s="10">
        <v>23.93</v>
      </c>
      <c r="AA56" s="10">
        <v>23.93</v>
      </c>
      <c r="AB56" s="95">
        <v>9741100</v>
      </c>
      <c r="AC56" s="10">
        <v>23.93</v>
      </c>
      <c r="AD56" s="2">
        <f t="shared" si="0"/>
        <v>0.51000000000000156</v>
      </c>
      <c r="AE56" s="138">
        <f t="shared" si="1"/>
        <v>-1.5226337448559724E-2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26.517399999999999</v>
      </c>
      <c r="T57" s="93" t="s">
        <v>112</v>
      </c>
      <c r="U57" s="130">
        <v>1.51</v>
      </c>
      <c r="W57" s="133">
        <v>42635</v>
      </c>
      <c r="X57" s="10">
        <v>24.19</v>
      </c>
      <c r="Y57" s="10">
        <v>24.48</v>
      </c>
      <c r="Z57" s="10">
        <v>24.09</v>
      </c>
      <c r="AA57" s="10">
        <v>24.3</v>
      </c>
      <c r="AB57" s="95">
        <v>11647400</v>
      </c>
      <c r="AC57" s="10">
        <v>24.3</v>
      </c>
      <c r="AD57" s="2">
        <f t="shared" si="0"/>
        <v>0.39000000000000057</v>
      </c>
      <c r="AE57" s="138">
        <f t="shared" si="1"/>
        <v>1.2499999999999956E-2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26.235300000000002</v>
      </c>
      <c r="T58" s="93" t="s">
        <v>109</v>
      </c>
      <c r="U58" s="130" t="s">
        <v>470</v>
      </c>
      <c r="W58" s="133">
        <v>42634</v>
      </c>
      <c r="X58" s="10">
        <v>23.87</v>
      </c>
      <c r="Y58" s="10">
        <v>24.04</v>
      </c>
      <c r="Z58" s="10">
        <v>23.78</v>
      </c>
      <c r="AA58" s="10">
        <v>24</v>
      </c>
      <c r="AB58" s="95">
        <v>12887000</v>
      </c>
      <c r="AC58" s="10">
        <v>24</v>
      </c>
      <c r="AD58" s="2">
        <f t="shared" si="0"/>
        <v>0.25999999999999801</v>
      </c>
      <c r="AE58" s="138">
        <f t="shared" si="1"/>
        <v>4.6044370029301174E-3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25.953200000000002</v>
      </c>
      <c r="W59" s="133">
        <v>42633</v>
      </c>
      <c r="X59" s="10">
        <v>24.1</v>
      </c>
      <c r="Y59" s="10">
        <v>24.11</v>
      </c>
      <c r="Z59" s="10">
        <v>23.86</v>
      </c>
      <c r="AA59" s="10">
        <v>23.89</v>
      </c>
      <c r="AB59" s="95">
        <v>11610400</v>
      </c>
      <c r="AC59" s="10">
        <v>23.89</v>
      </c>
      <c r="AD59" s="2">
        <f t="shared" si="0"/>
        <v>0.25</v>
      </c>
      <c r="AE59" s="138">
        <f t="shared" si="1"/>
        <v>-1.6715419974926427E-3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25.671100000000003</v>
      </c>
      <c r="W60" s="133">
        <v>42632</v>
      </c>
      <c r="X60" s="10">
        <v>23.97</v>
      </c>
      <c r="Y60" s="10">
        <v>24.07</v>
      </c>
      <c r="Z60" s="10">
        <v>23.81</v>
      </c>
      <c r="AA60" s="10">
        <v>23.93</v>
      </c>
      <c r="AB60" s="95">
        <v>13479700</v>
      </c>
      <c r="AC60" s="10">
        <v>23.93</v>
      </c>
      <c r="AD60" s="2">
        <f t="shared" si="0"/>
        <v>0.26000000000000156</v>
      </c>
      <c r="AE60" s="138">
        <f t="shared" si="1"/>
        <v>1.255230125523088E-3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25.389000000000003</v>
      </c>
      <c r="W61" s="133">
        <v>42629</v>
      </c>
      <c r="X61" s="10">
        <v>23.48</v>
      </c>
      <c r="Y61" s="10">
        <v>23.94</v>
      </c>
      <c r="Z61" s="10">
        <v>23.33</v>
      </c>
      <c r="AA61" s="10">
        <v>23.9</v>
      </c>
      <c r="AB61" s="95">
        <v>27403500</v>
      </c>
      <c r="AC61" s="10">
        <v>23.9</v>
      </c>
      <c r="AD61" s="2">
        <f t="shared" si="0"/>
        <v>0.61000000000000298</v>
      </c>
      <c r="AE61" s="138">
        <f t="shared" si="1"/>
        <v>2.5167785234898599E-3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42628</v>
      </c>
      <c r="X62" s="10">
        <v>23.63</v>
      </c>
      <c r="Y62" s="10">
        <v>23.91</v>
      </c>
      <c r="Z62" s="10">
        <v>23.44</v>
      </c>
      <c r="AA62" s="10">
        <v>23.84</v>
      </c>
      <c r="AB62" s="95">
        <v>17391700</v>
      </c>
      <c r="AC62" s="10">
        <v>23.84</v>
      </c>
      <c r="AD62" s="2">
        <f t="shared" si="0"/>
        <v>0.46999999999999886</v>
      </c>
      <c r="AE62" s="138">
        <f t="shared" si="1"/>
        <v>5.9071729957806962E-3</v>
      </c>
    </row>
    <row r="63" spans="1:31" ht="15.75" thickBot="1" x14ac:dyDescent="0.3">
      <c r="A63" s="481" t="s">
        <v>200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42627</v>
      </c>
      <c r="X63" s="10">
        <v>23.75</v>
      </c>
      <c r="Y63" s="10">
        <v>23.93</v>
      </c>
      <c r="Z63" s="10">
        <v>23.56</v>
      </c>
      <c r="AA63" s="10">
        <v>23.7</v>
      </c>
      <c r="AB63" s="95">
        <v>13318100</v>
      </c>
      <c r="AC63" s="10">
        <v>23.7</v>
      </c>
      <c r="AD63" s="2">
        <f t="shared" si="0"/>
        <v>0.37000000000000099</v>
      </c>
      <c r="AE63" s="138">
        <f t="shared" si="1"/>
        <v>-4.2176296921137002E-4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42626</v>
      </c>
      <c r="X64" s="10">
        <v>23.7</v>
      </c>
      <c r="Y64" s="10">
        <v>23.85</v>
      </c>
      <c r="Z64" s="10">
        <v>23.41</v>
      </c>
      <c r="AA64" s="10">
        <v>23.71</v>
      </c>
      <c r="AB64" s="95">
        <v>14556800</v>
      </c>
      <c r="AC64" s="10">
        <v>23.71</v>
      </c>
      <c r="AD64" s="2">
        <f t="shared" si="0"/>
        <v>0.44000000000000128</v>
      </c>
      <c r="AE64" s="138">
        <f t="shared" si="1"/>
        <v>-1.0020876826722258E-2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42625</v>
      </c>
      <c r="X65" s="10">
        <v>23.36</v>
      </c>
      <c r="Y65" s="10">
        <v>24.2</v>
      </c>
      <c r="Z65" s="10">
        <v>23.34</v>
      </c>
      <c r="AA65" s="10">
        <v>23.95</v>
      </c>
      <c r="AB65" s="95">
        <v>22765900</v>
      </c>
      <c r="AC65" s="10">
        <v>23.95</v>
      </c>
      <c r="AD65" s="2">
        <f t="shared" si="0"/>
        <v>0.85999999999999943</v>
      </c>
      <c r="AE65" s="138" t="e">
        <f t="shared" si="1"/>
        <v>#DIV/0!</v>
      </c>
    </row>
    <row r="66" spans="2:31" x14ac:dyDescent="0.25">
      <c r="W66" s="133">
        <v>42625</v>
      </c>
      <c r="X66" s="10" t="s">
        <v>311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:31" x14ac:dyDescent="0.25">
      <c r="W67" s="133">
        <v>42622</v>
      </c>
      <c r="X67" s="10">
        <v>24.53</v>
      </c>
      <c r="Y67" s="10">
        <v>24.65</v>
      </c>
      <c r="Z67" s="10">
        <v>23.56</v>
      </c>
      <c r="AA67" s="10">
        <v>23.57</v>
      </c>
      <c r="AB67" s="95">
        <v>20104900</v>
      </c>
      <c r="AC67" s="10">
        <v>23.39</v>
      </c>
      <c r="AD67" s="2">
        <f>Y67-Z67</f>
        <v>1.0899999999999999</v>
      </c>
      <c r="AE67" s="138" t="e">
        <f>AC67/#REF!-1</f>
        <v>#REF!</v>
      </c>
    </row>
    <row r="68" spans="2:31" x14ac:dyDescent="0.25">
      <c r="W68" s="133">
        <v>42621</v>
      </c>
      <c r="X68" s="10">
        <v>24.4</v>
      </c>
      <c r="Y68" s="10">
        <v>24.77</v>
      </c>
      <c r="Z68" s="10">
        <v>24.37</v>
      </c>
      <c r="AA68" s="10">
        <v>24.75</v>
      </c>
      <c r="AB68" s="95">
        <v>13602700</v>
      </c>
      <c r="AC68" s="10">
        <v>24.56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79" priority="11">
      <formula>F33&gt;0</formula>
    </cfRule>
    <cfRule type="expression" dxfId="778" priority="12">
      <formula>F33&lt;0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2">
    <cfRule type="expression" dxfId="773" priority="5">
      <formula>F25&gt;0</formula>
    </cfRule>
    <cfRule type="expression" dxfId="772" priority="6">
      <formula>F25&lt;0</formula>
    </cfRule>
  </conditionalFormatting>
  <conditionalFormatting sqref="H25:H32">
    <cfRule type="expression" dxfId="771" priority="3">
      <formula>H25&gt;0</formula>
    </cfRule>
    <cfRule type="expression" dxfId="770" priority="4">
      <formula>H25&lt;0</formula>
    </cfRule>
  </conditionalFormatting>
  <conditionalFormatting sqref="Q10">
    <cfRule type="expression" dxfId="769" priority="1">
      <formula>Q10&gt;0</formula>
    </cfRule>
    <cfRule type="expression" dxfId="7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326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42713</v>
      </c>
      <c r="X2" s="10">
        <v>21.49</v>
      </c>
      <c r="Y2" s="10">
        <v>21.65</v>
      </c>
      <c r="Z2" s="10">
        <v>20.84</v>
      </c>
      <c r="AA2" s="10">
        <v>21.07</v>
      </c>
      <c r="AB2" s="95">
        <v>1814700</v>
      </c>
      <c r="AC2" s="10">
        <v>21.07</v>
      </c>
      <c r="AD2">
        <f>Y2-Z2</f>
        <v>0.80999999999999872</v>
      </c>
      <c r="AE2" s="138">
        <f>AC2/AC3-1</f>
        <v>-7.5365049458313571E-3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42712</v>
      </c>
      <c r="X3" s="10">
        <v>20.59</v>
      </c>
      <c r="Y3" s="10">
        <v>21.53</v>
      </c>
      <c r="Z3" s="10">
        <v>20.41</v>
      </c>
      <c r="AA3" s="10">
        <v>21.23</v>
      </c>
      <c r="AB3" s="95">
        <v>2899100</v>
      </c>
      <c r="AC3" s="10">
        <v>21.23</v>
      </c>
      <c r="AD3">
        <f t="shared" ref="AD3:AD66" si="0">Y3-Z3</f>
        <v>1.120000000000001</v>
      </c>
      <c r="AE3" s="138">
        <f t="shared" ref="AE3:AE66" si="1">AC3/AC4-1</f>
        <v>3.3090024330900247E-2</v>
      </c>
    </row>
    <row r="4" spans="1:31" x14ac:dyDescent="0.25">
      <c r="B4" s="519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21.07</v>
      </c>
      <c r="R4" s="521">
        <v>-7.4999999999999997E-3</v>
      </c>
      <c r="T4" s="163"/>
      <c r="U4" s="1"/>
      <c r="W4" s="133">
        <v>42711</v>
      </c>
      <c r="X4" s="10">
        <v>20.77</v>
      </c>
      <c r="Y4" s="10">
        <v>20.88</v>
      </c>
      <c r="Z4" s="10">
        <v>20.46</v>
      </c>
      <c r="AA4" s="10">
        <v>20.55</v>
      </c>
      <c r="AB4" s="95">
        <v>2518600</v>
      </c>
      <c r="AC4" s="10">
        <v>20.55</v>
      </c>
      <c r="AD4">
        <f t="shared" si="0"/>
        <v>0.41999999999999815</v>
      </c>
      <c r="AE4" s="138">
        <f t="shared" si="1"/>
        <v>-1.627573001436089E-2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6321</v>
      </c>
      <c r="W5" s="133">
        <v>42710</v>
      </c>
      <c r="X5" s="10">
        <v>21.06</v>
      </c>
      <c r="Y5" s="10">
        <v>21.13</v>
      </c>
      <c r="Z5" s="10">
        <v>20.72</v>
      </c>
      <c r="AA5" s="10">
        <v>20.89</v>
      </c>
      <c r="AB5" s="95">
        <v>3333200</v>
      </c>
      <c r="AC5" s="10">
        <v>20.89</v>
      </c>
      <c r="AD5">
        <f t="shared" si="0"/>
        <v>0.41000000000000014</v>
      </c>
      <c r="AE5" s="138">
        <f t="shared" si="1"/>
        <v>-1.9111323459148899E-3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42709</v>
      </c>
      <c r="X6" s="10">
        <v>21.45</v>
      </c>
      <c r="Y6" s="10">
        <v>21.6</v>
      </c>
      <c r="Z6" s="10">
        <v>20.5</v>
      </c>
      <c r="AA6" s="10">
        <v>20.93</v>
      </c>
      <c r="AB6" s="95">
        <v>4357400</v>
      </c>
      <c r="AC6" s="10">
        <v>20.93</v>
      </c>
      <c r="AD6">
        <f t="shared" si="0"/>
        <v>1.1000000000000014</v>
      </c>
      <c r="AE6" s="138">
        <f t="shared" si="1"/>
        <v>-8.0568720379147196E-3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170.98000000000047</v>
      </c>
      <c r="R7">
        <v>200</v>
      </c>
      <c r="W7" s="133">
        <v>42706</v>
      </c>
      <c r="X7" s="10">
        <v>22.22</v>
      </c>
      <c r="Y7" s="10">
        <v>22.4</v>
      </c>
      <c r="Z7" s="10">
        <v>21.02</v>
      </c>
      <c r="AA7" s="10">
        <v>21.1</v>
      </c>
      <c r="AB7" s="95">
        <v>8908200</v>
      </c>
      <c r="AC7" s="10">
        <v>21.1</v>
      </c>
      <c r="AD7">
        <f t="shared" si="0"/>
        <v>1.379999999999999</v>
      </c>
      <c r="AE7" s="138">
        <f t="shared" si="1"/>
        <v>-0.12010008340283562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-174</v>
      </c>
      <c r="W8" s="133">
        <v>42705</v>
      </c>
      <c r="X8" s="10">
        <v>23.39</v>
      </c>
      <c r="Y8" s="10">
        <v>24.17</v>
      </c>
      <c r="Z8" s="10">
        <v>23.08</v>
      </c>
      <c r="AA8" s="10">
        <v>23.98</v>
      </c>
      <c r="AB8" s="95">
        <v>3246000</v>
      </c>
      <c r="AC8" s="10">
        <v>23.98</v>
      </c>
      <c r="AD8">
        <f t="shared" si="0"/>
        <v>1.0900000000000034</v>
      </c>
      <c r="AE8" s="138">
        <f t="shared" si="1"/>
        <v>2.7861123017574041E-2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-2.6789838337182448E-2</v>
      </c>
      <c r="W9" s="133">
        <v>42704</v>
      </c>
      <c r="X9" s="10">
        <v>24.04</v>
      </c>
      <c r="Y9" s="10">
        <v>24.11</v>
      </c>
      <c r="Z9" s="10">
        <v>23.06</v>
      </c>
      <c r="AA9" s="10">
        <v>23.33</v>
      </c>
      <c r="AB9" s="95">
        <v>2346700</v>
      </c>
      <c r="AC9" s="10">
        <v>23.33</v>
      </c>
      <c r="AD9">
        <f t="shared" si="0"/>
        <v>1.0500000000000007</v>
      </c>
      <c r="AE9" s="138">
        <f t="shared" si="1"/>
        <v>-2.7916666666666701E-2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42703</v>
      </c>
      <c r="X10" s="10">
        <v>23.95</v>
      </c>
      <c r="Y10" s="10">
        <v>24.6</v>
      </c>
      <c r="Z10" s="10">
        <v>23.93</v>
      </c>
      <c r="AA10" s="10">
        <v>24</v>
      </c>
      <c r="AB10" s="95">
        <v>1929600</v>
      </c>
      <c r="AC10" s="10">
        <v>24</v>
      </c>
      <c r="AD10">
        <f t="shared" si="0"/>
        <v>0.67000000000000171</v>
      </c>
      <c r="AE10" s="138">
        <f t="shared" si="1"/>
        <v>5.0251256281408363E-3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23.59</v>
      </c>
      <c r="Y11" s="10">
        <v>24.05</v>
      </c>
      <c r="Z11" s="10">
        <v>22.88</v>
      </c>
      <c r="AA11" s="10">
        <v>23.88</v>
      </c>
      <c r="AB11" s="95">
        <v>2123400</v>
      </c>
      <c r="AC11" s="10">
        <v>23.88</v>
      </c>
      <c r="AD11">
        <f t="shared" si="0"/>
        <v>1.1700000000000017</v>
      </c>
      <c r="AE11" s="138">
        <f t="shared" si="1"/>
        <v>2.5188916876572875E-3</v>
      </c>
    </row>
    <row r="12" spans="1:31" x14ac:dyDescent="0.25">
      <c r="H12" s="72"/>
      <c r="W12" s="133">
        <v>42699</v>
      </c>
      <c r="X12" s="10">
        <v>23.45</v>
      </c>
      <c r="Y12" s="10">
        <v>23.9</v>
      </c>
      <c r="Z12" s="10">
        <v>23.37</v>
      </c>
      <c r="AA12" s="10">
        <v>23.82</v>
      </c>
      <c r="AB12" s="95">
        <v>932400</v>
      </c>
      <c r="AC12" s="10">
        <v>23.82</v>
      </c>
      <c r="AD12">
        <f t="shared" si="0"/>
        <v>0.52999999999999758</v>
      </c>
      <c r="AE12" s="138">
        <f t="shared" si="1"/>
        <v>1.3185878349638358E-2</v>
      </c>
    </row>
    <row r="13" spans="1:31" x14ac:dyDescent="0.25">
      <c r="H13" s="72"/>
      <c r="W13" s="133">
        <v>42697</v>
      </c>
      <c r="X13" s="10">
        <v>23.83</v>
      </c>
      <c r="Y13" s="10">
        <v>24.16</v>
      </c>
      <c r="Z13" s="10">
        <v>23.28</v>
      </c>
      <c r="AA13" s="10">
        <v>23.51</v>
      </c>
      <c r="AB13" s="95">
        <v>2260900</v>
      </c>
      <c r="AC13" s="10">
        <v>23.51</v>
      </c>
      <c r="AD13">
        <f t="shared" si="0"/>
        <v>0.87999999999999901</v>
      </c>
      <c r="AE13" s="138">
        <f t="shared" si="1"/>
        <v>-2.0824656393169549E-2</v>
      </c>
    </row>
    <row r="14" spans="1:31" x14ac:dyDescent="0.25">
      <c r="H14" s="72"/>
      <c r="W14" s="133">
        <v>42696</v>
      </c>
      <c r="X14" s="10">
        <v>24.05</v>
      </c>
      <c r="Y14" s="10">
        <v>24.23</v>
      </c>
      <c r="Z14" s="10">
        <v>23.66</v>
      </c>
      <c r="AA14" s="10">
        <v>24.01</v>
      </c>
      <c r="AB14" s="95">
        <v>2326100</v>
      </c>
      <c r="AC14" s="10">
        <v>24.01</v>
      </c>
      <c r="AD14">
        <f t="shared" si="0"/>
        <v>0.57000000000000028</v>
      </c>
      <c r="AE14" s="138">
        <f t="shared" si="1"/>
        <v>-5.3852526926263522E-3</v>
      </c>
    </row>
    <row r="15" spans="1:31" x14ac:dyDescent="0.25">
      <c r="H15" s="72"/>
      <c r="W15" s="133">
        <v>42695</v>
      </c>
      <c r="X15" s="10">
        <v>24.16</v>
      </c>
      <c r="Y15" s="10">
        <v>24.92</v>
      </c>
      <c r="Z15" s="10">
        <v>23.93</v>
      </c>
      <c r="AA15" s="10">
        <v>24.14</v>
      </c>
      <c r="AB15" s="95">
        <v>2912000</v>
      </c>
      <c r="AC15" s="10">
        <v>24.14</v>
      </c>
      <c r="AD15">
        <f t="shared" si="0"/>
        <v>0.99000000000000199</v>
      </c>
      <c r="AE15" s="138">
        <f t="shared" si="1"/>
        <v>4.1442188147544634E-4</v>
      </c>
    </row>
    <row r="16" spans="1:31" x14ac:dyDescent="0.25">
      <c r="H16" s="72"/>
      <c r="W16" s="133">
        <v>42692</v>
      </c>
      <c r="X16" s="10">
        <v>24.53</v>
      </c>
      <c r="Y16" s="10">
        <v>25.01</v>
      </c>
      <c r="Z16" s="10">
        <v>23.96</v>
      </c>
      <c r="AA16" s="10">
        <v>24.13</v>
      </c>
      <c r="AB16" s="95">
        <v>2115400</v>
      </c>
      <c r="AC16" s="10">
        <v>24.13</v>
      </c>
      <c r="AD16">
        <f t="shared" si="0"/>
        <v>1.0500000000000007</v>
      </c>
      <c r="AE16" s="138">
        <f t="shared" si="1"/>
        <v>-1.1065573770491777E-2</v>
      </c>
    </row>
    <row r="17" spans="1:31" x14ac:dyDescent="0.25">
      <c r="W17" s="133">
        <v>42691</v>
      </c>
      <c r="X17" s="10">
        <v>24.32</v>
      </c>
      <c r="Y17" s="10">
        <v>24.74</v>
      </c>
      <c r="Z17" s="10">
        <v>24.22</v>
      </c>
      <c r="AA17" s="10">
        <v>24.4</v>
      </c>
      <c r="AB17" s="95">
        <v>1870600</v>
      </c>
      <c r="AC17" s="10">
        <v>24.4</v>
      </c>
      <c r="AD17">
        <f t="shared" si="0"/>
        <v>0.51999999999999957</v>
      </c>
      <c r="AE17" s="138">
        <f t="shared" si="1"/>
        <v>1.7090454355981777E-2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23.75</v>
      </c>
      <c r="Y18" s="10">
        <v>24.37</v>
      </c>
      <c r="Z18" s="10">
        <v>23.5</v>
      </c>
      <c r="AA18" s="10">
        <v>23.99</v>
      </c>
      <c r="AB18" s="95">
        <v>2000600</v>
      </c>
      <c r="AC18" s="10">
        <v>23.99</v>
      </c>
      <c r="AD18">
        <f t="shared" si="0"/>
        <v>0.87000000000000099</v>
      </c>
      <c r="AE18" s="138">
        <f t="shared" si="1"/>
        <v>1.3947590870667659E-2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23.74</v>
      </c>
      <c r="Y19" s="10">
        <v>24.46</v>
      </c>
      <c r="Z19" s="10">
        <v>23.19</v>
      </c>
      <c r="AA19" s="10">
        <v>23.66</v>
      </c>
      <c r="AB19" s="95">
        <v>3068000</v>
      </c>
      <c r="AC19" s="10">
        <v>23.66</v>
      </c>
      <c r="AD19">
        <f t="shared" si="0"/>
        <v>1.2699999999999996</v>
      </c>
      <c r="AE19" s="138">
        <f t="shared" si="1"/>
        <v>3.392705682782049E-3</v>
      </c>
    </row>
    <row r="20" spans="1:31" x14ac:dyDescent="0.25">
      <c r="W20" s="133">
        <v>42688</v>
      </c>
      <c r="X20" s="10">
        <v>21.9</v>
      </c>
      <c r="Y20" s="10">
        <v>23.59</v>
      </c>
      <c r="Z20" s="10">
        <v>21.5</v>
      </c>
      <c r="AA20" s="10">
        <v>23.58</v>
      </c>
      <c r="AB20" s="95">
        <v>5666200</v>
      </c>
      <c r="AC20" s="10">
        <v>23.58</v>
      </c>
      <c r="AD20">
        <f t="shared" si="0"/>
        <v>2.09</v>
      </c>
      <c r="AE20" s="138">
        <f t="shared" si="1"/>
        <v>0.11016949152542366</v>
      </c>
    </row>
    <row r="21" spans="1:31" x14ac:dyDescent="0.25">
      <c r="W21" s="133">
        <v>42685</v>
      </c>
      <c r="X21" s="10">
        <v>22.24</v>
      </c>
      <c r="Y21" s="10">
        <v>22.66</v>
      </c>
      <c r="Z21" s="10">
        <v>21.02</v>
      </c>
      <c r="AA21" s="10">
        <v>21.24</v>
      </c>
      <c r="AB21" s="95">
        <v>5487600</v>
      </c>
      <c r="AC21" s="10">
        <v>21.24</v>
      </c>
      <c r="AD21">
        <f t="shared" si="0"/>
        <v>1.6400000000000006</v>
      </c>
      <c r="AE21" s="138">
        <f t="shared" si="1"/>
        <v>-3.3666969972702576E-2</v>
      </c>
    </row>
    <row r="22" spans="1:31" x14ac:dyDescent="0.25">
      <c r="W22" s="133">
        <v>42684</v>
      </c>
      <c r="X22" s="10">
        <v>24.51</v>
      </c>
      <c r="Y22" s="10">
        <v>24.8</v>
      </c>
      <c r="Z22" s="10">
        <v>21.92</v>
      </c>
      <c r="AA22" s="10">
        <v>21.98</v>
      </c>
      <c r="AB22" s="95">
        <v>8834900</v>
      </c>
      <c r="AC22" s="10">
        <v>21.98</v>
      </c>
      <c r="AD22">
        <f t="shared" si="0"/>
        <v>2.879999999999999</v>
      </c>
      <c r="AE22" s="138">
        <f t="shared" si="1"/>
        <v>-8.8723051409618559E-2</v>
      </c>
    </row>
    <row r="23" spans="1:31" x14ac:dyDescent="0.25">
      <c r="W23" s="133">
        <v>42683</v>
      </c>
      <c r="X23" s="10">
        <v>25.25</v>
      </c>
      <c r="Y23" s="10">
        <v>26.21</v>
      </c>
      <c r="Z23" s="10">
        <v>23.5</v>
      </c>
      <c r="AA23" s="10">
        <v>24.12</v>
      </c>
      <c r="AB23" s="95">
        <v>11306400</v>
      </c>
      <c r="AC23" s="10">
        <v>24.12</v>
      </c>
      <c r="AD23">
        <f t="shared" si="0"/>
        <v>2.7100000000000009</v>
      </c>
      <c r="AE23" s="138">
        <f t="shared" si="1"/>
        <v>-0.1521968365553602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28.1</v>
      </c>
      <c r="Y24" s="10">
        <v>28.57</v>
      </c>
      <c r="Z24" s="10">
        <v>27.89</v>
      </c>
      <c r="AA24" s="10">
        <v>28.45</v>
      </c>
      <c r="AB24" s="95">
        <v>2127700</v>
      </c>
      <c r="AC24" s="10">
        <v>28.45</v>
      </c>
      <c r="AD24">
        <f t="shared" si="0"/>
        <v>0.67999999999999972</v>
      </c>
      <c r="AE24" s="138">
        <f t="shared" si="1"/>
        <v>2.1543985637342722E-2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42681</v>
      </c>
      <c r="X25" s="10">
        <v>28.17</v>
      </c>
      <c r="Y25" s="10">
        <v>28.2</v>
      </c>
      <c r="Z25" s="10">
        <v>27.7</v>
      </c>
      <c r="AA25" s="10">
        <v>27.85</v>
      </c>
      <c r="AB25" s="95">
        <v>2069200</v>
      </c>
      <c r="AC25" s="10">
        <v>27.85</v>
      </c>
      <c r="AD25">
        <f t="shared" si="0"/>
        <v>0.5</v>
      </c>
      <c r="AE25" s="138">
        <f t="shared" si="1"/>
        <v>2.2393538913362709E-2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42678</v>
      </c>
      <c r="X26" s="10">
        <v>26.81</v>
      </c>
      <c r="Y26" s="10">
        <v>28.05</v>
      </c>
      <c r="Z26" s="10">
        <v>26.75</v>
      </c>
      <c r="AA26" s="10">
        <v>27.24</v>
      </c>
      <c r="AB26" s="95">
        <v>2481500</v>
      </c>
      <c r="AC26" s="10">
        <v>27.24</v>
      </c>
      <c r="AD26">
        <f t="shared" si="0"/>
        <v>1.3000000000000007</v>
      </c>
      <c r="AE26" s="138">
        <f t="shared" si="1"/>
        <v>2.0606968902210365E-2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42677</v>
      </c>
      <c r="X27" s="10">
        <v>26.4</v>
      </c>
      <c r="Y27" s="10">
        <v>26.82</v>
      </c>
      <c r="Z27" s="10">
        <v>26.26</v>
      </c>
      <c r="AA27" s="10">
        <v>26.69</v>
      </c>
      <c r="AB27" s="95">
        <v>961600</v>
      </c>
      <c r="AC27" s="10">
        <v>26.69</v>
      </c>
      <c r="AD27">
        <f t="shared" si="0"/>
        <v>0.55999999999999872</v>
      </c>
      <c r="AE27" s="138">
        <f t="shared" si="1"/>
        <v>1.4057750759878473E-2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42676</v>
      </c>
      <c r="X28" s="10">
        <v>26.25</v>
      </c>
      <c r="Y28" s="10">
        <v>26.58</v>
      </c>
      <c r="Z28" s="10">
        <v>26.15</v>
      </c>
      <c r="AA28" s="10">
        <v>26.32</v>
      </c>
      <c r="AB28" s="95">
        <v>1489900</v>
      </c>
      <c r="AC28" s="10">
        <v>26.32</v>
      </c>
      <c r="AD28">
        <f t="shared" si="0"/>
        <v>0.42999999999999972</v>
      </c>
      <c r="AE28" s="138">
        <f t="shared" si="1"/>
        <v>9.9769762087491554E-3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42675</v>
      </c>
      <c r="X29" s="10">
        <v>26.4</v>
      </c>
      <c r="Y29" s="10">
        <v>26.48</v>
      </c>
      <c r="Z29" s="10">
        <v>25.78</v>
      </c>
      <c r="AA29" s="10">
        <v>26.06</v>
      </c>
      <c r="AB29" s="95">
        <v>1645100</v>
      </c>
      <c r="AC29" s="10">
        <v>26.06</v>
      </c>
      <c r="AD29">
        <f t="shared" si="0"/>
        <v>0.69999999999999929</v>
      </c>
      <c r="AE29" s="138">
        <f t="shared" si="1"/>
        <v>-1.3999243284146812E-2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42674</v>
      </c>
      <c r="X30" s="10">
        <v>25.92</v>
      </c>
      <c r="Y30" s="10">
        <v>26.45</v>
      </c>
      <c r="Z30" s="10">
        <v>25.61</v>
      </c>
      <c r="AA30" s="10">
        <v>26.43</v>
      </c>
      <c r="AB30" s="95">
        <v>885500</v>
      </c>
      <c r="AC30" s="10">
        <v>26.43</v>
      </c>
      <c r="AD30">
        <f t="shared" si="0"/>
        <v>0.83999999999999986</v>
      </c>
      <c r="AE30" s="138">
        <f t="shared" si="1"/>
        <v>2.8004667444573972E-2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42671</v>
      </c>
      <c r="X31" s="10">
        <v>25.7</v>
      </c>
      <c r="Y31" s="10">
        <v>26.18</v>
      </c>
      <c r="Z31" s="10">
        <v>25.65</v>
      </c>
      <c r="AA31" s="10">
        <v>25.71</v>
      </c>
      <c r="AB31" s="95">
        <v>858100</v>
      </c>
      <c r="AC31" s="10">
        <v>25.71</v>
      </c>
      <c r="AD31">
        <f t="shared" si="0"/>
        <v>0.53000000000000114</v>
      </c>
      <c r="AE31" s="138">
        <f t="shared" si="1"/>
        <v>-7.7730275942478055E-4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42670</v>
      </c>
      <c r="X32" s="10">
        <v>26.48</v>
      </c>
      <c r="Y32" s="10">
        <v>26.51</v>
      </c>
      <c r="Z32" s="10">
        <v>25.52</v>
      </c>
      <c r="AA32" s="10">
        <v>25.73</v>
      </c>
      <c r="AB32" s="95">
        <v>1320200</v>
      </c>
      <c r="AC32" s="10">
        <v>25.73</v>
      </c>
      <c r="AD32">
        <f t="shared" si="0"/>
        <v>0.99000000000000199</v>
      </c>
      <c r="AE32" s="138">
        <f t="shared" si="1"/>
        <v>-2.0555767034640238E-2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42669</v>
      </c>
      <c r="X33" s="10">
        <v>26.56</v>
      </c>
      <c r="Y33" s="10">
        <v>26.78</v>
      </c>
      <c r="Z33" s="10">
        <v>26.19</v>
      </c>
      <c r="AA33" s="10">
        <v>26.27</v>
      </c>
      <c r="AB33" s="95">
        <v>859800</v>
      </c>
      <c r="AC33" s="10">
        <v>26.27</v>
      </c>
      <c r="AD33">
        <f t="shared" si="0"/>
        <v>0.58999999999999986</v>
      </c>
      <c r="AE33" s="138">
        <f t="shared" si="1"/>
        <v>-1.5736230798051754E-2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42668</v>
      </c>
      <c r="X34" s="10">
        <v>27.12</v>
      </c>
      <c r="Y34" s="10">
        <v>27.12</v>
      </c>
      <c r="Z34" s="10">
        <v>26.59</v>
      </c>
      <c r="AA34" s="10">
        <v>26.69</v>
      </c>
      <c r="AB34" s="95">
        <v>978600</v>
      </c>
      <c r="AC34" s="10">
        <v>26.69</v>
      </c>
      <c r="AD34">
        <f t="shared" si="0"/>
        <v>0.53000000000000114</v>
      </c>
      <c r="AE34" s="138">
        <f t="shared" si="1"/>
        <v>-4.104477611940327E-3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42667</v>
      </c>
      <c r="X35" s="10">
        <v>26.76</v>
      </c>
      <c r="Y35" s="10">
        <v>26.91</v>
      </c>
      <c r="Z35" s="10">
        <v>26.4</v>
      </c>
      <c r="AA35" s="10">
        <v>26.8</v>
      </c>
      <c r="AB35" s="95">
        <v>688500</v>
      </c>
      <c r="AC35" s="10">
        <v>26.8</v>
      </c>
      <c r="AD35">
        <f t="shared" si="0"/>
        <v>0.51000000000000156</v>
      </c>
      <c r="AE35" s="138">
        <f t="shared" si="1"/>
        <v>7.8977059044753606E-3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42664</v>
      </c>
      <c r="X36" s="10">
        <v>26.51</v>
      </c>
      <c r="Y36" s="10">
        <v>26.61</v>
      </c>
      <c r="Z36" s="10">
        <v>26.22</v>
      </c>
      <c r="AA36" s="10">
        <v>26.59</v>
      </c>
      <c r="AB36" s="95">
        <v>909800</v>
      </c>
      <c r="AC36" s="10">
        <v>26.59</v>
      </c>
      <c r="AD36">
        <f t="shared" si="0"/>
        <v>0.39000000000000057</v>
      </c>
      <c r="AE36" s="138">
        <f t="shared" si="1"/>
        <v>-1.8768768768768762E-3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42663</v>
      </c>
      <c r="X37" s="10">
        <v>26.6</v>
      </c>
      <c r="Y37" s="10">
        <v>26.78</v>
      </c>
      <c r="Z37" s="10">
        <v>26.41</v>
      </c>
      <c r="AA37" s="10">
        <v>26.64</v>
      </c>
      <c r="AB37" s="95">
        <v>1028800</v>
      </c>
      <c r="AC37" s="10">
        <v>26.64</v>
      </c>
      <c r="AD37">
        <f t="shared" si="0"/>
        <v>0.37000000000000099</v>
      </c>
      <c r="AE37" s="138">
        <f t="shared" si="1"/>
        <v>5.2830188679244827E-3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42662</v>
      </c>
      <c r="X38" s="10">
        <v>26.28</v>
      </c>
      <c r="Y38" s="10">
        <v>26.58</v>
      </c>
      <c r="Z38" s="10">
        <v>26.02</v>
      </c>
      <c r="AA38" s="10">
        <v>26.5</v>
      </c>
      <c r="AB38" s="95">
        <v>872200</v>
      </c>
      <c r="AC38" s="10">
        <v>26.5</v>
      </c>
      <c r="AD38">
        <f t="shared" si="0"/>
        <v>0.55999999999999872</v>
      </c>
      <c r="AE38" s="138">
        <f t="shared" si="1"/>
        <v>9.52380952380949E-3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26.17</v>
      </c>
      <c r="Y39" s="10">
        <v>26.37</v>
      </c>
      <c r="Z39" s="10">
        <v>25.86</v>
      </c>
      <c r="AA39" s="10">
        <v>26.25</v>
      </c>
      <c r="AB39" s="95">
        <v>1491600</v>
      </c>
      <c r="AC39" s="10">
        <v>26.25</v>
      </c>
      <c r="AD39">
        <f t="shared" si="0"/>
        <v>0.51000000000000156</v>
      </c>
      <c r="AE39" s="138">
        <f t="shared" si="1"/>
        <v>1.0781671159029615E-2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25.5</v>
      </c>
      <c r="Y40" s="10">
        <v>26.25</v>
      </c>
      <c r="Z40" s="10">
        <v>25.45</v>
      </c>
      <c r="AA40" s="10">
        <v>25.97</v>
      </c>
      <c r="AB40" s="95">
        <v>1610800</v>
      </c>
      <c r="AC40" s="10">
        <v>25.97</v>
      </c>
      <c r="AD40">
        <f t="shared" si="0"/>
        <v>0.80000000000000071</v>
      </c>
      <c r="AE40" s="138">
        <f t="shared" si="1"/>
        <v>2.6076649545634156E-2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23.177000000000003</v>
      </c>
      <c r="Q41" s="2"/>
      <c r="W41" s="133">
        <v>42657</v>
      </c>
      <c r="X41" s="10">
        <v>25.48</v>
      </c>
      <c r="Y41" s="10">
        <v>25.84</v>
      </c>
      <c r="Z41" s="10">
        <v>25.3</v>
      </c>
      <c r="AA41" s="10">
        <v>25.31</v>
      </c>
      <c r="AB41" s="95">
        <v>901400</v>
      </c>
      <c r="AC41" s="10">
        <v>25.31</v>
      </c>
      <c r="AD41">
        <f t="shared" si="0"/>
        <v>0.53999999999999915</v>
      </c>
      <c r="AE41" s="138">
        <f t="shared" si="1"/>
        <v>-2.758077226162392E-3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22.9663</v>
      </c>
      <c r="Q42" s="2"/>
      <c r="T42" s="91" t="s">
        <v>113</v>
      </c>
      <c r="W42" s="133">
        <v>42656</v>
      </c>
      <c r="X42" s="10">
        <v>25.17</v>
      </c>
      <c r="Y42" s="10">
        <v>25.58</v>
      </c>
      <c r="Z42" s="10">
        <v>25.05</v>
      </c>
      <c r="AA42" s="10">
        <v>25.38</v>
      </c>
      <c r="AB42" s="95">
        <v>910800</v>
      </c>
      <c r="AC42" s="10">
        <v>25.38</v>
      </c>
      <c r="AD42">
        <f t="shared" si="0"/>
        <v>0.52999999999999758</v>
      </c>
      <c r="AE42" s="138">
        <f t="shared" si="1"/>
        <v>3.558718861210064E-3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22.755600000000001</v>
      </c>
      <c r="Q43" s="2"/>
      <c r="T43" s="128" t="s">
        <v>98</v>
      </c>
      <c r="U43" s="129">
        <v>21.23</v>
      </c>
      <c r="W43" s="133">
        <v>42655</v>
      </c>
      <c r="X43" s="10">
        <v>25</v>
      </c>
      <c r="Y43" s="10">
        <v>25.59</v>
      </c>
      <c r="Z43" s="10">
        <v>24.93</v>
      </c>
      <c r="AA43" s="10">
        <v>25.29</v>
      </c>
      <c r="AB43" s="95">
        <v>789700</v>
      </c>
      <c r="AC43" s="10">
        <v>25.29</v>
      </c>
      <c r="AD43">
        <f t="shared" si="0"/>
        <v>0.66000000000000014</v>
      </c>
      <c r="AE43" s="138">
        <f t="shared" si="1"/>
        <v>1.0387534958050226E-2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22.544900000000002</v>
      </c>
      <c r="Q44" s="2"/>
      <c r="T44" s="93" t="s">
        <v>99</v>
      </c>
      <c r="U44" s="130">
        <v>21.49</v>
      </c>
      <c r="W44" s="133">
        <v>42654</v>
      </c>
      <c r="X44" s="10">
        <v>25.51</v>
      </c>
      <c r="Y44" s="10">
        <v>25.54</v>
      </c>
      <c r="Z44" s="10">
        <v>24.98</v>
      </c>
      <c r="AA44" s="10">
        <v>25.03</v>
      </c>
      <c r="AB44" s="95">
        <v>1185700</v>
      </c>
      <c r="AC44" s="10">
        <v>25.03</v>
      </c>
      <c r="AD44">
        <f t="shared" si="0"/>
        <v>0.55999999999999872</v>
      </c>
      <c r="AE44" s="138">
        <f t="shared" si="1"/>
        <v>-2.1883548261039443E-2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22.334200000000003</v>
      </c>
      <c r="Q45" s="2"/>
      <c r="T45" s="93" t="s">
        <v>100</v>
      </c>
      <c r="U45" s="130" t="s">
        <v>471</v>
      </c>
      <c r="W45" s="133">
        <v>42653</v>
      </c>
      <c r="X45" s="10">
        <v>25.41</v>
      </c>
      <c r="Y45" s="10">
        <v>25.75</v>
      </c>
      <c r="Z45" s="10">
        <v>25.27</v>
      </c>
      <c r="AA45" s="10">
        <v>25.59</v>
      </c>
      <c r="AB45" s="95">
        <v>1277800</v>
      </c>
      <c r="AC45" s="10">
        <v>25.59</v>
      </c>
      <c r="AD45">
        <f t="shared" si="0"/>
        <v>0.48000000000000043</v>
      </c>
      <c r="AE45" s="138">
        <f t="shared" si="1"/>
        <v>1.0264508487958901E-2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22.1235</v>
      </c>
      <c r="Q46" s="2"/>
      <c r="T46" s="93" t="s">
        <v>101</v>
      </c>
      <c r="U46" s="130" t="s">
        <v>472</v>
      </c>
      <c r="W46" s="133">
        <v>42650</v>
      </c>
      <c r="X46" s="10">
        <v>25.14</v>
      </c>
      <c r="Y46" s="10">
        <v>25.53</v>
      </c>
      <c r="Z46" s="10">
        <v>24.61</v>
      </c>
      <c r="AA46" s="10">
        <v>25.33</v>
      </c>
      <c r="AB46" s="95">
        <v>1896000</v>
      </c>
      <c r="AC46" s="10">
        <v>25.33</v>
      </c>
      <c r="AD46">
        <f t="shared" si="0"/>
        <v>0.92000000000000171</v>
      </c>
      <c r="AE46" s="138">
        <f t="shared" si="1"/>
        <v>4.7600158667193693E-3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21.912800000000001</v>
      </c>
      <c r="Q47" s="2"/>
      <c r="T47" s="93" t="s">
        <v>102</v>
      </c>
      <c r="U47" s="130">
        <v>26.11</v>
      </c>
      <c r="W47" s="133">
        <v>42649</v>
      </c>
      <c r="X47" s="10">
        <v>25.35</v>
      </c>
      <c r="Y47" s="10">
        <v>25.51</v>
      </c>
      <c r="Z47" s="10">
        <v>24.58</v>
      </c>
      <c r="AA47" s="10">
        <v>25.21</v>
      </c>
      <c r="AB47" s="95">
        <v>3814200</v>
      </c>
      <c r="AC47" s="10">
        <v>25.21</v>
      </c>
      <c r="AD47">
        <f t="shared" si="0"/>
        <v>0.93000000000000327</v>
      </c>
      <c r="AE47" s="138">
        <f t="shared" si="1"/>
        <v>-3.6314984709480136E-2</v>
      </c>
    </row>
    <row r="48" spans="2:31" x14ac:dyDescent="0.25">
      <c r="O48" s="83">
        <v>1.03</v>
      </c>
      <c r="P48" s="83">
        <f t="shared" si="30"/>
        <v>21.702100000000002</v>
      </c>
      <c r="Q48" s="2"/>
      <c r="T48" s="93" t="s">
        <v>103</v>
      </c>
      <c r="U48" s="130">
        <v>-0.21935499999999999</v>
      </c>
      <c r="W48" s="133">
        <v>42648</v>
      </c>
      <c r="X48" s="10">
        <v>26.26</v>
      </c>
      <c r="Y48" s="10">
        <v>26.57</v>
      </c>
      <c r="Z48" s="10">
        <v>26.13</v>
      </c>
      <c r="AA48" s="10">
        <v>26.16</v>
      </c>
      <c r="AB48" s="95">
        <v>917600</v>
      </c>
      <c r="AC48" s="10">
        <v>26.16</v>
      </c>
      <c r="AD48">
        <f t="shared" si="0"/>
        <v>0.44000000000000128</v>
      </c>
      <c r="AE48" s="138">
        <f t="shared" si="1"/>
        <v>-3.0487804878047697E-3</v>
      </c>
    </row>
    <row r="49" spans="1:31" x14ac:dyDescent="0.25">
      <c r="O49" s="83">
        <v>1.02</v>
      </c>
      <c r="P49" s="83">
        <f t="shared" si="30"/>
        <v>21.491400000000002</v>
      </c>
      <c r="Q49" s="2"/>
      <c r="T49" s="93" t="s">
        <v>122</v>
      </c>
      <c r="U49" s="130" t="s">
        <v>411</v>
      </c>
      <c r="W49" s="133">
        <v>42647</v>
      </c>
      <c r="X49" s="10">
        <v>27.25</v>
      </c>
      <c r="Y49" s="10">
        <v>27.25</v>
      </c>
      <c r="Z49" s="10">
        <v>25.87</v>
      </c>
      <c r="AA49" s="10">
        <v>26.24</v>
      </c>
      <c r="AB49" s="95">
        <v>1851900</v>
      </c>
      <c r="AC49" s="10">
        <v>26.24</v>
      </c>
      <c r="AD49">
        <f t="shared" si="0"/>
        <v>1.379999999999999</v>
      </c>
      <c r="AE49" s="138">
        <f t="shared" si="1"/>
        <v>-1.2791572610985735E-2</v>
      </c>
    </row>
    <row r="50" spans="1:31" x14ac:dyDescent="0.25">
      <c r="O50" s="83">
        <v>1.01</v>
      </c>
      <c r="P50" s="83">
        <f t="shared" si="30"/>
        <v>21.2807</v>
      </c>
      <c r="Q50" s="2"/>
      <c r="T50" s="93"/>
      <c r="U50" s="130"/>
      <c r="W50" s="133">
        <v>42646</v>
      </c>
      <c r="X50" s="10">
        <v>26.37</v>
      </c>
      <c r="Y50" s="10">
        <v>26.74</v>
      </c>
      <c r="Z50" s="10">
        <v>26.37</v>
      </c>
      <c r="AA50" s="10">
        <v>26.58</v>
      </c>
      <c r="AB50" s="95">
        <v>1708700</v>
      </c>
      <c r="AC50" s="10">
        <v>26.58</v>
      </c>
      <c r="AD50">
        <f t="shared" si="0"/>
        <v>0.36999999999999744</v>
      </c>
      <c r="AE50" s="138">
        <f t="shared" si="1"/>
        <v>-3.7608123354648804E-4</v>
      </c>
    </row>
    <row r="51" spans="1:31" x14ac:dyDescent="0.25">
      <c r="O51" s="83">
        <v>1</v>
      </c>
      <c r="P51" s="83">
        <f t="shared" si="30"/>
        <v>21.07</v>
      </c>
      <c r="Q51" s="2"/>
      <c r="T51" s="93" t="s">
        <v>105</v>
      </c>
      <c r="U51" s="130" t="s">
        <v>473</v>
      </c>
      <c r="W51" s="133">
        <v>42643</v>
      </c>
      <c r="X51" s="10">
        <v>25.94</v>
      </c>
      <c r="Y51" s="10">
        <v>26.69</v>
      </c>
      <c r="Z51" s="10">
        <v>25.86</v>
      </c>
      <c r="AA51" s="10">
        <v>26.59</v>
      </c>
      <c r="AB51" s="95">
        <v>1729700</v>
      </c>
      <c r="AC51" s="10">
        <v>26.59</v>
      </c>
      <c r="AD51">
        <f t="shared" si="0"/>
        <v>0.83000000000000185</v>
      </c>
      <c r="AE51" s="138">
        <f t="shared" si="1"/>
        <v>2.9821843532145564E-2</v>
      </c>
    </row>
    <row r="52" spans="1:31" x14ac:dyDescent="0.25">
      <c r="O52" s="83">
        <v>0.99</v>
      </c>
      <c r="P52" s="83">
        <f t="shared" si="30"/>
        <v>20.859300000000001</v>
      </c>
      <c r="Q52" s="2"/>
      <c r="T52" s="93" t="s">
        <v>106</v>
      </c>
      <c r="U52" s="130" t="s">
        <v>412</v>
      </c>
      <c r="W52" s="133">
        <v>42642</v>
      </c>
      <c r="X52" s="10">
        <v>25.94</v>
      </c>
      <c r="Y52" s="10">
        <v>26.09</v>
      </c>
      <c r="Z52" s="10">
        <v>25.73</v>
      </c>
      <c r="AA52" s="10">
        <v>25.82</v>
      </c>
      <c r="AB52" s="95">
        <v>1386200</v>
      </c>
      <c r="AC52" s="10">
        <v>25.82</v>
      </c>
      <c r="AD52">
        <f t="shared" si="0"/>
        <v>0.35999999999999943</v>
      </c>
      <c r="AE52" s="138">
        <f t="shared" si="1"/>
        <v>-6.9230769230769207E-3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20.648599999999998</v>
      </c>
      <c r="Q53" s="2"/>
      <c r="T53" s="93" t="s">
        <v>107</v>
      </c>
      <c r="U53" s="131">
        <v>1817068</v>
      </c>
      <c r="W53" s="133">
        <v>42641</v>
      </c>
      <c r="X53" s="10">
        <v>25.8</v>
      </c>
      <c r="Y53" s="10">
        <v>26</v>
      </c>
      <c r="Z53" s="10">
        <v>25.69</v>
      </c>
      <c r="AA53" s="10">
        <v>26</v>
      </c>
      <c r="AB53" s="95">
        <v>1511400</v>
      </c>
      <c r="AC53" s="10">
        <v>26</v>
      </c>
      <c r="AD53">
        <f t="shared" si="0"/>
        <v>0.30999999999999872</v>
      </c>
      <c r="AE53" s="138">
        <f t="shared" si="1"/>
        <v>5.4137664346480818E-3</v>
      </c>
    </row>
    <row r="54" spans="1:31" x14ac:dyDescent="0.25">
      <c r="A54" s="575" t="s">
        <v>1</v>
      </c>
      <c r="B54" s="575" t="s">
        <v>2</v>
      </c>
      <c r="C54" s="575" t="s">
        <v>4</v>
      </c>
      <c r="D54" s="576" t="s">
        <v>5</v>
      </c>
      <c r="E54" s="576" t="s">
        <v>94</v>
      </c>
      <c r="F54" s="576" t="s">
        <v>60</v>
      </c>
      <c r="G54" s="575" t="s">
        <v>3</v>
      </c>
      <c r="H54" s="575" t="s">
        <v>6</v>
      </c>
      <c r="I54" s="576" t="s">
        <v>7</v>
      </c>
      <c r="J54" s="576" t="s">
        <v>95</v>
      </c>
      <c r="K54" s="576" t="s">
        <v>61</v>
      </c>
      <c r="L54" s="575" t="s">
        <v>37</v>
      </c>
      <c r="M54" s="575" t="s">
        <v>38</v>
      </c>
      <c r="O54" s="83">
        <v>0.97</v>
      </c>
      <c r="P54" s="83">
        <f t="shared" si="30"/>
        <v>20.437899999999999</v>
      </c>
      <c r="T54" s="93" t="s">
        <v>110</v>
      </c>
      <c r="U54" s="131">
        <v>2357170</v>
      </c>
      <c r="W54" s="133">
        <v>42640</v>
      </c>
      <c r="X54" s="10">
        <v>25.64</v>
      </c>
      <c r="Y54" s="10">
        <v>26.14</v>
      </c>
      <c r="Z54" s="10">
        <v>25.36</v>
      </c>
      <c r="AA54" s="10">
        <v>25.86</v>
      </c>
      <c r="AB54" s="95">
        <v>2595300</v>
      </c>
      <c r="AC54" s="10">
        <v>25.86</v>
      </c>
      <c r="AD54">
        <f t="shared" si="0"/>
        <v>0.78000000000000114</v>
      </c>
      <c r="AE54" s="138">
        <f t="shared" si="1"/>
        <v>1.2925969447708408E-2</v>
      </c>
    </row>
    <row r="55" spans="1:31" x14ac:dyDescent="0.25">
      <c r="A55" s="577" t="s">
        <v>326</v>
      </c>
      <c r="B55" s="558">
        <v>42639</v>
      </c>
      <c r="C55" s="559">
        <v>80</v>
      </c>
      <c r="D55" s="561">
        <v>26.38</v>
      </c>
      <c r="E55" s="561">
        <v>0</v>
      </c>
      <c r="F55" s="561">
        <f>C55*D55+E55</f>
        <v>2110.4</v>
      </c>
      <c r="G55" s="558">
        <v>42677</v>
      </c>
      <c r="H55" s="578">
        <v>100</v>
      </c>
      <c r="I55" s="561">
        <v>26.49</v>
      </c>
      <c r="J55" s="561">
        <v>0.56000000000000005</v>
      </c>
      <c r="K55" s="561">
        <f>I55*H55-J55</f>
        <v>2648.44</v>
      </c>
      <c r="L55" s="558"/>
      <c r="M55" s="561"/>
      <c r="O55" s="83">
        <v>0.96</v>
      </c>
      <c r="P55" s="83">
        <f t="shared" si="30"/>
        <v>20.2272</v>
      </c>
      <c r="T55" s="93" t="s">
        <v>108</v>
      </c>
      <c r="U55" s="130" t="s">
        <v>474</v>
      </c>
      <c r="W55" s="133">
        <v>42639</v>
      </c>
      <c r="X55" s="10">
        <v>26.5</v>
      </c>
      <c r="Y55" s="10">
        <v>26.6</v>
      </c>
      <c r="Z55" s="10">
        <v>25.38</v>
      </c>
      <c r="AA55" s="10">
        <v>25.53</v>
      </c>
      <c r="AB55" s="95">
        <v>5491900</v>
      </c>
      <c r="AC55" s="10">
        <v>25.53</v>
      </c>
      <c r="AD55">
        <f t="shared" si="0"/>
        <v>1.2200000000000024</v>
      </c>
      <c r="AE55" s="138">
        <f t="shared" si="1"/>
        <v>-7.3657474600870798E-2</v>
      </c>
    </row>
    <row r="56" spans="1:31" x14ac:dyDescent="0.25">
      <c r="A56" s="579" t="s">
        <v>71</v>
      </c>
      <c r="B56" s="558">
        <v>42639</v>
      </c>
      <c r="C56" s="559">
        <v>20</v>
      </c>
      <c r="D56" s="561">
        <v>25.48</v>
      </c>
      <c r="E56" s="561">
        <v>0</v>
      </c>
      <c r="F56" s="561">
        <f>C56*D56+E56</f>
        <v>509.6</v>
      </c>
      <c r="G56" s="558">
        <v>42678</v>
      </c>
      <c r="H56" s="578">
        <v>20</v>
      </c>
      <c r="I56" s="561">
        <v>27.31</v>
      </c>
      <c r="J56" s="561">
        <v>0.01</v>
      </c>
      <c r="K56" s="561">
        <f>I56*H56-J56</f>
        <v>546.18999999999994</v>
      </c>
      <c r="L56" s="559"/>
      <c r="M56" s="559"/>
      <c r="O56" s="83">
        <v>0.95</v>
      </c>
      <c r="P56" s="83">
        <f t="shared" si="30"/>
        <v>20.016500000000001</v>
      </c>
      <c r="T56" s="93" t="s">
        <v>111</v>
      </c>
      <c r="U56" s="130">
        <v>8.8699999999999992</v>
      </c>
      <c r="W56" s="133">
        <v>42636</v>
      </c>
      <c r="X56" s="10">
        <v>27.56</v>
      </c>
      <c r="Y56" s="10">
        <v>27.84</v>
      </c>
      <c r="Z56" s="10">
        <v>27.5</v>
      </c>
      <c r="AA56" s="10">
        <v>27.56</v>
      </c>
      <c r="AB56" s="95">
        <v>901900</v>
      </c>
      <c r="AC56" s="10">
        <v>27.56</v>
      </c>
      <c r="AD56">
        <f t="shared" si="0"/>
        <v>0.33999999999999986</v>
      </c>
      <c r="AE56" s="138">
        <f t="shared" si="1"/>
        <v>-1.810938065918144E-3</v>
      </c>
    </row>
    <row r="57" spans="1:31" x14ac:dyDescent="0.25">
      <c r="A57" s="559"/>
      <c r="B57" s="558">
        <v>42639</v>
      </c>
      <c r="C57" s="559">
        <v>20</v>
      </c>
      <c r="D57" s="561">
        <v>25.48</v>
      </c>
      <c r="E57" s="561">
        <v>0</v>
      </c>
      <c r="F57" s="561">
        <f>C57*D57+E57</f>
        <v>509.6</v>
      </c>
      <c r="G57" s="558">
        <v>42681</v>
      </c>
      <c r="H57" s="578">
        <v>80</v>
      </c>
      <c r="I57" s="561">
        <v>28.17</v>
      </c>
      <c r="J57" s="561">
        <v>0.05</v>
      </c>
      <c r="K57" s="561">
        <f>I57*H57-J57</f>
        <v>2253.5500000000002</v>
      </c>
      <c r="L57" s="559"/>
      <c r="M57" s="559"/>
      <c r="O57" s="83">
        <v>0.94</v>
      </c>
      <c r="P57" s="83">
        <f t="shared" si="30"/>
        <v>19.805799999999998</v>
      </c>
      <c r="T57" s="93" t="s">
        <v>112</v>
      </c>
      <c r="U57" s="130">
        <v>2.38</v>
      </c>
      <c r="W57" s="133">
        <v>42635</v>
      </c>
      <c r="X57" s="10">
        <v>27.85</v>
      </c>
      <c r="Y57" s="10">
        <v>27.97</v>
      </c>
      <c r="Z57" s="10">
        <v>27.34</v>
      </c>
      <c r="AA57" s="10">
        <v>27.61</v>
      </c>
      <c r="AB57" s="95">
        <v>1575100</v>
      </c>
      <c r="AC57" s="10">
        <v>27.61</v>
      </c>
      <c r="AD57">
        <f t="shared" si="0"/>
        <v>0.62999999999999901</v>
      </c>
      <c r="AE57" s="138">
        <f t="shared" si="1"/>
        <v>-6.8345323741008102E-3</v>
      </c>
    </row>
    <row r="58" spans="1:31" x14ac:dyDescent="0.25">
      <c r="A58" s="559"/>
      <c r="B58" s="558">
        <v>42649</v>
      </c>
      <c r="C58" s="559">
        <v>80</v>
      </c>
      <c r="D58" s="561">
        <v>24.67</v>
      </c>
      <c r="E58" s="561">
        <v>0</v>
      </c>
      <c r="F58" s="561">
        <f>C58*D58+E58</f>
        <v>1973.6000000000001</v>
      </c>
      <c r="G58" s="559"/>
      <c r="H58" s="578"/>
      <c r="I58" s="561"/>
      <c r="J58" s="561"/>
      <c r="K58" s="561"/>
      <c r="L58" s="559"/>
      <c r="M58" s="559"/>
      <c r="O58" s="83">
        <v>0.93</v>
      </c>
      <c r="P58" s="83">
        <f t="shared" si="30"/>
        <v>19.595100000000002</v>
      </c>
      <c r="T58" s="93" t="s">
        <v>109</v>
      </c>
      <c r="U58" s="130" t="s">
        <v>123</v>
      </c>
      <c r="W58" s="133">
        <v>42634</v>
      </c>
      <c r="X58" s="10">
        <v>27.33</v>
      </c>
      <c r="Y58" s="10">
        <v>27.82</v>
      </c>
      <c r="Z58" s="10">
        <v>27.32</v>
      </c>
      <c r="AA58" s="10">
        <v>27.8</v>
      </c>
      <c r="AB58" s="95">
        <v>1475400</v>
      </c>
      <c r="AC58" s="10">
        <v>27.8</v>
      </c>
      <c r="AD58">
        <f t="shared" si="0"/>
        <v>0.5</v>
      </c>
      <c r="AE58" s="138">
        <f t="shared" si="1"/>
        <v>1.7942145734163306E-2</v>
      </c>
    </row>
    <row r="59" spans="1:31" x14ac:dyDescent="0.25">
      <c r="A59" s="559"/>
      <c r="B59" s="558"/>
      <c r="C59" s="559"/>
      <c r="D59" s="561"/>
      <c r="E59" s="561"/>
      <c r="F59" s="561"/>
      <c r="G59" s="559"/>
      <c r="H59" s="578"/>
      <c r="I59" s="561"/>
      <c r="J59" s="561"/>
      <c r="K59" s="561"/>
      <c r="L59" s="559"/>
      <c r="M59" s="559"/>
      <c r="O59" s="83">
        <v>0.92</v>
      </c>
      <c r="P59" s="83">
        <f t="shared" si="30"/>
        <v>19.384399999999999</v>
      </c>
      <c r="W59" s="133">
        <v>42633</v>
      </c>
      <c r="X59" s="10">
        <v>27.97</v>
      </c>
      <c r="Y59" s="10">
        <v>27.99</v>
      </c>
      <c r="Z59" s="10">
        <v>27.29</v>
      </c>
      <c r="AA59" s="10">
        <v>27.31</v>
      </c>
      <c r="AB59" s="95">
        <v>1560200</v>
      </c>
      <c r="AC59" s="10">
        <v>27.31</v>
      </c>
      <c r="AD59">
        <f t="shared" si="0"/>
        <v>0.69999999999999929</v>
      </c>
      <c r="AE59" s="138">
        <f t="shared" si="1"/>
        <v>-2.3596710761530248E-2</v>
      </c>
    </row>
    <row r="60" spans="1:31" x14ac:dyDescent="0.25">
      <c r="A60" s="559"/>
      <c r="B60" s="559"/>
      <c r="C60" s="559"/>
      <c r="D60" s="561"/>
      <c r="E60" s="561"/>
      <c r="F60" s="561"/>
      <c r="G60" s="559"/>
      <c r="H60" s="578"/>
      <c r="I60" s="561"/>
      <c r="J60" s="561"/>
      <c r="K60" s="561"/>
      <c r="L60" s="559"/>
      <c r="M60" s="559"/>
      <c r="O60" s="83">
        <v>0.91</v>
      </c>
      <c r="P60" s="83">
        <f t="shared" si="30"/>
        <v>19.1737</v>
      </c>
      <c r="W60" s="133">
        <v>42632</v>
      </c>
      <c r="X60" s="10">
        <v>27.66</v>
      </c>
      <c r="Y60" s="10">
        <v>28.19</v>
      </c>
      <c r="Z60" s="10">
        <v>27.61</v>
      </c>
      <c r="AA60" s="10">
        <v>27.97</v>
      </c>
      <c r="AB60" s="95">
        <v>2114000</v>
      </c>
      <c r="AC60" s="10">
        <v>27.97</v>
      </c>
      <c r="AD60">
        <f t="shared" si="0"/>
        <v>0.58000000000000185</v>
      </c>
      <c r="AE60" s="138">
        <f t="shared" si="1"/>
        <v>2.3417489937797242E-2</v>
      </c>
    </row>
    <row r="61" spans="1:31" x14ac:dyDescent="0.25">
      <c r="A61" s="559"/>
      <c r="B61" s="559"/>
      <c r="C61" s="559"/>
      <c r="D61" s="561"/>
      <c r="E61" s="561"/>
      <c r="F61" s="561"/>
      <c r="G61" s="559"/>
      <c r="H61" s="578"/>
      <c r="I61" s="561"/>
      <c r="J61" s="561"/>
      <c r="K61" s="561"/>
      <c r="L61" s="559"/>
      <c r="M61" s="559"/>
      <c r="O61" s="83">
        <v>0.9</v>
      </c>
      <c r="P61" s="83">
        <f t="shared" si="30"/>
        <v>18.963000000000001</v>
      </c>
      <c r="W61" s="133">
        <v>42629</v>
      </c>
      <c r="X61" s="10">
        <v>27.32</v>
      </c>
      <c r="Y61" s="10">
        <v>27.34</v>
      </c>
      <c r="Z61" s="10">
        <v>26.9</v>
      </c>
      <c r="AA61" s="10">
        <v>27.33</v>
      </c>
      <c r="AB61" s="95">
        <v>1647700</v>
      </c>
      <c r="AC61" s="10">
        <v>27.33</v>
      </c>
      <c r="AD61">
        <f t="shared" si="0"/>
        <v>0.44000000000000128</v>
      </c>
      <c r="AE61" s="138">
        <f t="shared" si="1"/>
        <v>3.6603221083453263E-4</v>
      </c>
    </row>
    <row r="62" spans="1:31" x14ac:dyDescent="0.25">
      <c r="A62" s="559"/>
      <c r="B62" s="559"/>
      <c r="C62" s="559"/>
      <c r="D62" s="561"/>
      <c r="E62" s="561"/>
      <c r="F62" s="561"/>
      <c r="G62" s="559"/>
      <c r="H62" s="578"/>
      <c r="I62" s="561"/>
      <c r="J62" s="561"/>
      <c r="K62" s="561"/>
      <c r="L62" s="559"/>
      <c r="M62" s="559"/>
      <c r="W62" s="133">
        <v>42628</v>
      </c>
      <c r="X62" s="10">
        <v>26.64</v>
      </c>
      <c r="Y62" s="10">
        <v>27.32</v>
      </c>
      <c r="Z62" s="10">
        <v>26.53</v>
      </c>
      <c r="AA62" s="10">
        <v>27.32</v>
      </c>
      <c r="AB62" s="95">
        <v>1412100</v>
      </c>
      <c r="AC62" s="10">
        <v>27.32</v>
      </c>
      <c r="AD62">
        <f t="shared" si="0"/>
        <v>0.78999999999999915</v>
      </c>
      <c r="AE62" s="138">
        <f t="shared" si="1"/>
        <v>2.6681698609545279E-2</v>
      </c>
    </row>
    <row r="63" spans="1:31" x14ac:dyDescent="0.25">
      <c r="A63" s="559"/>
      <c r="B63" s="559"/>
      <c r="C63" s="559"/>
      <c r="D63" s="561"/>
      <c r="E63" s="561"/>
      <c r="F63" s="561"/>
      <c r="G63" s="559"/>
      <c r="H63" s="578"/>
      <c r="I63" s="561"/>
      <c r="J63" s="561"/>
      <c r="K63" s="561"/>
      <c r="L63" s="559"/>
      <c r="M63" s="559"/>
      <c r="W63" s="133">
        <v>42627</v>
      </c>
      <c r="X63" s="10">
        <v>26.62</v>
      </c>
      <c r="Y63" s="10">
        <v>27.08</v>
      </c>
      <c r="Z63" s="10">
        <v>26.47</v>
      </c>
      <c r="AA63" s="10">
        <v>26.61</v>
      </c>
      <c r="AB63" s="95">
        <v>2384300</v>
      </c>
      <c r="AC63" s="10">
        <v>26.61</v>
      </c>
      <c r="AD63">
        <f t="shared" si="0"/>
        <v>0.60999999999999943</v>
      </c>
      <c r="AE63" s="138">
        <f t="shared" si="1"/>
        <v>-3.7439161362785578E-3</v>
      </c>
    </row>
    <row r="64" spans="1:31" x14ac:dyDescent="0.25">
      <c r="A64" s="559"/>
      <c r="B64" s="559"/>
      <c r="C64" s="559"/>
      <c r="D64" s="561"/>
      <c r="E64" s="561"/>
      <c r="F64" s="561"/>
      <c r="G64" s="559"/>
      <c r="H64" s="578"/>
      <c r="I64" s="561"/>
      <c r="J64" s="561"/>
      <c r="K64" s="561"/>
      <c r="L64" s="559"/>
      <c r="M64" s="559"/>
      <c r="W64" s="133">
        <v>42626</v>
      </c>
      <c r="X64" s="10">
        <v>26.79</v>
      </c>
      <c r="Y64" s="10">
        <v>26.98</v>
      </c>
      <c r="Z64" s="10">
        <v>26.55</v>
      </c>
      <c r="AA64" s="10">
        <v>26.71</v>
      </c>
      <c r="AB64" s="95">
        <v>1758900</v>
      </c>
      <c r="AC64" s="10">
        <v>26.71</v>
      </c>
      <c r="AD64">
        <f t="shared" si="0"/>
        <v>0.42999999999999972</v>
      </c>
      <c r="AE64" s="138">
        <f t="shared" si="1"/>
        <v>-7.8008915304607074E-3</v>
      </c>
    </row>
    <row r="65" spans="1:31" x14ac:dyDescent="0.25">
      <c r="A65" s="559"/>
      <c r="B65" s="559"/>
      <c r="C65" s="559"/>
      <c r="D65" s="561"/>
      <c r="E65" s="561"/>
      <c r="F65" s="561"/>
      <c r="G65" s="559"/>
      <c r="H65" s="578"/>
      <c r="I65" s="561"/>
      <c r="J65" s="561"/>
      <c r="K65" s="561"/>
      <c r="L65" s="559"/>
      <c r="M65" s="559"/>
      <c r="W65" s="133">
        <v>42625</v>
      </c>
      <c r="X65" s="10">
        <v>27.25</v>
      </c>
      <c r="Y65" s="10">
        <v>27.39</v>
      </c>
      <c r="Z65" s="10">
        <v>26.55</v>
      </c>
      <c r="AA65" s="10">
        <v>26.92</v>
      </c>
      <c r="AB65" s="95">
        <v>3101000</v>
      </c>
      <c r="AC65" s="10">
        <v>26.92</v>
      </c>
      <c r="AD65">
        <f t="shared" si="0"/>
        <v>0.83999999999999986</v>
      </c>
      <c r="AE65" s="138">
        <f t="shared" si="1"/>
        <v>-2.2512708787218449E-2</v>
      </c>
    </row>
    <row r="66" spans="1:31" x14ac:dyDescent="0.25">
      <c r="A66" s="559"/>
      <c r="B66" s="559"/>
      <c r="C66" s="559"/>
      <c r="D66" s="561"/>
      <c r="E66" s="561"/>
      <c r="F66" s="561"/>
      <c r="G66" s="559"/>
      <c r="H66" s="578"/>
      <c r="I66" s="561"/>
      <c r="J66" s="561"/>
      <c r="K66" s="561"/>
      <c r="L66" s="559"/>
      <c r="M66" s="559"/>
      <c r="W66" s="133">
        <v>42622</v>
      </c>
      <c r="X66" s="10">
        <v>27.62</v>
      </c>
      <c r="Y66" s="10">
        <v>28.15</v>
      </c>
      <c r="Z66" s="10">
        <v>27.54</v>
      </c>
      <c r="AA66" s="10">
        <v>27.54</v>
      </c>
      <c r="AB66" s="95">
        <v>2302400</v>
      </c>
      <c r="AC66" s="10">
        <v>27.54</v>
      </c>
      <c r="AD66">
        <f t="shared" si="0"/>
        <v>0.60999999999999943</v>
      </c>
      <c r="AE66" s="138">
        <f t="shared" si="1"/>
        <v>-1.254930082466843E-2</v>
      </c>
    </row>
    <row r="67" spans="1:31" x14ac:dyDescent="0.25">
      <c r="A67" s="559"/>
      <c r="B67" s="559"/>
      <c r="C67" s="559"/>
      <c r="D67" s="561"/>
      <c r="E67" s="561"/>
      <c r="F67" s="561"/>
      <c r="G67" s="559"/>
      <c r="H67" s="578"/>
      <c r="I67" s="561"/>
      <c r="J67" s="561"/>
      <c r="K67" s="561"/>
      <c r="L67" s="559"/>
      <c r="M67" s="559"/>
      <c r="W67" s="133">
        <v>42621</v>
      </c>
      <c r="X67" s="10">
        <v>27.91</v>
      </c>
      <c r="Y67" s="10">
        <v>28</v>
      </c>
      <c r="Z67" s="10">
        <v>27.76</v>
      </c>
      <c r="AA67" s="10">
        <v>27.89</v>
      </c>
      <c r="AB67" s="95">
        <v>1805100</v>
      </c>
      <c r="AC67" s="10">
        <v>27.89</v>
      </c>
      <c r="AD67">
        <f t="shared" ref="AD67:AD69" si="31">Y67-Z67</f>
        <v>0.23999999999999844</v>
      </c>
      <c r="AE67" s="138" t="e">
        <f t="shared" ref="AE67" si="32">AC67/AC68-1</f>
        <v>#DIV/0!</v>
      </c>
    </row>
    <row r="68" spans="1:31" x14ac:dyDescent="0.25">
      <c r="A68" s="559"/>
      <c r="B68" s="559"/>
      <c r="C68" s="559"/>
      <c r="D68" s="561"/>
      <c r="E68" s="561"/>
      <c r="F68" s="561"/>
      <c r="G68" s="559"/>
      <c r="H68" s="578"/>
      <c r="I68" s="561"/>
      <c r="J68" s="561"/>
      <c r="K68" s="561"/>
      <c r="L68" s="559"/>
      <c r="M68" s="559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59"/>
      <c r="B69" s="559"/>
      <c r="C69" s="559"/>
      <c r="D69" s="561"/>
      <c r="E69" s="561"/>
      <c r="F69" s="561"/>
      <c r="G69" s="559"/>
      <c r="H69" s="578"/>
      <c r="I69" s="561"/>
      <c r="J69" s="561"/>
      <c r="K69" s="561"/>
      <c r="L69" s="559"/>
      <c r="M69" s="559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59"/>
      <c r="B70" s="559"/>
      <c r="C70" s="559"/>
      <c r="D70" s="561"/>
      <c r="E70" s="561"/>
      <c r="F70" s="561"/>
      <c r="G70" s="559"/>
      <c r="H70" s="559"/>
      <c r="I70" s="561"/>
      <c r="J70" s="561"/>
      <c r="K70" s="561"/>
      <c r="L70" s="559"/>
      <c r="M70" s="559"/>
    </row>
    <row r="71" spans="1:31" x14ac:dyDescent="0.25">
      <c r="A71" s="580" t="s">
        <v>81</v>
      </c>
      <c r="B71" s="581"/>
      <c r="C71" s="581">
        <f>SUM(C55:C59)</f>
        <v>200</v>
      </c>
      <c r="D71" s="582"/>
      <c r="E71" s="582"/>
      <c r="F71" s="582">
        <f>SUM(F55:F59)</f>
        <v>5103.2</v>
      </c>
      <c r="G71" s="581"/>
      <c r="H71" s="581">
        <f>SUM(H55:H58)</f>
        <v>200</v>
      </c>
      <c r="I71" s="582"/>
      <c r="J71" s="582"/>
      <c r="K71" s="582">
        <f>SUM(K55:K58)</f>
        <v>5448.18</v>
      </c>
      <c r="L71" s="581"/>
      <c r="M71" s="582">
        <f>SUM(M55:M63)</f>
        <v>0</v>
      </c>
    </row>
    <row r="72" spans="1:31" ht="15.75" thickBot="1" x14ac:dyDescent="0.3">
      <c r="A72" s="583" t="s">
        <v>200</v>
      </c>
      <c r="B72" s="584"/>
      <c r="C72" s="585">
        <f>SumByColor($A$19,C55:C70)</f>
        <v>0</v>
      </c>
      <c r="D72" s="585"/>
      <c r="E72" s="585"/>
      <c r="F72" s="586">
        <f>SumByColor($A$19,F55:F70)</f>
        <v>0</v>
      </c>
      <c r="G72" s="585"/>
      <c r="H72" s="585">
        <f>SumByColor($A$19,H55:H70)</f>
        <v>0</v>
      </c>
      <c r="I72" s="585"/>
      <c r="J72" s="585"/>
      <c r="K72" s="586">
        <f>SumByColor($A$19,K55:K70)</f>
        <v>0</v>
      </c>
      <c r="L72" s="585"/>
      <c r="M72" s="586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67" priority="19">
      <formula>F39&gt;0</formula>
    </cfRule>
    <cfRule type="expression" dxfId="766" priority="20">
      <formula>F39&lt;0</formula>
    </cfRule>
  </conditionalFormatting>
  <conditionalFormatting sqref="Q7">
    <cfRule type="expression" dxfId="765" priority="17">
      <formula>Q7&gt;0</formula>
    </cfRule>
    <cfRule type="expression" dxfId="764" priority="18">
      <formula>Q7&lt;0</formula>
    </cfRule>
  </conditionalFormatting>
  <conditionalFormatting sqref="Q8">
    <cfRule type="expression" dxfId="763" priority="15">
      <formula>Q8&gt;0</formula>
    </cfRule>
    <cfRule type="expression" dxfId="762" priority="16">
      <formula>Q8&lt;0</formula>
    </cfRule>
  </conditionalFormatting>
  <conditionalFormatting sqref="F25:F36">
    <cfRule type="expression" dxfId="761" priority="13">
      <formula>F25&gt;0</formula>
    </cfRule>
    <cfRule type="expression" dxfId="760" priority="14">
      <formula>F25&lt;0</formula>
    </cfRule>
  </conditionalFormatting>
  <conditionalFormatting sqref="H25:H36">
    <cfRule type="expression" dxfId="759" priority="11">
      <formula>H25&gt;0</formula>
    </cfRule>
    <cfRule type="expression" dxfId="758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57" priority="7">
      <formula>M53&gt;0</formula>
    </cfRule>
    <cfRule type="expression" dxfId="756" priority="8">
      <formula>M53&lt;0</formula>
    </cfRule>
  </conditionalFormatting>
  <conditionalFormatting sqref="Q10">
    <cfRule type="expression" dxfId="755" priority="5">
      <formula>Q10&gt;0</formula>
    </cfRule>
    <cfRule type="expression" dxfId="754" priority="6">
      <formula>Q10&lt;0</formula>
    </cfRule>
  </conditionalFormatting>
  <conditionalFormatting sqref="F37:F38">
    <cfRule type="expression" dxfId="753" priority="3">
      <formula>F37&gt;0</formula>
    </cfRule>
    <cfRule type="expression" dxfId="752" priority="4">
      <formula>F37&lt;0</formula>
    </cfRule>
  </conditionalFormatting>
  <conditionalFormatting sqref="H37:H38">
    <cfRule type="expression" dxfId="751" priority="1">
      <formula>H37&gt;0</formula>
    </cfRule>
    <cfRule type="expression" dxfId="750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29"/>
      <c r="C2" s="4"/>
      <c r="D2" s="3"/>
      <c r="E2" s="3"/>
      <c r="F2" s="3"/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42568</v>
      </c>
      <c r="U2" t="s">
        <v>266</v>
      </c>
      <c r="W2" s="133">
        <v>42713</v>
      </c>
      <c r="X2" s="10">
        <v>30.43</v>
      </c>
      <c r="Y2" s="10">
        <v>30.95</v>
      </c>
      <c r="Z2" s="10">
        <v>30.04</v>
      </c>
      <c r="AA2" s="10">
        <v>30.95</v>
      </c>
      <c r="AB2" s="95">
        <v>4645700</v>
      </c>
      <c r="AC2" s="10">
        <v>30.95</v>
      </c>
      <c r="AD2" s="2">
        <f>Y2-Z2</f>
        <v>0.91000000000000014</v>
      </c>
      <c r="AE2" s="138">
        <f>AC2/AC3-1</f>
        <v>1.9097793875535007E-2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30.95</v>
      </c>
      <c r="T3" s="1" t="s">
        <v>267</v>
      </c>
      <c r="W3" s="133">
        <v>42712</v>
      </c>
      <c r="X3" s="10">
        <v>29.92</v>
      </c>
      <c r="Y3" s="10">
        <v>30.75</v>
      </c>
      <c r="Z3" s="10">
        <v>29.72</v>
      </c>
      <c r="AA3" s="10">
        <v>30.37</v>
      </c>
      <c r="AB3" s="95">
        <v>4419900</v>
      </c>
      <c r="AC3" s="10">
        <v>30.37</v>
      </c>
      <c r="AD3" s="2">
        <f t="shared" ref="AD3:AD66" si="0">Y3-Z3</f>
        <v>1.0300000000000011</v>
      </c>
      <c r="AE3" s="138">
        <f t="shared" ref="AE3:AE66" si="1">AC3/AC4-1</f>
        <v>2.1870794078062028E-2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30.95</v>
      </c>
      <c r="R4" s="550">
        <v>1.9099999999999999E-2</v>
      </c>
      <c r="T4" s="163">
        <v>42633</v>
      </c>
      <c r="U4" s="1" t="s">
        <v>310</v>
      </c>
      <c r="W4" s="133">
        <v>42711</v>
      </c>
      <c r="X4" s="10">
        <v>28.56</v>
      </c>
      <c r="Y4" s="10">
        <v>30.11</v>
      </c>
      <c r="Z4" s="10">
        <v>28.5</v>
      </c>
      <c r="AA4" s="10">
        <v>29.72</v>
      </c>
      <c r="AB4" s="95">
        <v>6744600</v>
      </c>
      <c r="AC4" s="10">
        <v>29.72</v>
      </c>
      <c r="AD4" s="2">
        <f t="shared" si="0"/>
        <v>1.6099999999999994</v>
      </c>
      <c r="AE4" s="138">
        <f t="shared" si="1"/>
        <v>4.0252012600630049E-2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28.29</v>
      </c>
      <c r="Y5" s="10">
        <v>28.78</v>
      </c>
      <c r="Z5" s="10">
        <v>27.82</v>
      </c>
      <c r="AA5" s="10">
        <v>28.57</v>
      </c>
      <c r="AB5" s="95">
        <v>6875100</v>
      </c>
      <c r="AC5" s="10">
        <v>28.57</v>
      </c>
      <c r="AD5" s="2">
        <f t="shared" si="0"/>
        <v>0.96000000000000085</v>
      </c>
      <c r="AE5" s="138">
        <f t="shared" si="1"/>
        <v>-3.4989503149052137E-4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28.79</v>
      </c>
      <c r="Y6" s="10">
        <v>29.29</v>
      </c>
      <c r="Z6" s="10">
        <v>28.3</v>
      </c>
      <c r="AA6" s="10">
        <v>28.58</v>
      </c>
      <c r="AB6" s="95">
        <v>7714100</v>
      </c>
      <c r="AC6" s="10">
        <v>28.58</v>
      </c>
      <c r="AD6" s="2">
        <f t="shared" si="0"/>
        <v>0.98999999999999844</v>
      </c>
      <c r="AE6" s="138">
        <f t="shared" si="1"/>
        <v>7.0472163495418627E-3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2733.6599999999962</v>
      </c>
      <c r="R7">
        <v>0</v>
      </c>
      <c r="W7" s="133">
        <v>42706</v>
      </c>
      <c r="X7" s="10">
        <v>28.79</v>
      </c>
      <c r="Y7" s="10">
        <v>29.61</v>
      </c>
      <c r="Z7" s="10">
        <v>28.06</v>
      </c>
      <c r="AA7" s="10">
        <v>28.38</v>
      </c>
      <c r="AB7" s="95">
        <v>5096200</v>
      </c>
      <c r="AC7" s="10">
        <v>28.38</v>
      </c>
      <c r="AD7" s="2">
        <f t="shared" si="0"/>
        <v>1.5500000000000007</v>
      </c>
      <c r="AE7" s="138">
        <f t="shared" si="1"/>
        <v>-1.1838440111420656E-2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29.09</v>
      </c>
      <c r="Y8" s="10">
        <v>29.95</v>
      </c>
      <c r="Z8" s="10">
        <v>28.56</v>
      </c>
      <c r="AA8" s="10">
        <v>28.72</v>
      </c>
      <c r="AB8" s="95">
        <v>5937300</v>
      </c>
      <c r="AC8" s="10">
        <v>28.72</v>
      </c>
      <c r="AD8" s="2">
        <f t="shared" si="0"/>
        <v>1.3900000000000006</v>
      </c>
      <c r="AE8" s="138">
        <f t="shared" si="1"/>
        <v>-7.6019350380097661E-3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27.98</v>
      </c>
      <c r="Y9" s="10">
        <v>29.31</v>
      </c>
      <c r="Z9" s="10">
        <v>27.82</v>
      </c>
      <c r="AA9" s="10">
        <v>28.94</v>
      </c>
      <c r="AB9" s="95">
        <v>6417400</v>
      </c>
      <c r="AC9" s="10">
        <v>28.94</v>
      </c>
      <c r="AD9" s="2">
        <f t="shared" si="0"/>
        <v>1.4899999999999984</v>
      </c>
      <c r="AE9" s="138">
        <f t="shared" si="1"/>
        <v>5.5049216186656924E-2</v>
      </c>
    </row>
    <row r="10" spans="1:31" x14ac:dyDescent="0.25">
      <c r="B10" s="529"/>
      <c r="C10" s="4"/>
      <c r="D10" s="3"/>
      <c r="E10" s="3"/>
      <c r="F10" s="3"/>
      <c r="G10" s="529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42703</v>
      </c>
      <c r="X10" s="10">
        <v>27.9</v>
      </c>
      <c r="Y10" s="10">
        <v>28.13</v>
      </c>
      <c r="Z10" s="10">
        <v>27.34</v>
      </c>
      <c r="AA10" s="10">
        <v>27.43</v>
      </c>
      <c r="AB10" s="95">
        <v>3908500</v>
      </c>
      <c r="AC10" s="10">
        <v>27.43</v>
      </c>
      <c r="AD10" s="2">
        <f t="shared" si="0"/>
        <v>0.78999999999999915</v>
      </c>
      <c r="AE10" s="138">
        <f t="shared" si="1"/>
        <v>-2.6959914863426748E-2</v>
      </c>
    </row>
    <row r="11" spans="1:31" x14ac:dyDescent="0.25">
      <c r="B11" s="529"/>
      <c r="C11" s="4"/>
      <c r="D11" s="3"/>
      <c r="E11" s="3"/>
      <c r="F11" s="3"/>
      <c r="G11" s="529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4.2000000000000003E-2</v>
      </c>
      <c r="W11" s="133">
        <v>42702</v>
      </c>
      <c r="X11" s="10">
        <v>28.46</v>
      </c>
      <c r="Y11" s="10">
        <v>28.79</v>
      </c>
      <c r="Z11" s="10">
        <v>27.91</v>
      </c>
      <c r="AA11" s="10">
        <v>28.19</v>
      </c>
      <c r="AB11" s="95">
        <v>3157300</v>
      </c>
      <c r="AC11" s="10">
        <v>28.19</v>
      </c>
      <c r="AD11" s="2">
        <f t="shared" si="0"/>
        <v>0.87999999999999901</v>
      </c>
      <c r="AE11" s="138">
        <f t="shared" si="1"/>
        <v>-1.2609457092819576E-2</v>
      </c>
    </row>
    <row r="12" spans="1:31" x14ac:dyDescent="0.25">
      <c r="B12" s="529"/>
      <c r="C12" s="4"/>
      <c r="D12" s="3"/>
      <c r="E12" s="3"/>
      <c r="F12" s="3"/>
      <c r="G12" s="529"/>
      <c r="H12" s="185"/>
      <c r="I12" s="3"/>
      <c r="J12" s="3"/>
      <c r="K12" s="3"/>
      <c r="L12" s="4"/>
      <c r="M12" s="4"/>
      <c r="W12" s="133">
        <v>42699</v>
      </c>
      <c r="X12" s="10">
        <v>28.48</v>
      </c>
      <c r="Y12" s="10">
        <v>28.93</v>
      </c>
      <c r="Z12" s="10">
        <v>28.17</v>
      </c>
      <c r="AA12" s="10">
        <v>28.55</v>
      </c>
      <c r="AB12" s="95">
        <v>1755200</v>
      </c>
      <c r="AC12" s="10">
        <v>28.55</v>
      </c>
      <c r="AD12" s="2">
        <f t="shared" si="0"/>
        <v>0.75999999999999801</v>
      </c>
      <c r="AE12" s="138">
        <f t="shared" si="1"/>
        <v>5.9901338971106721E-3</v>
      </c>
    </row>
    <row r="13" spans="1:31" x14ac:dyDescent="0.25">
      <c r="B13" s="529"/>
      <c r="C13" s="4"/>
      <c r="D13" s="3"/>
      <c r="E13" s="3"/>
      <c r="F13" s="3"/>
      <c r="G13" s="529"/>
      <c r="H13" s="185"/>
      <c r="I13" s="3"/>
      <c r="J13" s="3"/>
      <c r="K13" s="3"/>
      <c r="L13" s="4"/>
      <c r="M13" s="4"/>
      <c r="W13" s="133">
        <v>42697</v>
      </c>
      <c r="X13" s="10">
        <v>28.31</v>
      </c>
      <c r="Y13" s="10">
        <v>28.47</v>
      </c>
      <c r="Z13" s="10">
        <v>27.77</v>
      </c>
      <c r="AA13" s="10">
        <v>28.38</v>
      </c>
      <c r="AB13" s="95">
        <v>6702000</v>
      </c>
      <c r="AC13" s="10">
        <v>28.38</v>
      </c>
      <c r="AD13" s="2">
        <f t="shared" si="0"/>
        <v>0.69999999999999929</v>
      </c>
      <c r="AE13" s="138">
        <f t="shared" si="1"/>
        <v>-3.5223670306450128E-4</v>
      </c>
    </row>
    <row r="14" spans="1:31" x14ac:dyDescent="0.25">
      <c r="B14" s="529"/>
      <c r="C14" s="4"/>
      <c r="D14" s="3"/>
      <c r="E14" s="3"/>
      <c r="F14" s="3"/>
      <c r="G14" s="529"/>
      <c r="H14" s="185"/>
      <c r="I14" s="3"/>
      <c r="J14" s="3"/>
      <c r="K14" s="3"/>
      <c r="L14" s="4"/>
      <c r="M14" s="4"/>
      <c r="W14" s="133">
        <v>42696</v>
      </c>
      <c r="X14" s="10">
        <v>29.76</v>
      </c>
      <c r="Y14" s="10">
        <v>29.76</v>
      </c>
      <c r="Z14" s="10">
        <v>27.92</v>
      </c>
      <c r="AA14" s="10">
        <v>28.39</v>
      </c>
      <c r="AB14" s="95">
        <v>9451300</v>
      </c>
      <c r="AC14" s="10">
        <v>28.39</v>
      </c>
      <c r="AD14" s="2">
        <f t="shared" si="0"/>
        <v>1.8399999999999999</v>
      </c>
      <c r="AE14" s="138">
        <f t="shared" si="1"/>
        <v>-4.9548041513224006E-2</v>
      </c>
    </row>
    <row r="15" spans="1:31" x14ac:dyDescent="0.25">
      <c r="B15" s="529"/>
      <c r="C15" s="4"/>
      <c r="D15" s="3"/>
      <c r="E15" s="3"/>
      <c r="F15" s="3"/>
      <c r="G15" s="529"/>
      <c r="H15" s="185"/>
      <c r="I15" s="3"/>
      <c r="J15" s="3"/>
      <c r="K15" s="3"/>
      <c r="L15" s="4"/>
      <c r="M15" s="4"/>
      <c r="W15" s="133">
        <v>42695</v>
      </c>
      <c r="X15" s="10">
        <v>29.58</v>
      </c>
      <c r="Y15" s="10">
        <v>30.24</v>
      </c>
      <c r="Z15" s="10">
        <v>29.38</v>
      </c>
      <c r="AA15" s="10">
        <v>29.87</v>
      </c>
      <c r="AB15" s="95">
        <v>7043300</v>
      </c>
      <c r="AC15" s="10">
        <v>29.87</v>
      </c>
      <c r="AD15" s="2">
        <f t="shared" si="0"/>
        <v>0.85999999999999943</v>
      </c>
      <c r="AE15" s="138">
        <f t="shared" si="1"/>
        <v>3.1422651933701751E-2</v>
      </c>
    </row>
    <row r="16" spans="1:31" x14ac:dyDescent="0.25">
      <c r="G16" s="30"/>
      <c r="H16" s="72"/>
      <c r="W16" s="133">
        <v>42692</v>
      </c>
      <c r="X16" s="10">
        <v>26.97</v>
      </c>
      <c r="Y16" s="10">
        <v>29.03</v>
      </c>
      <c r="Z16" s="10">
        <v>26.97</v>
      </c>
      <c r="AA16" s="10">
        <v>28.96</v>
      </c>
      <c r="AB16" s="95">
        <v>7923700</v>
      </c>
      <c r="AC16" s="10">
        <v>28.96</v>
      </c>
      <c r="AD16" s="2">
        <f t="shared" si="0"/>
        <v>2.0600000000000023</v>
      </c>
      <c r="AE16" s="138">
        <f t="shared" si="1"/>
        <v>6.9029162052417936E-2</v>
      </c>
    </row>
    <row r="17" spans="1:31" x14ac:dyDescent="0.25">
      <c r="G17" s="30"/>
      <c r="W17" s="133">
        <v>42691</v>
      </c>
      <c r="X17" s="10">
        <v>27.62</v>
      </c>
      <c r="Y17" s="10">
        <v>27.78</v>
      </c>
      <c r="Z17" s="10">
        <v>26.95</v>
      </c>
      <c r="AA17" s="10">
        <v>27.09</v>
      </c>
      <c r="AB17" s="95">
        <v>5507100</v>
      </c>
      <c r="AC17" s="10">
        <v>27.09</v>
      </c>
      <c r="AD17" s="2">
        <f t="shared" si="0"/>
        <v>0.83000000000000185</v>
      </c>
      <c r="AE17" s="138">
        <f t="shared" si="1"/>
        <v>-1.2755102040816424E-2</v>
      </c>
    </row>
    <row r="18" spans="1:31" x14ac:dyDescent="0.25">
      <c r="A18" s="32" t="s">
        <v>81</v>
      </c>
      <c r="B18" s="531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42690</v>
      </c>
      <c r="X18" s="10">
        <v>27.7</v>
      </c>
      <c r="Y18" s="10">
        <v>27.85</v>
      </c>
      <c r="Z18" s="10">
        <v>27.44</v>
      </c>
      <c r="AA18" s="10">
        <v>27.44</v>
      </c>
      <c r="AB18" s="95">
        <v>3500800</v>
      </c>
      <c r="AC18" s="10">
        <v>27.44</v>
      </c>
      <c r="AD18" s="2">
        <f t="shared" si="0"/>
        <v>0.41000000000000014</v>
      </c>
      <c r="AE18" s="138">
        <f t="shared" si="1"/>
        <v>-1.2949640287769792E-2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28.04</v>
      </c>
      <c r="Y19" s="10">
        <v>28.25</v>
      </c>
      <c r="Z19" s="10">
        <v>27.41</v>
      </c>
      <c r="AA19" s="10">
        <v>27.8</v>
      </c>
      <c r="AB19" s="95">
        <v>5605800</v>
      </c>
      <c r="AC19" s="10">
        <v>27.8</v>
      </c>
      <c r="AD19" s="2">
        <f t="shared" si="0"/>
        <v>0.83999999999999986</v>
      </c>
      <c r="AE19" s="138">
        <f t="shared" si="1"/>
        <v>-1.4184397163120477E-2</v>
      </c>
    </row>
    <row r="20" spans="1:31" x14ac:dyDescent="0.25">
      <c r="W20" s="133">
        <v>42688</v>
      </c>
      <c r="X20" s="10">
        <v>27.83</v>
      </c>
      <c r="Y20" s="10">
        <v>28.3</v>
      </c>
      <c r="Z20" s="10">
        <v>27.42</v>
      </c>
      <c r="AA20" s="10">
        <v>28.2</v>
      </c>
      <c r="AB20" s="95">
        <v>5719800</v>
      </c>
      <c r="AC20" s="10">
        <v>28.2</v>
      </c>
      <c r="AD20" s="2">
        <f t="shared" si="0"/>
        <v>0.87999999999999901</v>
      </c>
      <c r="AE20" s="138">
        <f t="shared" si="1"/>
        <v>1.5118790496760237E-2</v>
      </c>
    </row>
    <row r="21" spans="1:31" x14ac:dyDescent="0.25">
      <c r="W21" s="133">
        <v>42685</v>
      </c>
      <c r="X21" s="10">
        <v>27.1</v>
      </c>
      <c r="Y21" s="10">
        <v>28</v>
      </c>
      <c r="Z21" s="10">
        <v>26.91</v>
      </c>
      <c r="AA21" s="10">
        <v>27.78</v>
      </c>
      <c r="AB21" s="95">
        <v>7297400</v>
      </c>
      <c r="AC21" s="10">
        <v>27.78</v>
      </c>
      <c r="AD21" s="2">
        <f t="shared" si="0"/>
        <v>1.0899999999999999</v>
      </c>
      <c r="AE21" s="138">
        <f t="shared" si="1"/>
        <v>2.3958717287136055E-2</v>
      </c>
    </row>
    <row r="22" spans="1:31" x14ac:dyDescent="0.25">
      <c r="W22" s="133">
        <v>42684</v>
      </c>
      <c r="X22" s="10">
        <v>26.53</v>
      </c>
      <c r="Y22" s="10">
        <v>28.23</v>
      </c>
      <c r="Z22" s="10">
        <v>26.53</v>
      </c>
      <c r="AA22" s="10">
        <v>27.13</v>
      </c>
      <c r="AB22" s="95">
        <v>9181500</v>
      </c>
      <c r="AC22" s="10">
        <v>27.13</v>
      </c>
      <c r="AD22" s="2">
        <f t="shared" si="0"/>
        <v>1.6999999999999993</v>
      </c>
      <c r="AE22" s="138" t="e">
        <f t="shared" si="1"/>
        <v>#DIV/0!</v>
      </c>
    </row>
    <row r="23" spans="1:31" x14ac:dyDescent="0.25">
      <c r="W23" s="133">
        <v>42684</v>
      </c>
      <c r="X23" s="10" t="s">
        <v>433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24.05</v>
      </c>
      <c r="Y24" s="10">
        <v>26.72</v>
      </c>
      <c r="Z24" s="10">
        <v>23.73</v>
      </c>
      <c r="AA24" s="10">
        <v>26.48</v>
      </c>
      <c r="AB24" s="95">
        <v>10914600</v>
      </c>
      <c r="AC24" s="10">
        <v>26.18</v>
      </c>
      <c r="AD24" s="2">
        <f t="shared" si="0"/>
        <v>2.9899999999999984</v>
      </c>
      <c r="AE24" s="138">
        <f t="shared" si="1"/>
        <v>8.8113050706567053E-2</v>
      </c>
    </row>
    <row r="25" spans="1:31" x14ac:dyDescent="0.25">
      <c r="B25" s="611">
        <v>42545</v>
      </c>
      <c r="C25" s="559">
        <v>100</v>
      </c>
      <c r="D25" s="561">
        <v>25.25</v>
      </c>
      <c r="E25" s="561">
        <v>25.43</v>
      </c>
      <c r="F25" s="561">
        <f t="shared" ref="F25" si="3">C25*(E25-D25)</f>
        <v>17.999999999999972</v>
      </c>
      <c r="G25" s="561">
        <f t="shared" ref="G25" si="4">D25*C25</f>
        <v>2525</v>
      </c>
      <c r="H25" s="606">
        <f t="shared" ref="H25" si="5">(E25-D25)/D25</f>
        <v>7.1287128712871177E-3</v>
      </c>
      <c r="I25" s="561"/>
      <c r="W25" s="133">
        <v>42682</v>
      </c>
      <c r="X25" s="10">
        <v>23.2</v>
      </c>
      <c r="Y25" s="10">
        <v>24.49</v>
      </c>
      <c r="Z25" s="10">
        <v>23.04</v>
      </c>
      <c r="AA25" s="10">
        <v>24.34</v>
      </c>
      <c r="AB25" s="95">
        <v>8295300</v>
      </c>
      <c r="AC25" s="10">
        <v>24.06</v>
      </c>
      <c r="AD25" s="2">
        <f t="shared" si="0"/>
        <v>1.4499999999999993</v>
      </c>
      <c r="AE25" s="138">
        <f t="shared" si="1"/>
        <v>4.4724272687798328E-2</v>
      </c>
    </row>
    <row r="26" spans="1:31" x14ac:dyDescent="0.25">
      <c r="B26" s="611">
        <v>42548</v>
      </c>
      <c r="C26" s="559">
        <v>100</v>
      </c>
      <c r="D26" s="561">
        <v>25.25</v>
      </c>
      <c r="E26" s="561">
        <v>23.48</v>
      </c>
      <c r="F26" s="561">
        <f t="shared" ref="F26" si="6">C26*(E26-D26)</f>
        <v>-176.99999999999994</v>
      </c>
      <c r="G26" s="561">
        <f t="shared" ref="G26" si="7">D26*C26</f>
        <v>2525</v>
      </c>
      <c r="H26" s="606">
        <f t="shared" ref="H26" si="8">(E26-D26)/D26</f>
        <v>-7.0099009900990078E-2</v>
      </c>
      <c r="I26" s="561"/>
      <c r="W26" s="133">
        <v>42681</v>
      </c>
      <c r="X26" s="10">
        <v>23.51</v>
      </c>
      <c r="Y26" s="10">
        <v>23.66</v>
      </c>
      <c r="Z26" s="10">
        <v>23.12</v>
      </c>
      <c r="AA26" s="10">
        <v>23.29</v>
      </c>
      <c r="AB26" s="95">
        <v>5833500</v>
      </c>
      <c r="AC26" s="10">
        <v>23.03</v>
      </c>
      <c r="AD26" s="2">
        <f t="shared" si="0"/>
        <v>0.53999999999999915</v>
      </c>
      <c r="AE26" s="138">
        <f t="shared" si="1"/>
        <v>7.8774617067833841E-3</v>
      </c>
    </row>
    <row r="27" spans="1:31" x14ac:dyDescent="0.25">
      <c r="B27" s="611">
        <v>42549</v>
      </c>
      <c r="C27" s="559">
        <v>100</v>
      </c>
      <c r="D27" s="561">
        <v>25.25</v>
      </c>
      <c r="E27" s="561">
        <v>24.06</v>
      </c>
      <c r="F27" s="561">
        <f t="shared" ref="F27" si="9">C27*(E27-D27)</f>
        <v>-119.00000000000013</v>
      </c>
      <c r="G27" s="561">
        <f t="shared" ref="G27" si="10">D27*C27</f>
        <v>2525</v>
      </c>
      <c r="H27" s="606">
        <f t="shared" ref="H27" si="11">(E27-D27)/D27</f>
        <v>-4.7128712871287178E-2</v>
      </c>
      <c r="I27" s="561"/>
      <c r="W27" s="133">
        <v>42678</v>
      </c>
      <c r="X27" s="10">
        <v>22.65</v>
      </c>
      <c r="Y27" s="10">
        <v>23.42</v>
      </c>
      <c r="Z27" s="10">
        <v>22.58</v>
      </c>
      <c r="AA27" s="10">
        <v>23.11</v>
      </c>
      <c r="AB27" s="95">
        <v>7892000</v>
      </c>
      <c r="AC27" s="10">
        <v>22.85</v>
      </c>
      <c r="AD27" s="2">
        <f t="shared" si="0"/>
        <v>0.84000000000000341</v>
      </c>
      <c r="AE27" s="138">
        <f t="shared" si="1"/>
        <v>2.2829006266786189E-2</v>
      </c>
    </row>
    <row r="28" spans="1:31" x14ac:dyDescent="0.25">
      <c r="B28" s="611">
        <v>42556</v>
      </c>
      <c r="C28" s="559">
        <v>100</v>
      </c>
      <c r="D28" s="561">
        <v>25.25</v>
      </c>
      <c r="E28" s="561">
        <v>23.54</v>
      </c>
      <c r="F28" s="561">
        <f t="shared" ref="F28" si="12">C28*(E28-D28)</f>
        <v>-171.00000000000009</v>
      </c>
      <c r="G28" s="561">
        <f t="shared" ref="G28" si="13">D28*C28</f>
        <v>2525</v>
      </c>
      <c r="H28" s="606">
        <f t="shared" ref="H28" si="14">(E28-D28)/D28</f>
        <v>-6.7722772277227755E-2</v>
      </c>
      <c r="I28" s="561"/>
      <c r="W28" s="133">
        <v>42677</v>
      </c>
      <c r="X28" s="10">
        <v>23.57</v>
      </c>
      <c r="Y28" s="10">
        <v>23.57</v>
      </c>
      <c r="Z28" s="10">
        <v>22.18</v>
      </c>
      <c r="AA28" s="10">
        <v>22.6</v>
      </c>
      <c r="AB28" s="95">
        <v>19321100</v>
      </c>
      <c r="AC28" s="10">
        <v>22.34</v>
      </c>
      <c r="AD28" s="2">
        <f t="shared" si="0"/>
        <v>1.3900000000000006</v>
      </c>
      <c r="AE28" s="138">
        <f t="shared" si="1"/>
        <v>-8.5176085176085214E-2</v>
      </c>
    </row>
    <row r="29" spans="1:31" x14ac:dyDescent="0.25">
      <c r="B29" s="611">
        <v>42557</v>
      </c>
      <c r="C29" s="559">
        <v>100</v>
      </c>
      <c r="D29" s="561">
        <v>25.25</v>
      </c>
      <c r="E29" s="561">
        <v>23.75</v>
      </c>
      <c r="F29" s="561">
        <f t="shared" ref="F29" si="15">C29*(E29-D29)</f>
        <v>-150</v>
      </c>
      <c r="G29" s="561">
        <f t="shared" ref="G29" si="16">D29*C29</f>
        <v>2525</v>
      </c>
      <c r="H29" s="606">
        <f t="shared" ref="H29" si="17">(E29-D29)/D29</f>
        <v>-5.9405940594059403E-2</v>
      </c>
      <c r="I29" s="561"/>
      <c r="W29" s="133">
        <v>42676</v>
      </c>
      <c r="X29" s="10">
        <v>24.79</v>
      </c>
      <c r="Y29" s="10">
        <v>25.11</v>
      </c>
      <c r="Z29" s="10">
        <v>24.56</v>
      </c>
      <c r="AA29" s="10">
        <v>24.7</v>
      </c>
      <c r="AB29" s="95">
        <v>5569300</v>
      </c>
      <c r="AC29" s="10">
        <v>24.42</v>
      </c>
      <c r="AD29" s="2">
        <f t="shared" si="0"/>
        <v>0.55000000000000071</v>
      </c>
      <c r="AE29" s="138">
        <f t="shared" si="1"/>
        <v>-7.7204388459974904E-3</v>
      </c>
    </row>
    <row r="30" spans="1:31" x14ac:dyDescent="0.25">
      <c r="B30" s="611">
        <v>42559</v>
      </c>
      <c r="C30" s="559">
        <v>100</v>
      </c>
      <c r="D30" s="561">
        <v>25.25</v>
      </c>
      <c r="E30" s="561">
        <v>24.86</v>
      </c>
      <c r="F30" s="561">
        <f t="shared" ref="F30" si="18">C30*(E30-D30)</f>
        <v>-39.000000000000057</v>
      </c>
      <c r="G30" s="561">
        <f t="shared" ref="G30" si="19">D30*C30</f>
        <v>2525</v>
      </c>
      <c r="H30" s="606">
        <f t="shared" ref="H30" si="20">(E30-D30)/D30</f>
        <v>-1.5445544554455468E-2</v>
      </c>
      <c r="I30" s="561"/>
      <c r="W30" s="133">
        <v>42675</v>
      </c>
      <c r="X30" s="10">
        <v>24.15</v>
      </c>
      <c r="Y30" s="10">
        <v>25.01</v>
      </c>
      <c r="Z30" s="10">
        <v>23.92</v>
      </c>
      <c r="AA30" s="10">
        <v>24.89</v>
      </c>
      <c r="AB30" s="95">
        <v>7449100</v>
      </c>
      <c r="AC30" s="10">
        <v>24.61</v>
      </c>
      <c r="AD30" s="2">
        <f t="shared" si="0"/>
        <v>1.0899999999999999</v>
      </c>
      <c r="AE30" s="138">
        <f t="shared" si="1"/>
        <v>3.6647009267059882E-2</v>
      </c>
    </row>
    <row r="31" spans="1:31" x14ac:dyDescent="0.25">
      <c r="B31" s="611">
        <v>42562</v>
      </c>
      <c r="C31" s="559">
        <v>100</v>
      </c>
      <c r="D31" s="561">
        <v>25.25</v>
      </c>
      <c r="E31" s="561">
        <v>24.67</v>
      </c>
      <c r="F31" s="561">
        <f t="shared" ref="F31" si="21">C31*(E31-D31)</f>
        <v>-57.999999999999829</v>
      </c>
      <c r="G31" s="561">
        <f t="shared" ref="G31" si="22">D31*C31</f>
        <v>2525</v>
      </c>
      <c r="H31" s="606">
        <f t="shared" ref="H31" si="23">(E31-D31)/D31</f>
        <v>-2.2970297029702904E-2</v>
      </c>
      <c r="I31" s="561"/>
      <c r="W31" s="133">
        <v>42674</v>
      </c>
      <c r="X31" s="10">
        <v>24.46</v>
      </c>
      <c r="Y31" s="10">
        <v>24.8</v>
      </c>
      <c r="Z31" s="10">
        <v>23.94</v>
      </c>
      <c r="AA31" s="10">
        <v>24.01</v>
      </c>
      <c r="AB31" s="95">
        <v>3501100</v>
      </c>
      <c r="AC31" s="10">
        <v>23.74</v>
      </c>
      <c r="AD31" s="2">
        <f t="shared" si="0"/>
        <v>0.85999999999999943</v>
      </c>
      <c r="AE31" s="138">
        <f t="shared" si="1"/>
        <v>-2.0627062706270682E-2</v>
      </c>
    </row>
    <row r="32" spans="1:31" x14ac:dyDescent="0.25">
      <c r="B32" s="611">
        <v>42563</v>
      </c>
      <c r="C32" s="559">
        <v>100</v>
      </c>
      <c r="D32" s="561">
        <v>25.25</v>
      </c>
      <c r="E32" s="561">
        <v>26.03</v>
      </c>
      <c r="F32" s="561">
        <f t="shared" ref="F32:F33" si="24">C32*(E32-D32)</f>
        <v>78.000000000000114</v>
      </c>
      <c r="G32" s="561">
        <f t="shared" ref="G32:G33" si="25">D32*C32</f>
        <v>2525</v>
      </c>
      <c r="H32" s="606">
        <f t="shared" ref="H32:H33" si="26">(E32-D32)/D32</f>
        <v>3.0891089108910936E-2</v>
      </c>
      <c r="I32" s="561"/>
      <c r="W32" s="133">
        <v>42671</v>
      </c>
      <c r="X32" s="10">
        <v>24.62</v>
      </c>
      <c r="Y32" s="10">
        <v>24.93</v>
      </c>
      <c r="Z32" s="10">
        <v>24.09</v>
      </c>
      <c r="AA32" s="10">
        <v>24.52</v>
      </c>
      <c r="AB32" s="95">
        <v>4721800</v>
      </c>
      <c r="AC32" s="10">
        <v>24.24</v>
      </c>
      <c r="AD32" s="2">
        <f t="shared" si="0"/>
        <v>0.83999999999999986</v>
      </c>
      <c r="AE32" s="138">
        <f t="shared" si="1"/>
        <v>-4.1237113402070591E-4</v>
      </c>
    </row>
    <row r="33" spans="2:31" x14ac:dyDescent="0.25">
      <c r="B33" s="611">
        <v>42569</v>
      </c>
      <c r="C33" s="559">
        <v>100</v>
      </c>
      <c r="D33" s="561">
        <v>25.25</v>
      </c>
      <c r="E33" s="561">
        <v>27.69</v>
      </c>
      <c r="F33" s="561">
        <f t="shared" si="24"/>
        <v>244.00000000000011</v>
      </c>
      <c r="G33" s="561">
        <f t="shared" si="25"/>
        <v>2525</v>
      </c>
      <c r="H33" s="606">
        <f t="shared" si="26"/>
        <v>9.6633663366336678E-2</v>
      </c>
      <c r="I33" s="615">
        <v>23</v>
      </c>
      <c r="W33" s="133">
        <v>42670</v>
      </c>
      <c r="X33" s="10">
        <v>25.87</v>
      </c>
      <c r="Y33" s="10">
        <v>25.95</v>
      </c>
      <c r="Z33" s="10">
        <v>24.46</v>
      </c>
      <c r="AA33" s="10">
        <v>24.53</v>
      </c>
      <c r="AB33" s="95">
        <v>4568300</v>
      </c>
      <c r="AC33" s="10">
        <v>24.25</v>
      </c>
      <c r="AD33" s="2">
        <f t="shared" si="0"/>
        <v>1.4899999999999984</v>
      </c>
      <c r="AE33" s="138">
        <f t="shared" si="1"/>
        <v>-3.9984164687252632E-2</v>
      </c>
    </row>
    <row r="34" spans="2:31" x14ac:dyDescent="0.25">
      <c r="B34" s="611">
        <v>42570</v>
      </c>
      <c r="C34" s="559">
        <v>100</v>
      </c>
      <c r="D34" s="561">
        <v>25.25</v>
      </c>
      <c r="E34" s="561">
        <v>26.55</v>
      </c>
      <c r="F34" s="561">
        <f t="shared" ref="F34" si="27">C34*(E34-D34)</f>
        <v>130.00000000000006</v>
      </c>
      <c r="G34" s="561">
        <f t="shared" ref="G34" si="28">D34*C34</f>
        <v>2525</v>
      </c>
      <c r="H34" s="606">
        <f t="shared" ref="H34" si="29">(E34-D34)/D34</f>
        <v>5.148514851485151E-2</v>
      </c>
      <c r="I34" s="561"/>
      <c r="W34" s="133">
        <v>42669</v>
      </c>
      <c r="X34" s="10">
        <v>25.45</v>
      </c>
      <c r="Y34" s="10">
        <v>26</v>
      </c>
      <c r="Z34" s="10">
        <v>25.24</v>
      </c>
      <c r="AA34" s="10">
        <v>25.55</v>
      </c>
      <c r="AB34" s="95">
        <v>4572000</v>
      </c>
      <c r="AC34" s="10">
        <v>25.26</v>
      </c>
      <c r="AD34" s="2">
        <f t="shared" si="0"/>
        <v>0.76000000000000156</v>
      </c>
      <c r="AE34" s="138">
        <f t="shared" si="1"/>
        <v>3.9603960396039639E-4</v>
      </c>
    </row>
    <row r="35" spans="2:31" x14ac:dyDescent="0.25">
      <c r="B35" s="611">
        <v>42571</v>
      </c>
      <c r="C35" s="559">
        <v>100</v>
      </c>
      <c r="D35" s="561">
        <v>25.25</v>
      </c>
      <c r="E35" s="561">
        <v>26.61</v>
      </c>
      <c r="F35" s="561">
        <f t="shared" ref="F35" si="30">C35*(E35-D35)</f>
        <v>135.99999999999994</v>
      </c>
      <c r="G35" s="561">
        <f t="shared" ref="G35" si="31">D35*C35</f>
        <v>2525</v>
      </c>
      <c r="H35" s="606">
        <f t="shared" ref="H35" si="32">(E35-D35)/D35</f>
        <v>5.386138613861384E-2</v>
      </c>
      <c r="I35" s="561"/>
      <c r="W35" s="133">
        <v>42668</v>
      </c>
      <c r="X35" s="10">
        <v>25.39</v>
      </c>
      <c r="Y35" s="10">
        <v>25.8</v>
      </c>
      <c r="Z35" s="10">
        <v>25.2</v>
      </c>
      <c r="AA35" s="10">
        <v>25.54</v>
      </c>
      <c r="AB35" s="95">
        <v>4860100</v>
      </c>
      <c r="AC35" s="10">
        <v>25.25</v>
      </c>
      <c r="AD35" s="2">
        <f t="shared" si="0"/>
        <v>0.60000000000000142</v>
      </c>
      <c r="AE35" s="138">
        <f t="shared" si="1"/>
        <v>7.5818036711892134E-3</v>
      </c>
    </row>
    <row r="36" spans="2:31" x14ac:dyDescent="0.25">
      <c r="B36" s="611">
        <v>42572</v>
      </c>
      <c r="C36" s="559">
        <v>100</v>
      </c>
      <c r="D36" s="561">
        <v>25.25</v>
      </c>
      <c r="E36" s="561">
        <v>26.29</v>
      </c>
      <c r="F36" s="561">
        <f t="shared" ref="F36" si="33">C36*(E36-D36)</f>
        <v>103.99999999999991</v>
      </c>
      <c r="G36" s="561">
        <f t="shared" ref="G36" si="34">D36*C36</f>
        <v>2525</v>
      </c>
      <c r="H36" s="606">
        <f t="shared" ref="H36" si="35">(E36-D36)/D36</f>
        <v>4.1188118811881155E-2</v>
      </c>
      <c r="I36" s="561"/>
      <c r="W36" s="133">
        <v>42667</v>
      </c>
      <c r="X36" s="10">
        <v>25.92</v>
      </c>
      <c r="Y36" s="10">
        <v>25.94</v>
      </c>
      <c r="Z36" s="10">
        <v>25</v>
      </c>
      <c r="AA36" s="10">
        <v>25.35</v>
      </c>
      <c r="AB36" s="95">
        <v>4582100</v>
      </c>
      <c r="AC36" s="10">
        <v>25.06</v>
      </c>
      <c r="AD36" s="2">
        <f t="shared" si="0"/>
        <v>0.94000000000000128</v>
      </c>
      <c r="AE36" s="138">
        <f t="shared" si="1"/>
        <v>-2.2239563012095176E-2</v>
      </c>
    </row>
    <row r="37" spans="2:31" x14ac:dyDescent="0.25">
      <c r="B37" s="611">
        <v>42575</v>
      </c>
      <c r="C37" s="559">
        <v>100</v>
      </c>
      <c r="D37" s="561">
        <v>25.25</v>
      </c>
      <c r="E37" s="561">
        <v>25.18</v>
      </c>
      <c r="F37" s="561">
        <f t="shared" ref="F37" si="36">C37*(E37-D37)</f>
        <v>-7.0000000000000284</v>
      </c>
      <c r="G37" s="561">
        <f t="shared" ref="G37" si="37">D37*C37</f>
        <v>2525</v>
      </c>
      <c r="H37" s="606">
        <f t="shared" ref="H37" si="38">(E37-D37)/D37</f>
        <v>-2.7722772277227834E-3</v>
      </c>
      <c r="I37" s="561"/>
      <c r="W37" s="133">
        <v>42664</v>
      </c>
      <c r="X37" s="10">
        <v>25.03</v>
      </c>
      <c r="Y37" s="10">
        <v>26.21</v>
      </c>
      <c r="Z37" s="10">
        <v>24.77</v>
      </c>
      <c r="AA37" s="10">
        <v>25.92</v>
      </c>
      <c r="AB37" s="95">
        <v>8578300</v>
      </c>
      <c r="AC37" s="10">
        <v>25.63</v>
      </c>
      <c r="AD37" s="2">
        <f t="shared" si="0"/>
        <v>1.4400000000000013</v>
      </c>
      <c r="AE37" s="138">
        <f t="shared" si="1"/>
        <v>3.7651821862348278E-2</v>
      </c>
    </row>
    <row r="38" spans="2:31" x14ac:dyDescent="0.25">
      <c r="B38" s="611">
        <v>42576</v>
      </c>
      <c r="C38" s="559">
        <v>100</v>
      </c>
      <c r="D38" s="561">
        <v>25.25</v>
      </c>
      <c r="E38" s="561">
        <v>25.33</v>
      </c>
      <c r="F38" s="561">
        <f t="shared" ref="F38:F44" si="39">C38*(E38-D38)</f>
        <v>7.9999999999998295</v>
      </c>
      <c r="G38" s="561">
        <f t="shared" ref="G38:G44" si="40">D38*C38</f>
        <v>2525</v>
      </c>
      <c r="H38" s="606">
        <f t="shared" ref="H38:H44" si="41">(E38-D38)/D38</f>
        <v>3.1683168316831009E-3</v>
      </c>
      <c r="I38" s="561"/>
      <c r="W38" s="133">
        <v>42663</v>
      </c>
      <c r="X38" s="10">
        <v>23.8</v>
      </c>
      <c r="Y38" s="10">
        <v>25.36</v>
      </c>
      <c r="Z38" s="10">
        <v>23.53</v>
      </c>
      <c r="AA38" s="10">
        <v>24.98</v>
      </c>
      <c r="AB38" s="95">
        <v>8322600</v>
      </c>
      <c r="AC38" s="10">
        <v>24.7</v>
      </c>
      <c r="AD38" s="2">
        <f t="shared" si="0"/>
        <v>1.8299999999999983</v>
      </c>
      <c r="AE38" s="138">
        <f t="shared" si="1"/>
        <v>3.4338358458961382E-2</v>
      </c>
    </row>
    <row r="39" spans="2:31" x14ac:dyDescent="0.25">
      <c r="B39" s="611">
        <v>42577</v>
      </c>
      <c r="C39" s="559">
        <v>70</v>
      </c>
      <c r="D39" s="561">
        <v>25.010300000000001</v>
      </c>
      <c r="E39" s="561">
        <v>25.8</v>
      </c>
      <c r="F39" s="561">
        <f t="shared" si="39"/>
        <v>55.278999999999989</v>
      </c>
      <c r="G39" s="561">
        <f t="shared" si="40"/>
        <v>1750.721</v>
      </c>
      <c r="H39" s="606">
        <f t="shared" si="41"/>
        <v>3.1574991103665281E-2</v>
      </c>
      <c r="I39" s="561"/>
      <c r="W39" s="133">
        <v>42662</v>
      </c>
      <c r="X39" s="10">
        <v>23.37</v>
      </c>
      <c r="Y39" s="10">
        <v>24.41</v>
      </c>
      <c r="Z39" s="10">
        <v>23.27</v>
      </c>
      <c r="AA39" s="10">
        <v>24.15</v>
      </c>
      <c r="AB39" s="95">
        <v>6426100</v>
      </c>
      <c r="AC39" s="10">
        <v>23.88</v>
      </c>
      <c r="AD39" s="2">
        <f t="shared" si="0"/>
        <v>1.1400000000000006</v>
      </c>
      <c r="AE39" s="138">
        <f t="shared" si="1"/>
        <v>2.9754204398447559E-2</v>
      </c>
    </row>
    <row r="40" spans="2:31" ht="20.25" thickBot="1" x14ac:dyDescent="0.35">
      <c r="B40" s="611">
        <v>42580</v>
      </c>
      <c r="C40" s="559">
        <v>100</v>
      </c>
      <c r="D40" s="561">
        <v>24.641200000000001</v>
      </c>
      <c r="E40" s="561">
        <v>24.68</v>
      </c>
      <c r="F40" s="561">
        <f t="shared" si="39"/>
        <v>3.8799999999998391</v>
      </c>
      <c r="G40" s="561">
        <f t="shared" si="40"/>
        <v>2464.1200000000003</v>
      </c>
      <c r="H40" s="606">
        <f t="shared" si="41"/>
        <v>1.5745986396765738E-3</v>
      </c>
      <c r="I40" s="561"/>
      <c r="O40" s="620" t="s">
        <v>78</v>
      </c>
      <c r="P40" s="620"/>
      <c r="W40" s="133">
        <v>42661</v>
      </c>
      <c r="X40" s="10">
        <v>22.86</v>
      </c>
      <c r="Y40" s="10">
        <v>23.63</v>
      </c>
      <c r="Z40" s="10">
        <v>22.73</v>
      </c>
      <c r="AA40" s="10">
        <v>23.46</v>
      </c>
      <c r="AB40" s="95">
        <v>5603400</v>
      </c>
      <c r="AC40" s="10">
        <v>23.19</v>
      </c>
      <c r="AD40" s="2">
        <f t="shared" si="0"/>
        <v>0.89999999999999858</v>
      </c>
      <c r="AE40" s="138">
        <f t="shared" si="1"/>
        <v>3.8048343777976834E-2</v>
      </c>
    </row>
    <row r="41" spans="2:31" ht="15.75" thickTop="1" x14ac:dyDescent="0.25">
      <c r="B41" s="611">
        <v>42585</v>
      </c>
      <c r="C41" s="559">
        <v>100</v>
      </c>
      <c r="D41" s="561">
        <v>24.641200000000001</v>
      </c>
      <c r="E41" s="561">
        <v>24.49</v>
      </c>
      <c r="F41" s="561">
        <f t="shared" si="39"/>
        <v>-15.120000000000289</v>
      </c>
      <c r="G41" s="561">
        <f t="shared" si="40"/>
        <v>2464.1200000000003</v>
      </c>
      <c r="H41" s="606">
        <f t="shared" si="41"/>
        <v>-6.1360648020389787E-3</v>
      </c>
      <c r="I41" s="561"/>
      <c r="O41" s="83">
        <v>1.1000000000000001</v>
      </c>
      <c r="P41" s="83">
        <f>O41*$Q$4</f>
        <v>34.045000000000002</v>
      </c>
      <c r="Q41" s="2"/>
      <c r="W41" s="133">
        <v>42660</v>
      </c>
      <c r="X41" s="10">
        <v>22.27</v>
      </c>
      <c r="Y41" s="10">
        <v>22.79</v>
      </c>
      <c r="Z41" s="10">
        <v>22.23</v>
      </c>
      <c r="AA41" s="10">
        <v>22.6</v>
      </c>
      <c r="AB41" s="95">
        <v>5070700</v>
      </c>
      <c r="AC41" s="10">
        <v>22.34</v>
      </c>
      <c r="AD41" s="2">
        <f t="shared" si="0"/>
        <v>0.55999999999999872</v>
      </c>
      <c r="AE41" s="138">
        <f t="shared" si="1"/>
        <v>1.4071720381298114E-2</v>
      </c>
    </row>
    <row r="42" spans="2:31" ht="20.25" thickBot="1" x14ac:dyDescent="0.35">
      <c r="B42" s="611">
        <v>42586</v>
      </c>
      <c r="C42" s="559">
        <v>200</v>
      </c>
      <c r="D42" s="561">
        <v>23.6431</v>
      </c>
      <c r="E42" s="561">
        <v>21.43</v>
      </c>
      <c r="F42" s="561">
        <f t="shared" si="39"/>
        <v>-442.62000000000012</v>
      </c>
      <c r="G42" s="561">
        <f t="shared" si="40"/>
        <v>4728.62</v>
      </c>
      <c r="H42" s="606">
        <f t="shared" si="41"/>
        <v>-9.360447657033133E-2</v>
      </c>
      <c r="I42" s="561"/>
      <c r="O42" s="83">
        <v>1.0900000000000001</v>
      </c>
      <c r="P42" s="83">
        <f t="shared" ref="P42:P61" si="42">O42*$Q$4</f>
        <v>33.735500000000002</v>
      </c>
      <c r="Q42" s="2"/>
      <c r="T42" s="91" t="s">
        <v>113</v>
      </c>
      <c r="W42" s="133">
        <v>42657</v>
      </c>
      <c r="X42" s="10">
        <v>23.25</v>
      </c>
      <c r="Y42" s="10">
        <v>23.56</v>
      </c>
      <c r="Z42" s="10">
        <v>22.22</v>
      </c>
      <c r="AA42" s="10">
        <v>22.28</v>
      </c>
      <c r="AB42" s="95">
        <v>4740900</v>
      </c>
      <c r="AC42" s="10">
        <v>22.03</v>
      </c>
      <c r="AD42" s="2">
        <f t="shared" si="0"/>
        <v>1.3399999999999999</v>
      </c>
      <c r="AE42" s="138">
        <f t="shared" si="1"/>
        <v>-3.2923617208077238E-2</v>
      </c>
    </row>
    <row r="43" spans="2:31" ht="15.75" thickTop="1" x14ac:dyDescent="0.25">
      <c r="B43" s="611">
        <v>42586</v>
      </c>
      <c r="C43" s="559">
        <v>300</v>
      </c>
      <c r="D43" s="561">
        <v>22.735399999999998</v>
      </c>
      <c r="E43" s="561">
        <v>21.43</v>
      </c>
      <c r="F43" s="561">
        <f t="shared" si="39"/>
        <v>-391.61999999999966</v>
      </c>
      <c r="G43" s="561">
        <f t="shared" si="40"/>
        <v>6820.62</v>
      </c>
      <c r="H43" s="606">
        <f t="shared" si="41"/>
        <v>-5.7417067656605945E-2</v>
      </c>
      <c r="I43" s="561"/>
      <c r="O43" s="83">
        <v>1.08</v>
      </c>
      <c r="P43" s="83">
        <f t="shared" si="42"/>
        <v>33.426000000000002</v>
      </c>
      <c r="Q43" s="2"/>
      <c r="T43" s="128" t="s">
        <v>98</v>
      </c>
      <c r="U43" s="129">
        <v>30.37</v>
      </c>
      <c r="W43" s="133">
        <v>42656</v>
      </c>
      <c r="X43" s="10">
        <v>22.61</v>
      </c>
      <c r="Y43" s="10">
        <v>23.17</v>
      </c>
      <c r="Z43" s="10">
        <v>22</v>
      </c>
      <c r="AA43" s="10">
        <v>23.04</v>
      </c>
      <c r="AB43" s="95">
        <v>6075200</v>
      </c>
      <c r="AC43" s="10">
        <v>22.78</v>
      </c>
      <c r="AD43" s="2">
        <f t="shared" si="0"/>
        <v>1.1700000000000017</v>
      </c>
      <c r="AE43" s="138">
        <f t="shared" si="1"/>
        <v>5.295675198587757E-3</v>
      </c>
    </row>
    <row r="44" spans="2:31" x14ac:dyDescent="0.25">
      <c r="B44" s="611">
        <v>42591</v>
      </c>
      <c r="C44" s="559">
        <v>300</v>
      </c>
      <c r="D44" s="561">
        <v>22.735399999999998</v>
      </c>
      <c r="E44" s="561">
        <v>22.12</v>
      </c>
      <c r="F44" s="561">
        <f t="shared" si="39"/>
        <v>-184.61999999999927</v>
      </c>
      <c r="G44" s="561">
        <f t="shared" si="40"/>
        <v>6820.62</v>
      </c>
      <c r="H44" s="606">
        <f t="shared" si="41"/>
        <v>-2.7067920511624936E-2</v>
      </c>
      <c r="I44" s="561"/>
      <c r="O44" s="83">
        <v>1.07</v>
      </c>
      <c r="P44" s="83">
        <f t="shared" si="42"/>
        <v>33.116500000000002</v>
      </c>
      <c r="Q44" s="2"/>
      <c r="T44" s="93" t="s">
        <v>99</v>
      </c>
      <c r="U44" s="130">
        <v>30.55</v>
      </c>
      <c r="W44" s="133">
        <v>42655</v>
      </c>
      <c r="X44" s="10">
        <v>23.48</v>
      </c>
      <c r="Y44" s="10">
        <v>23.57</v>
      </c>
      <c r="Z44" s="10">
        <v>22.56</v>
      </c>
      <c r="AA44" s="10">
        <v>22.92</v>
      </c>
      <c r="AB44" s="95">
        <v>4706800</v>
      </c>
      <c r="AC44" s="10">
        <v>22.66</v>
      </c>
      <c r="AD44" s="2">
        <f t="shared" si="0"/>
        <v>1.0100000000000016</v>
      </c>
      <c r="AE44" s="138">
        <f t="shared" si="1"/>
        <v>-2.2854678740836576E-2</v>
      </c>
    </row>
    <row r="45" spans="2:31" x14ac:dyDescent="0.25">
      <c r="B45" s="611">
        <v>42593</v>
      </c>
      <c r="C45" s="559">
        <v>300</v>
      </c>
      <c r="D45" s="561">
        <v>22.735399999999998</v>
      </c>
      <c r="E45" s="561">
        <v>21.57</v>
      </c>
      <c r="F45" s="561">
        <f t="shared" ref="F45:F47" si="43">C45*(E45-D45)</f>
        <v>-349.61999999999944</v>
      </c>
      <c r="G45" s="561">
        <f t="shared" ref="G45:G47" si="44">D45*C45</f>
        <v>6820.62</v>
      </c>
      <c r="H45" s="606">
        <f t="shared" ref="H45:H47" si="45">(E45-D45)/D45</f>
        <v>-5.1259269685160515E-2</v>
      </c>
      <c r="I45" s="561"/>
      <c r="O45" s="83">
        <v>1.06</v>
      </c>
      <c r="P45" s="83">
        <f t="shared" si="42"/>
        <v>32.807000000000002</v>
      </c>
      <c r="Q45" s="2"/>
      <c r="T45" s="93" t="s">
        <v>100</v>
      </c>
      <c r="U45" s="130" t="s">
        <v>475</v>
      </c>
      <c r="W45" s="133">
        <v>42654</v>
      </c>
      <c r="X45" s="10">
        <v>23.75</v>
      </c>
      <c r="Y45" s="10">
        <v>23.83</v>
      </c>
      <c r="Z45" s="10">
        <v>23.25</v>
      </c>
      <c r="AA45" s="10">
        <v>23.46</v>
      </c>
      <c r="AB45" s="95">
        <v>4050600</v>
      </c>
      <c r="AC45" s="10">
        <v>23.19</v>
      </c>
      <c r="AD45" s="2">
        <f t="shared" si="0"/>
        <v>0.57999999999999829</v>
      </c>
      <c r="AE45" s="138">
        <f t="shared" si="1"/>
        <v>-1.6956337431114799E-2</v>
      </c>
    </row>
    <row r="46" spans="2:31" x14ac:dyDescent="0.25">
      <c r="B46" s="611">
        <v>42597</v>
      </c>
      <c r="C46" s="559">
        <v>230</v>
      </c>
      <c r="D46" s="561">
        <v>22.674800000000001</v>
      </c>
      <c r="E46" s="561">
        <v>23.2</v>
      </c>
      <c r="F46" s="561">
        <f t="shared" si="43"/>
        <v>120.79599999999957</v>
      </c>
      <c r="G46" s="561">
        <f t="shared" si="44"/>
        <v>5215.2040000000006</v>
      </c>
      <c r="H46" s="606">
        <f t="shared" si="45"/>
        <v>2.3162277065288252E-2</v>
      </c>
      <c r="I46" s="561"/>
      <c r="O46" s="83">
        <v>1.05</v>
      </c>
      <c r="P46" s="83">
        <f t="shared" si="42"/>
        <v>32.497500000000002</v>
      </c>
      <c r="Q46" s="2"/>
      <c r="T46" s="93" t="s">
        <v>101</v>
      </c>
      <c r="U46" s="130" t="s">
        <v>476</v>
      </c>
      <c r="W46" s="133">
        <v>42653</v>
      </c>
      <c r="X46" s="10">
        <v>24.16</v>
      </c>
      <c r="Y46" s="10">
        <v>24.35</v>
      </c>
      <c r="Z46" s="10">
        <v>23.8</v>
      </c>
      <c r="AA46" s="10">
        <v>23.86</v>
      </c>
      <c r="AB46" s="95">
        <v>3346600</v>
      </c>
      <c r="AC46" s="10">
        <v>23.59</v>
      </c>
      <c r="AD46" s="2">
        <f t="shared" si="0"/>
        <v>0.55000000000000071</v>
      </c>
      <c r="AE46" s="138">
        <f t="shared" si="1"/>
        <v>-3.8006756756756577E-3</v>
      </c>
    </row>
    <row r="47" spans="2:31" x14ac:dyDescent="0.25">
      <c r="B47" s="611">
        <v>42599</v>
      </c>
      <c r="C47" s="559">
        <v>200</v>
      </c>
      <c r="D47" s="561">
        <v>22.554099999999998</v>
      </c>
      <c r="E47" s="561">
        <v>23.31</v>
      </c>
      <c r="F47" s="561">
        <f t="shared" si="43"/>
        <v>151.18000000000009</v>
      </c>
      <c r="G47" s="561">
        <f t="shared" si="44"/>
        <v>4510.82</v>
      </c>
      <c r="H47" s="606">
        <f t="shared" si="45"/>
        <v>3.3514970670521123E-2</v>
      </c>
      <c r="I47" s="561">
        <v>22</v>
      </c>
      <c r="O47" s="83">
        <v>1.04</v>
      </c>
      <c r="P47" s="83">
        <f t="shared" si="42"/>
        <v>32.188000000000002</v>
      </c>
      <c r="Q47" s="2"/>
      <c r="T47" s="93" t="s">
        <v>102</v>
      </c>
      <c r="U47" s="130">
        <v>27.02</v>
      </c>
      <c r="W47" s="133">
        <v>42650</v>
      </c>
      <c r="X47" s="10">
        <v>24.67</v>
      </c>
      <c r="Y47" s="10">
        <v>24.77</v>
      </c>
      <c r="Z47" s="10">
        <v>23.94</v>
      </c>
      <c r="AA47" s="10">
        <v>23.95</v>
      </c>
      <c r="AB47" s="95">
        <v>3901500</v>
      </c>
      <c r="AC47" s="10">
        <v>23.68</v>
      </c>
      <c r="AD47" s="2">
        <f t="shared" si="0"/>
        <v>0.82999999999999829</v>
      </c>
      <c r="AE47" s="138">
        <f t="shared" si="1"/>
        <v>-2.8712059064807227E-2</v>
      </c>
    </row>
    <row r="48" spans="2:31" x14ac:dyDescent="0.25">
      <c r="B48" s="611">
        <v>42600</v>
      </c>
      <c r="C48" s="559">
        <v>200</v>
      </c>
      <c r="D48" s="561">
        <v>22.554099999999998</v>
      </c>
      <c r="E48" s="561">
        <v>22.74</v>
      </c>
      <c r="F48" s="561">
        <f t="shared" ref="F48" si="46">C48*(E48-D48)</f>
        <v>37.180000000000035</v>
      </c>
      <c r="G48" s="561">
        <f t="shared" ref="G48" si="47">D48*C48</f>
        <v>4510.82</v>
      </c>
      <c r="H48" s="606">
        <f t="shared" ref="H48" si="48">(E48-D48)/D48</f>
        <v>8.2424038201480074E-3</v>
      </c>
      <c r="I48" s="561"/>
      <c r="O48" s="83">
        <v>1.03</v>
      </c>
      <c r="P48" s="83">
        <f t="shared" si="42"/>
        <v>31.878499999999999</v>
      </c>
      <c r="Q48" s="2"/>
      <c r="T48" s="93" t="s">
        <v>103</v>
      </c>
      <c r="U48" s="130">
        <v>0.95378799999999997</v>
      </c>
      <c r="W48" s="133">
        <v>42649</v>
      </c>
      <c r="X48" s="10">
        <v>24.77</v>
      </c>
      <c r="Y48" s="10">
        <v>25.11</v>
      </c>
      <c r="Z48" s="10">
        <v>24.01</v>
      </c>
      <c r="AA48" s="10">
        <v>24.66</v>
      </c>
      <c r="AB48" s="95">
        <v>4226500</v>
      </c>
      <c r="AC48" s="10">
        <v>24.38</v>
      </c>
      <c r="AD48" s="2">
        <f t="shared" si="0"/>
        <v>1.0999999999999979</v>
      </c>
      <c r="AE48" s="138">
        <f t="shared" si="1"/>
        <v>-8.1366965012205084E-3</v>
      </c>
    </row>
    <row r="49" spans="2:31" x14ac:dyDescent="0.25">
      <c r="B49" s="611">
        <v>42601</v>
      </c>
      <c r="C49" s="559">
        <v>200</v>
      </c>
      <c r="D49" s="561">
        <v>22.554099999999998</v>
      </c>
      <c r="E49" s="561">
        <v>23.02</v>
      </c>
      <c r="F49" s="561">
        <f t="shared" ref="F49" si="49">C49*(E49-D49)</f>
        <v>93.180000000000263</v>
      </c>
      <c r="G49" s="561">
        <f t="shared" ref="G49" si="50">D49*C49</f>
        <v>4510.82</v>
      </c>
      <c r="H49" s="606">
        <f t="shared" ref="H49" si="51">(E49-D49)/D49</f>
        <v>2.06569980624366E-2</v>
      </c>
      <c r="I49" s="561"/>
      <c r="O49" s="83">
        <v>1.02</v>
      </c>
      <c r="P49" s="83">
        <f t="shared" si="42"/>
        <v>31.568999999999999</v>
      </c>
      <c r="Q49" s="2"/>
      <c r="T49" s="93" t="s">
        <v>122</v>
      </c>
      <c r="U49" s="130" t="s">
        <v>394</v>
      </c>
      <c r="W49" s="133">
        <v>42648</v>
      </c>
      <c r="X49" s="10">
        <v>24.57</v>
      </c>
      <c r="Y49" s="10">
        <v>25.15</v>
      </c>
      <c r="Z49" s="10">
        <v>24.21</v>
      </c>
      <c r="AA49" s="10">
        <v>24.86</v>
      </c>
      <c r="AB49" s="95">
        <v>4704200</v>
      </c>
      <c r="AC49" s="10">
        <v>24.58</v>
      </c>
      <c r="AD49" s="2">
        <f t="shared" si="0"/>
        <v>0.93999999999999773</v>
      </c>
      <c r="AE49" s="138">
        <f t="shared" si="1"/>
        <v>1.9071310116086204E-2</v>
      </c>
    </row>
    <row r="50" spans="2:31" x14ac:dyDescent="0.25">
      <c r="B50" s="611">
        <v>42604</v>
      </c>
      <c r="C50" s="559">
        <v>200</v>
      </c>
      <c r="D50" s="561">
        <v>22.554099999999998</v>
      </c>
      <c r="E50" s="561">
        <v>23.69</v>
      </c>
      <c r="F50" s="561">
        <f t="shared" ref="F50" si="52">C50*(E50-D50)</f>
        <v>227.1800000000006</v>
      </c>
      <c r="G50" s="561">
        <f t="shared" ref="G50" si="53">D50*C50</f>
        <v>4510.82</v>
      </c>
      <c r="H50" s="606">
        <f t="shared" ref="H50" si="54">(E50-D50)/D50</f>
        <v>5.0363348570769975E-2</v>
      </c>
      <c r="I50" s="561"/>
      <c r="O50" s="83">
        <v>1.01</v>
      </c>
      <c r="P50" s="83">
        <f t="shared" si="42"/>
        <v>31.259499999999999</v>
      </c>
      <c r="Q50" s="2"/>
      <c r="T50" s="93"/>
      <c r="U50" s="130"/>
      <c r="W50" s="133">
        <v>42647</v>
      </c>
      <c r="X50" s="10">
        <v>24.28</v>
      </c>
      <c r="Y50" s="10">
        <v>24.71</v>
      </c>
      <c r="Z50" s="10">
        <v>24.15</v>
      </c>
      <c r="AA50" s="10">
        <v>24.4</v>
      </c>
      <c r="AB50" s="95">
        <v>3865700</v>
      </c>
      <c r="AC50" s="10">
        <v>24.12</v>
      </c>
      <c r="AD50" s="2">
        <f t="shared" si="0"/>
        <v>0.56000000000000227</v>
      </c>
      <c r="AE50" s="138">
        <f t="shared" si="1"/>
        <v>7.5187969924812581E-3</v>
      </c>
    </row>
    <row r="51" spans="2:31" x14ac:dyDescent="0.25">
      <c r="B51" s="611">
        <v>42605</v>
      </c>
      <c r="C51" s="559">
        <v>200</v>
      </c>
      <c r="D51" s="561">
        <v>22.554099999999998</v>
      </c>
      <c r="E51" s="561">
        <v>24.83</v>
      </c>
      <c r="F51" s="561">
        <f t="shared" ref="F51" si="55">C51*(E51-D51)</f>
        <v>455.18</v>
      </c>
      <c r="G51" s="561">
        <f t="shared" ref="G51" si="56">D51*C51</f>
        <v>4510.82</v>
      </c>
      <c r="H51" s="606">
        <f t="shared" ref="H51" si="57">(E51-D51)/D51</f>
        <v>0.10090848227151605</v>
      </c>
      <c r="I51" s="561"/>
      <c r="O51" s="83">
        <v>1</v>
      </c>
      <c r="P51" s="83">
        <f t="shared" si="42"/>
        <v>30.95</v>
      </c>
      <c r="Q51" s="2"/>
      <c r="T51" s="93" t="s">
        <v>105</v>
      </c>
      <c r="U51" s="130" t="s">
        <v>477</v>
      </c>
      <c r="W51" s="133">
        <v>42646</v>
      </c>
      <c r="X51" s="10">
        <v>24.27</v>
      </c>
      <c r="Y51" s="10">
        <v>24.39</v>
      </c>
      <c r="Z51" s="10">
        <v>23.83</v>
      </c>
      <c r="AA51" s="10">
        <v>24.21</v>
      </c>
      <c r="AB51" s="95">
        <v>4257700</v>
      </c>
      <c r="AC51" s="10">
        <v>23.94</v>
      </c>
      <c r="AD51" s="2">
        <f t="shared" si="0"/>
        <v>0.56000000000000227</v>
      </c>
      <c r="AE51" s="138">
        <f t="shared" si="1"/>
        <v>-5.4009140008308698E-3</v>
      </c>
    </row>
    <row r="52" spans="2:31" x14ac:dyDescent="0.25">
      <c r="B52" s="611">
        <v>42606</v>
      </c>
      <c r="C52" s="559">
        <v>200</v>
      </c>
      <c r="D52" s="561">
        <v>22.554099999999998</v>
      </c>
      <c r="E52" s="561">
        <v>24.04</v>
      </c>
      <c r="F52" s="561">
        <f t="shared" ref="F52" si="58">C52*(E52-D52)</f>
        <v>297.18000000000018</v>
      </c>
      <c r="G52" s="561">
        <f t="shared" ref="G52" si="59">D52*C52</f>
        <v>4510.82</v>
      </c>
      <c r="H52" s="606">
        <f t="shared" ref="H52" si="60">(E52-D52)/D52</f>
        <v>6.588159137363056E-2</v>
      </c>
      <c r="I52" s="561"/>
      <c r="O52" s="83">
        <v>0.99</v>
      </c>
      <c r="P52" s="83">
        <f t="shared" si="42"/>
        <v>30.640499999999999</v>
      </c>
      <c r="Q52" s="2"/>
      <c r="T52" s="93" t="s">
        <v>106</v>
      </c>
      <c r="U52" s="130" t="s">
        <v>413</v>
      </c>
      <c r="W52" s="133">
        <v>42643</v>
      </c>
      <c r="X52" s="10">
        <v>24.3</v>
      </c>
      <c r="Y52" s="10">
        <v>24.73</v>
      </c>
      <c r="Z52" s="10">
        <v>23.95</v>
      </c>
      <c r="AA52" s="10">
        <v>24.35</v>
      </c>
      <c r="AB52" s="95">
        <v>4186300</v>
      </c>
      <c r="AC52" s="10">
        <v>24.07</v>
      </c>
      <c r="AD52" s="2">
        <f t="shared" si="0"/>
        <v>0.78000000000000114</v>
      </c>
      <c r="AE52" s="138">
        <f t="shared" si="1"/>
        <v>5.8503969912244713E-3</v>
      </c>
    </row>
    <row r="53" spans="2:31" x14ac:dyDescent="0.25">
      <c r="B53" s="611">
        <v>42607</v>
      </c>
      <c r="C53" s="559">
        <v>200</v>
      </c>
      <c r="D53" s="561">
        <v>22.554099999999998</v>
      </c>
      <c r="E53" s="561">
        <v>24.23</v>
      </c>
      <c r="F53" s="561">
        <f t="shared" ref="F53" si="61">C53*(E53-D53)</f>
        <v>335.1800000000004</v>
      </c>
      <c r="G53" s="561">
        <f t="shared" ref="G53" si="62">D53*C53</f>
        <v>4510.82</v>
      </c>
      <c r="H53" s="606">
        <f t="shared" ref="H53" si="63">(E53-D53)/D53</f>
        <v>7.4305780323754983E-2</v>
      </c>
      <c r="I53" s="561"/>
      <c r="O53" s="83">
        <v>0.98</v>
      </c>
      <c r="P53" s="83">
        <f t="shared" si="42"/>
        <v>30.331</v>
      </c>
      <c r="Q53" s="2"/>
      <c r="T53" s="93" t="s">
        <v>107</v>
      </c>
      <c r="U53" s="131">
        <v>4674539</v>
      </c>
      <c r="W53" s="133">
        <v>42642</v>
      </c>
      <c r="X53" s="10">
        <v>23.91</v>
      </c>
      <c r="Y53" s="10">
        <v>24.68</v>
      </c>
      <c r="Z53" s="10">
        <v>23.72</v>
      </c>
      <c r="AA53" s="10">
        <v>24.2</v>
      </c>
      <c r="AB53" s="95">
        <v>4468900</v>
      </c>
      <c r="AC53" s="10">
        <v>23.93</v>
      </c>
      <c r="AD53" s="2">
        <f t="shared" si="0"/>
        <v>0.96000000000000085</v>
      </c>
      <c r="AE53" s="138">
        <f t="shared" si="1"/>
        <v>1.0557432432432456E-2</v>
      </c>
    </row>
    <row r="54" spans="2:31" x14ac:dyDescent="0.25">
      <c r="B54" s="611">
        <v>42608</v>
      </c>
      <c r="C54" s="559">
        <v>200</v>
      </c>
      <c r="D54" s="561">
        <v>22.554099999999998</v>
      </c>
      <c r="E54" s="561">
        <v>23.98</v>
      </c>
      <c r="F54" s="561">
        <f t="shared" ref="F54" si="64">C54*(E54-D54)</f>
        <v>285.1800000000004</v>
      </c>
      <c r="G54" s="561">
        <f t="shared" ref="G54" si="65">D54*C54</f>
        <v>4510.82</v>
      </c>
      <c r="H54" s="606">
        <f t="shared" ref="H54" si="66">(E54-D54)/D54</f>
        <v>6.3221321178854498E-2</v>
      </c>
      <c r="I54" s="561"/>
      <c r="O54" s="83">
        <v>0.97</v>
      </c>
      <c r="P54" s="83">
        <f t="shared" si="42"/>
        <v>30.0215</v>
      </c>
      <c r="T54" s="93" t="s">
        <v>110</v>
      </c>
      <c r="U54" s="131">
        <v>5858930</v>
      </c>
      <c r="W54" s="133">
        <v>42641</v>
      </c>
      <c r="X54" s="10">
        <v>23.05</v>
      </c>
      <c r="Y54" s="10">
        <v>24.03</v>
      </c>
      <c r="Z54" s="10">
        <v>23.03</v>
      </c>
      <c r="AA54" s="10">
        <v>23.95</v>
      </c>
      <c r="AB54" s="95">
        <v>5773800</v>
      </c>
      <c r="AC54" s="10">
        <v>23.68</v>
      </c>
      <c r="AD54" s="2">
        <f t="shared" si="0"/>
        <v>1</v>
      </c>
      <c r="AE54" s="138">
        <f t="shared" si="1"/>
        <v>4.6398585947856841E-2</v>
      </c>
    </row>
    <row r="55" spans="2:31" x14ac:dyDescent="0.25">
      <c r="B55" s="611">
        <v>42611</v>
      </c>
      <c r="C55" s="559">
        <v>200</v>
      </c>
      <c r="D55" s="561">
        <v>22.554099999999998</v>
      </c>
      <c r="E55" s="561">
        <v>24.98</v>
      </c>
      <c r="F55" s="561">
        <f t="shared" ref="F55" si="67">C55*(E55-D55)</f>
        <v>485.1800000000004</v>
      </c>
      <c r="G55" s="561">
        <f t="shared" ref="G55" si="68">D55*C55</f>
        <v>4510.82</v>
      </c>
      <c r="H55" s="606">
        <f t="shared" ref="H55" si="69">(E55-D55)/D55</f>
        <v>0.10755915775845644</v>
      </c>
      <c r="I55" s="561"/>
      <c r="O55" s="83">
        <v>0.96</v>
      </c>
      <c r="P55" s="83">
        <f t="shared" si="42"/>
        <v>29.712</v>
      </c>
      <c r="T55" s="93" t="s">
        <v>108</v>
      </c>
      <c r="U55" s="130" t="s">
        <v>478</v>
      </c>
      <c r="W55" s="133">
        <v>42640</v>
      </c>
      <c r="X55" s="10">
        <v>22.44</v>
      </c>
      <c r="Y55" s="10">
        <v>22.92</v>
      </c>
      <c r="Z55" s="10">
        <v>22.2</v>
      </c>
      <c r="AA55" s="10">
        <v>22.89</v>
      </c>
      <c r="AB55" s="95">
        <v>5472400</v>
      </c>
      <c r="AC55" s="10">
        <v>22.63</v>
      </c>
      <c r="AD55" s="2">
        <f t="shared" si="0"/>
        <v>0.72000000000000242</v>
      </c>
      <c r="AE55" s="138">
        <f t="shared" si="1"/>
        <v>1.1170688114387817E-2</v>
      </c>
    </row>
    <row r="56" spans="2:31" x14ac:dyDescent="0.25">
      <c r="B56" s="611">
        <v>42612</v>
      </c>
      <c r="C56" s="559">
        <v>200</v>
      </c>
      <c r="D56" s="561">
        <v>22.554099999999998</v>
      </c>
      <c r="E56" s="561">
        <v>26.17</v>
      </c>
      <c r="F56" s="561">
        <f t="shared" ref="F56:F57" si="70">C56*(E56-D56)</f>
        <v>723.18000000000075</v>
      </c>
      <c r="G56" s="561">
        <f t="shared" ref="G56:G57" si="71">D56*C56</f>
        <v>4510.82</v>
      </c>
      <c r="H56" s="606">
        <f t="shared" ref="H56:H57" si="72">(E56-D56)/D56</f>
        <v>0.16032118328818279</v>
      </c>
      <c r="I56" s="561"/>
      <c r="O56" s="83">
        <v>0.95</v>
      </c>
      <c r="P56" s="83">
        <f t="shared" si="42"/>
        <v>29.402499999999996</v>
      </c>
      <c r="T56" s="93" t="s">
        <v>111</v>
      </c>
      <c r="U56" s="130">
        <v>103.17</v>
      </c>
      <c r="W56" s="133">
        <v>42639</v>
      </c>
      <c r="X56" s="10">
        <v>22.54</v>
      </c>
      <c r="Y56" s="10">
        <v>22.91</v>
      </c>
      <c r="Z56" s="10">
        <v>22.26</v>
      </c>
      <c r="AA56" s="10">
        <v>22.64</v>
      </c>
      <c r="AB56" s="95">
        <v>4950600</v>
      </c>
      <c r="AC56" s="10">
        <v>22.38</v>
      </c>
      <c r="AD56" s="2">
        <f t="shared" si="0"/>
        <v>0.64999999999999858</v>
      </c>
      <c r="AE56" s="138">
        <f t="shared" si="1"/>
        <v>4.4702726866319153E-4</v>
      </c>
    </row>
    <row r="57" spans="2:31" x14ac:dyDescent="0.25">
      <c r="B57" s="611">
        <v>42614</v>
      </c>
      <c r="C57" s="559">
        <v>200</v>
      </c>
      <c r="D57" s="561">
        <v>22.104099999999999</v>
      </c>
      <c r="E57" s="561">
        <v>25.6</v>
      </c>
      <c r="F57" s="561">
        <f t="shared" si="70"/>
        <v>699.18000000000052</v>
      </c>
      <c r="G57" s="561">
        <f t="shared" si="71"/>
        <v>4420.82</v>
      </c>
      <c r="H57" s="606">
        <f t="shared" si="72"/>
        <v>0.15815617917038027</v>
      </c>
      <c r="I57" s="561" t="s">
        <v>191</v>
      </c>
      <c r="O57" s="83">
        <v>0.94</v>
      </c>
      <c r="P57" s="83">
        <f t="shared" si="42"/>
        <v>29.092999999999996</v>
      </c>
      <c r="T57" s="93" t="s">
        <v>112</v>
      </c>
      <c r="U57" s="130">
        <v>0.3</v>
      </c>
      <c r="W57" s="133">
        <v>42636</v>
      </c>
      <c r="X57" s="10">
        <v>23.13</v>
      </c>
      <c r="Y57" s="10">
        <v>23.32</v>
      </c>
      <c r="Z57" s="10">
        <v>22.29</v>
      </c>
      <c r="AA57" s="10">
        <v>22.63</v>
      </c>
      <c r="AB57" s="95">
        <v>6960800</v>
      </c>
      <c r="AC57" s="10">
        <v>22.37</v>
      </c>
      <c r="AD57" s="2">
        <f t="shared" si="0"/>
        <v>1.0300000000000011</v>
      </c>
      <c r="AE57" s="138">
        <f t="shared" si="1"/>
        <v>-2.6121027427078669E-2</v>
      </c>
    </row>
    <row r="58" spans="2:31" x14ac:dyDescent="0.25">
      <c r="B58" s="611">
        <v>42615</v>
      </c>
      <c r="C58" s="559">
        <v>200</v>
      </c>
      <c r="D58" s="561">
        <v>22.104099999999999</v>
      </c>
      <c r="E58" s="561">
        <v>25.94</v>
      </c>
      <c r="F58" s="561">
        <f t="shared" ref="F58" si="73">C58*(E58-D58)</f>
        <v>767.18000000000052</v>
      </c>
      <c r="G58" s="561">
        <f t="shared" ref="G58" si="74">D58*C58</f>
        <v>4420.82</v>
      </c>
      <c r="H58" s="606">
        <f t="shared" ref="H58" si="75">(E58-D58)/D58</f>
        <v>0.17353794092498687</v>
      </c>
      <c r="I58" s="561"/>
      <c r="O58" s="83">
        <v>0.93</v>
      </c>
      <c r="P58" s="83">
        <f t="shared" si="42"/>
        <v>28.7835</v>
      </c>
      <c r="T58" s="93" t="s">
        <v>109</v>
      </c>
      <c r="U58" s="130" t="s">
        <v>479</v>
      </c>
      <c r="W58" s="133">
        <v>42635</v>
      </c>
      <c r="X58" s="10">
        <v>23.17</v>
      </c>
      <c r="Y58" s="10">
        <v>23.71</v>
      </c>
      <c r="Z58" s="10">
        <v>23.13</v>
      </c>
      <c r="AA58" s="10">
        <v>23.23</v>
      </c>
      <c r="AB58" s="95">
        <v>4750500</v>
      </c>
      <c r="AC58" s="10">
        <v>22.97</v>
      </c>
      <c r="AD58" s="2">
        <f t="shared" si="0"/>
        <v>0.58000000000000185</v>
      </c>
      <c r="AE58" s="138">
        <f t="shared" si="1"/>
        <v>8.7834870443566082E-3</v>
      </c>
    </row>
    <row r="59" spans="2:31" x14ac:dyDescent="0.25">
      <c r="B59" s="611">
        <v>42619</v>
      </c>
      <c r="C59" s="559">
        <v>200</v>
      </c>
      <c r="D59" s="561">
        <v>22.104099999999999</v>
      </c>
      <c r="E59" s="561">
        <v>25.65</v>
      </c>
      <c r="F59" s="561">
        <f t="shared" ref="F59:F60" si="76">C59*(E59-D59)</f>
        <v>709.18</v>
      </c>
      <c r="G59" s="561">
        <f t="shared" ref="G59:G60" si="77">D59*C59</f>
        <v>4420.82</v>
      </c>
      <c r="H59" s="606">
        <f t="shared" ref="H59:H60" si="78">(E59-D59)/D59</f>
        <v>0.1604182029578223</v>
      </c>
      <c r="I59" s="561"/>
      <c r="O59" s="83">
        <v>0.92</v>
      </c>
      <c r="P59" s="83">
        <f t="shared" si="42"/>
        <v>28.474</v>
      </c>
      <c r="W59" s="133">
        <v>42634</v>
      </c>
      <c r="X59" s="10">
        <v>23.62</v>
      </c>
      <c r="Y59" s="10">
        <v>23.85</v>
      </c>
      <c r="Z59" s="10">
        <v>22.88</v>
      </c>
      <c r="AA59" s="10">
        <v>23.03</v>
      </c>
      <c r="AB59" s="95">
        <v>8173500</v>
      </c>
      <c r="AC59" s="10">
        <v>22.77</v>
      </c>
      <c r="AD59" s="2">
        <f t="shared" si="0"/>
        <v>0.97000000000000242</v>
      </c>
      <c r="AE59" s="138">
        <f t="shared" si="1"/>
        <v>-1.171875E-2</v>
      </c>
    </row>
    <row r="60" spans="2:31" x14ac:dyDescent="0.25">
      <c r="B60" s="611">
        <v>42620</v>
      </c>
      <c r="C60" s="559">
        <v>200</v>
      </c>
      <c r="D60" s="561">
        <v>22.1</v>
      </c>
      <c r="E60" s="561">
        <v>25.53</v>
      </c>
      <c r="F60" s="561">
        <f t="shared" si="76"/>
        <v>686</v>
      </c>
      <c r="G60" s="561">
        <f t="shared" si="77"/>
        <v>4420</v>
      </c>
      <c r="H60" s="606">
        <f t="shared" si="78"/>
        <v>0.15520361990950224</v>
      </c>
      <c r="I60" s="561"/>
      <c r="O60" s="83">
        <v>0.91</v>
      </c>
      <c r="P60" s="83">
        <f t="shared" si="42"/>
        <v>28.1645</v>
      </c>
      <c r="W60" s="133">
        <v>42633</v>
      </c>
      <c r="X60" s="10">
        <v>23.85</v>
      </c>
      <c r="Y60" s="10">
        <v>23.85</v>
      </c>
      <c r="Z60" s="10">
        <v>23.14</v>
      </c>
      <c r="AA60" s="10">
        <v>23.3</v>
      </c>
      <c r="AB60" s="95">
        <v>5300100</v>
      </c>
      <c r="AC60" s="10">
        <v>23.04</v>
      </c>
      <c r="AD60" s="2">
        <f t="shared" si="0"/>
        <v>0.71000000000000085</v>
      </c>
      <c r="AE60" s="138">
        <f t="shared" si="1"/>
        <v>-1.5805211448099099E-2</v>
      </c>
    </row>
    <row r="61" spans="2:31" x14ac:dyDescent="0.25">
      <c r="B61" s="611">
        <v>42621</v>
      </c>
      <c r="C61" s="559">
        <v>160</v>
      </c>
      <c r="D61" s="561">
        <v>21.060300000000002</v>
      </c>
      <c r="E61" s="561">
        <v>25.96</v>
      </c>
      <c r="F61" s="561">
        <f t="shared" ref="F61" si="79">C61*(E61-D61)</f>
        <v>783.95199999999988</v>
      </c>
      <c r="G61" s="561">
        <f t="shared" ref="G61" si="80">D61*C61</f>
        <v>3369.6480000000001</v>
      </c>
      <c r="H61" s="606">
        <f t="shared" ref="H61" si="81">(E61-D61)/D61</f>
        <v>0.23265100687074727</v>
      </c>
      <c r="I61" s="561"/>
      <c r="O61" s="83">
        <v>0.9</v>
      </c>
      <c r="P61" s="83">
        <f t="shared" si="42"/>
        <v>27.855</v>
      </c>
      <c r="W61" s="133">
        <v>42632</v>
      </c>
      <c r="X61" s="10">
        <v>24.16</v>
      </c>
      <c r="Y61" s="10">
        <v>24.29</v>
      </c>
      <c r="Z61" s="10">
        <v>23.65</v>
      </c>
      <c r="AA61" s="10">
        <v>23.68</v>
      </c>
      <c r="AB61" s="95">
        <v>3471200</v>
      </c>
      <c r="AC61" s="10">
        <v>23.41</v>
      </c>
      <c r="AD61" s="2">
        <f t="shared" si="0"/>
        <v>0.64000000000000057</v>
      </c>
      <c r="AE61" s="138">
        <f t="shared" si="1"/>
        <v>-1.4315789473684171E-2</v>
      </c>
    </row>
    <row r="62" spans="2:31" x14ac:dyDescent="0.25">
      <c r="B62" s="611">
        <v>42622</v>
      </c>
      <c r="C62" s="559">
        <v>160</v>
      </c>
      <c r="D62" s="561">
        <v>21.060300000000002</v>
      </c>
      <c r="E62" s="561">
        <v>25</v>
      </c>
      <c r="F62" s="561">
        <f t="shared" ref="F62" si="82">C62*(E62-D62)</f>
        <v>630.35199999999975</v>
      </c>
      <c r="G62" s="561">
        <f t="shared" ref="G62" si="83">D62*C62</f>
        <v>3369.6480000000001</v>
      </c>
      <c r="H62" s="606">
        <f t="shared" ref="H62" si="84">(E62-D62)/D62</f>
        <v>0.18706761062283053</v>
      </c>
      <c r="I62" s="561"/>
      <c r="W62" s="133">
        <v>42629</v>
      </c>
      <c r="X62" s="10">
        <v>23.74</v>
      </c>
      <c r="Y62" s="10">
        <v>24.2</v>
      </c>
      <c r="Z62" s="10">
        <v>23.72</v>
      </c>
      <c r="AA62" s="10">
        <v>24.02</v>
      </c>
      <c r="AB62" s="95">
        <v>3944100</v>
      </c>
      <c r="AC62" s="10">
        <v>23.75</v>
      </c>
      <c r="AD62" s="2">
        <f t="shared" si="0"/>
        <v>0.48000000000000043</v>
      </c>
      <c r="AE62" s="138">
        <f t="shared" si="1"/>
        <v>-2.9387069689337242E-3</v>
      </c>
    </row>
    <row r="63" spans="2:31" x14ac:dyDescent="0.25">
      <c r="B63" s="611">
        <v>42625</v>
      </c>
      <c r="C63" s="559">
        <v>160</v>
      </c>
      <c r="D63" s="561">
        <v>21.060300000000002</v>
      </c>
      <c r="E63" s="561">
        <v>25.51</v>
      </c>
      <c r="F63" s="561">
        <f t="shared" ref="F63:F64" si="85">C63*(E63-D63)</f>
        <v>711.952</v>
      </c>
      <c r="G63" s="561">
        <f t="shared" ref="G63:G64" si="86">D63*C63</f>
        <v>3369.6480000000001</v>
      </c>
      <c r="H63" s="606">
        <f t="shared" ref="H63:H64" si="87">(E63-D63)/D63</f>
        <v>0.21128378987953636</v>
      </c>
      <c r="I63" s="561"/>
      <c r="W63" s="133">
        <v>42628</v>
      </c>
      <c r="X63" s="10">
        <v>23.94</v>
      </c>
      <c r="Y63" s="10">
        <v>24.4</v>
      </c>
      <c r="Z63" s="10">
        <v>23.57</v>
      </c>
      <c r="AA63" s="10">
        <v>24.09</v>
      </c>
      <c r="AB63" s="95">
        <v>5359100</v>
      </c>
      <c r="AC63" s="10">
        <v>23.82</v>
      </c>
      <c r="AD63" s="2">
        <f t="shared" si="0"/>
        <v>0.82999999999999829</v>
      </c>
      <c r="AE63" s="138">
        <f t="shared" si="1"/>
        <v>2.525252525252375E-3</v>
      </c>
    </row>
    <row r="64" spans="2:31" x14ac:dyDescent="0.25">
      <c r="B64" s="611">
        <v>42626</v>
      </c>
      <c r="C64" s="559">
        <v>200</v>
      </c>
      <c r="D64" s="561">
        <v>21.764199999999999</v>
      </c>
      <c r="E64" s="561">
        <v>24.01</v>
      </c>
      <c r="F64" s="561">
        <f t="shared" si="85"/>
        <v>449.16000000000054</v>
      </c>
      <c r="G64" s="561">
        <f t="shared" si="86"/>
        <v>4352.84</v>
      </c>
      <c r="H64" s="606">
        <f t="shared" si="87"/>
        <v>0.10318780382462957</v>
      </c>
      <c r="I64" s="561" t="s">
        <v>327</v>
      </c>
      <c r="W64" s="133">
        <v>42627</v>
      </c>
      <c r="X64" s="10">
        <v>24.07</v>
      </c>
      <c r="Y64" s="10">
        <v>24.15</v>
      </c>
      <c r="Z64" s="10">
        <v>23.35</v>
      </c>
      <c r="AA64" s="10">
        <v>24.03</v>
      </c>
      <c r="AB64" s="95">
        <v>6467400</v>
      </c>
      <c r="AC64" s="10">
        <v>23.76</v>
      </c>
      <c r="AD64" s="2">
        <f t="shared" si="0"/>
        <v>0.79999999999999716</v>
      </c>
      <c r="AE64" s="138">
        <f t="shared" si="1"/>
        <v>8.4245998315091164E-4</v>
      </c>
    </row>
    <row r="65" spans="2:31" x14ac:dyDescent="0.25">
      <c r="B65" s="611">
        <v>42632</v>
      </c>
      <c r="C65" s="559">
        <v>200</v>
      </c>
      <c r="D65" s="561">
        <v>21.764199999999999</v>
      </c>
      <c r="E65" s="561">
        <v>23.68</v>
      </c>
      <c r="F65" s="561">
        <f t="shared" ref="F65" si="88">C65*(E65-D65)</f>
        <v>383.1600000000002</v>
      </c>
      <c r="G65" s="561">
        <f t="shared" ref="G65" si="89">D65*C65</f>
        <v>4352.84</v>
      </c>
      <c r="H65" s="606">
        <f t="shared" ref="H65" si="90">(E65-D65)/D65</f>
        <v>8.8025289236452572E-2</v>
      </c>
      <c r="I65" s="561"/>
      <c r="W65" s="133">
        <v>42626</v>
      </c>
      <c r="X65" s="10">
        <v>25</v>
      </c>
      <c r="Y65" s="10">
        <v>25</v>
      </c>
      <c r="Z65" s="10">
        <v>23.66</v>
      </c>
      <c r="AA65" s="10">
        <v>24.01</v>
      </c>
      <c r="AB65" s="95">
        <v>6289300</v>
      </c>
      <c r="AC65" s="10">
        <v>23.74</v>
      </c>
      <c r="AD65" s="2">
        <f t="shared" si="0"/>
        <v>1.3399999999999999</v>
      </c>
      <c r="AE65" s="138">
        <f t="shared" si="1"/>
        <v>-5.8683584456780347E-2</v>
      </c>
    </row>
    <row r="66" spans="2:31" x14ac:dyDescent="0.25">
      <c r="B66" s="611">
        <v>42633</v>
      </c>
      <c r="C66" s="559">
        <v>200</v>
      </c>
      <c r="D66" s="561">
        <v>21.764199999999999</v>
      </c>
      <c r="E66" s="561">
        <v>23.3</v>
      </c>
      <c r="F66" s="561">
        <f t="shared" ref="F66" si="91">C66*(E66-D66)</f>
        <v>307.16000000000037</v>
      </c>
      <c r="G66" s="561">
        <f t="shared" ref="G66" si="92">D66*C66</f>
        <v>4352.84</v>
      </c>
      <c r="H66" s="606">
        <f t="shared" ref="H66" si="93">(E66-D66)/D66</f>
        <v>7.0565423953097381E-2</v>
      </c>
      <c r="I66" s="561"/>
      <c r="W66" s="133">
        <v>42625</v>
      </c>
      <c r="X66" s="10">
        <v>24.92</v>
      </c>
      <c r="Y66" s="10">
        <v>25.66</v>
      </c>
      <c r="Z66" s="10">
        <v>24.7</v>
      </c>
      <c r="AA66" s="10">
        <v>25.51</v>
      </c>
      <c r="AB66" s="95">
        <v>4649100</v>
      </c>
      <c r="AC66" s="10">
        <v>25.22</v>
      </c>
      <c r="AD66" s="2">
        <f t="shared" si="0"/>
        <v>0.96000000000000085</v>
      </c>
      <c r="AE66" s="138">
        <f t="shared" si="1"/>
        <v>2.0226537216828433E-2</v>
      </c>
    </row>
    <row r="67" spans="2:31" x14ac:dyDescent="0.25">
      <c r="B67" s="611">
        <v>42634</v>
      </c>
      <c r="C67" s="559">
        <v>200</v>
      </c>
      <c r="D67" s="561">
        <v>21.764199999999999</v>
      </c>
      <c r="E67" s="561">
        <v>23.03</v>
      </c>
      <c r="F67" s="561">
        <f t="shared" ref="F67" si="94">C67*(E67-D67)</f>
        <v>253.16000000000045</v>
      </c>
      <c r="G67" s="561">
        <f t="shared" ref="G67" si="95">D67*C67</f>
        <v>4352.84</v>
      </c>
      <c r="H67" s="606">
        <f t="shared" ref="H67" si="96">(E67-D67)/D67</f>
        <v>5.8159730199134466E-2</v>
      </c>
      <c r="I67" s="561"/>
      <c r="W67" s="133">
        <v>42622</v>
      </c>
      <c r="X67" s="10">
        <v>25.72</v>
      </c>
      <c r="Y67" s="10">
        <v>25.93</v>
      </c>
      <c r="Z67" s="10">
        <v>25</v>
      </c>
      <c r="AA67" s="10">
        <v>25</v>
      </c>
      <c r="AB67" s="95">
        <v>4990700</v>
      </c>
      <c r="AC67" s="10">
        <v>24.72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611">
        <v>42636</v>
      </c>
      <c r="C68" s="559">
        <v>200</v>
      </c>
      <c r="D68" s="561">
        <v>21.764199999999999</v>
      </c>
      <c r="E68" s="561">
        <v>22.63</v>
      </c>
      <c r="F68" s="561">
        <f t="shared" ref="F68" si="97">C68*(E68-D68)</f>
        <v>173.16000000000003</v>
      </c>
      <c r="G68" s="561">
        <f t="shared" ref="G68" si="98">D68*C68</f>
        <v>4352.84</v>
      </c>
      <c r="H68" s="606">
        <f t="shared" ref="H68" si="99">(E68-D68)/D68</f>
        <v>3.9780924637707805E-2</v>
      </c>
      <c r="I68" s="561"/>
      <c r="W68" s="133">
        <v>42621</v>
      </c>
      <c r="X68" s="10">
        <v>25.4</v>
      </c>
      <c r="Y68" s="10">
        <v>26.47</v>
      </c>
      <c r="Z68" s="10">
        <v>25.39</v>
      </c>
      <c r="AA68" s="10">
        <v>25.96</v>
      </c>
      <c r="AB68" s="95">
        <v>5459500</v>
      </c>
      <c r="AC68" s="10">
        <v>25.67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611">
        <v>42639</v>
      </c>
      <c r="C69" s="559">
        <v>300</v>
      </c>
      <c r="D69" s="561">
        <v>21.936299999999999</v>
      </c>
      <c r="E69" s="561">
        <v>22.64</v>
      </c>
      <c r="F69" s="561">
        <f t="shared" ref="F69:F74" si="100">C69*(E69-D69)</f>
        <v>211.11000000000041</v>
      </c>
      <c r="G69" s="561">
        <f t="shared" ref="G69:G74" si="101">D69*C69</f>
        <v>6580.8899999999994</v>
      </c>
      <c r="H69" s="606">
        <f t="shared" ref="H69:H74" si="102">(E69-D69)/D69</f>
        <v>3.2079247639756996E-2</v>
      </c>
      <c r="I69" s="5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611">
        <v>42639</v>
      </c>
      <c r="C70" s="559">
        <v>200</v>
      </c>
      <c r="D70" s="561">
        <v>21.494499999999999</v>
      </c>
      <c r="E70" s="561">
        <v>22.64</v>
      </c>
      <c r="F70" s="561">
        <f t="shared" si="100"/>
        <v>229.10000000000039</v>
      </c>
      <c r="G70" s="561">
        <f t="shared" si="101"/>
        <v>4298.8999999999996</v>
      </c>
      <c r="H70" s="606">
        <f t="shared" si="102"/>
        <v>5.3292702784433321E-2</v>
      </c>
      <c r="I70" s="561" t="s">
        <v>328</v>
      </c>
    </row>
    <row r="71" spans="2:31" x14ac:dyDescent="0.25">
      <c r="B71" s="611">
        <v>42640</v>
      </c>
      <c r="C71" s="559">
        <v>200</v>
      </c>
      <c r="D71" s="561">
        <v>21.494499999999999</v>
      </c>
      <c r="E71" s="561">
        <v>23.95</v>
      </c>
      <c r="F71" s="561">
        <f t="shared" si="100"/>
        <v>491.10000000000014</v>
      </c>
      <c r="G71" s="561">
        <f t="shared" si="101"/>
        <v>4298.8999999999996</v>
      </c>
      <c r="H71" s="606">
        <f t="shared" si="102"/>
        <v>0.11423852613459261</v>
      </c>
      <c r="I71" s="561"/>
    </row>
    <row r="72" spans="2:31" x14ac:dyDescent="0.25">
      <c r="B72" s="611">
        <v>42643</v>
      </c>
      <c r="C72" s="559">
        <v>140</v>
      </c>
      <c r="D72" s="561">
        <v>20.112300000000001</v>
      </c>
      <c r="E72" s="561">
        <v>24.2</v>
      </c>
      <c r="F72" s="561">
        <f t="shared" si="100"/>
        <v>572.27799999999979</v>
      </c>
      <c r="G72" s="561">
        <f t="shared" si="101"/>
        <v>2815.7220000000002</v>
      </c>
      <c r="H72" s="606">
        <f t="shared" si="102"/>
        <v>0.2032437861408192</v>
      </c>
      <c r="I72" s="561"/>
    </row>
    <row r="73" spans="2:31" x14ac:dyDescent="0.25">
      <c r="B73" s="611">
        <v>42643</v>
      </c>
      <c r="C73" s="559">
        <v>200</v>
      </c>
      <c r="D73" s="561">
        <v>21.368600000000001</v>
      </c>
      <c r="E73" s="561">
        <v>24.2</v>
      </c>
      <c r="F73" s="561">
        <f t="shared" si="100"/>
        <v>566.27999999999975</v>
      </c>
      <c r="G73" s="561">
        <f t="shared" si="101"/>
        <v>4273.72</v>
      </c>
      <c r="H73" s="606">
        <f t="shared" si="102"/>
        <v>0.13250283125707807</v>
      </c>
      <c r="I73" s="561" t="s">
        <v>328</v>
      </c>
    </row>
    <row r="74" spans="2:31" x14ac:dyDescent="0.25">
      <c r="B74" s="611">
        <v>42648</v>
      </c>
      <c r="C74" s="559">
        <v>200</v>
      </c>
      <c r="D74" s="561">
        <v>21.368600000000001</v>
      </c>
      <c r="E74" s="561">
        <v>24.86</v>
      </c>
      <c r="F74" s="561">
        <f t="shared" si="100"/>
        <v>698.27999999999975</v>
      </c>
      <c r="G74" s="561">
        <f t="shared" si="101"/>
        <v>4273.72</v>
      </c>
      <c r="H74" s="606">
        <f t="shared" si="102"/>
        <v>0.16338927210954385</v>
      </c>
      <c r="I74" s="561"/>
    </row>
    <row r="75" spans="2:31" x14ac:dyDescent="0.25">
      <c r="B75" s="611">
        <v>42649</v>
      </c>
      <c r="C75" s="559">
        <v>200</v>
      </c>
      <c r="D75" s="561">
        <v>21.368600000000001</v>
      </c>
      <c r="E75" s="561">
        <v>24.66</v>
      </c>
      <c r="F75" s="561">
        <f t="shared" ref="F75" si="103">C75*(E75-D75)</f>
        <v>658.27999999999986</v>
      </c>
      <c r="G75" s="561">
        <f t="shared" ref="G75" si="104">D75*C75</f>
        <v>4273.72</v>
      </c>
      <c r="H75" s="606">
        <f t="shared" ref="H75" si="105">(E75-D75)/D75</f>
        <v>0.15402974457849364</v>
      </c>
      <c r="I75" s="561"/>
    </row>
    <row r="76" spans="2:31" x14ac:dyDescent="0.25">
      <c r="B76" s="611">
        <v>42650</v>
      </c>
      <c r="C76" s="559">
        <v>200</v>
      </c>
      <c r="D76" s="561">
        <v>21.368600000000001</v>
      </c>
      <c r="E76" s="561">
        <v>23.95</v>
      </c>
      <c r="F76" s="561">
        <f t="shared" ref="F76:F77" si="106">C76*(E76-D76)</f>
        <v>516.27999999999975</v>
      </c>
      <c r="G76" s="561">
        <f t="shared" ref="G76:G77" si="107">D76*C76</f>
        <v>4273.72</v>
      </c>
      <c r="H76" s="606">
        <f t="shared" ref="H76:H77" si="108">(E76-D76)/D76</f>
        <v>0.12080342184326529</v>
      </c>
      <c r="I76" s="561"/>
    </row>
    <row r="77" spans="2:31" x14ac:dyDescent="0.25">
      <c r="B77" s="611">
        <v>42661</v>
      </c>
      <c r="C77" s="559">
        <v>300</v>
      </c>
      <c r="D77" s="561">
        <v>21.765699999999999</v>
      </c>
      <c r="E77" s="561">
        <v>23.46</v>
      </c>
      <c r="F77" s="561">
        <f t="shared" si="106"/>
        <v>508.29000000000059</v>
      </c>
      <c r="G77" s="561">
        <f t="shared" si="107"/>
        <v>6529.71</v>
      </c>
      <c r="H77" s="606">
        <f t="shared" si="108"/>
        <v>7.7842660700092436E-2</v>
      </c>
      <c r="I77" s="561">
        <v>21.5</v>
      </c>
    </row>
    <row r="78" spans="2:31" x14ac:dyDescent="0.25">
      <c r="B78" s="611">
        <v>42662</v>
      </c>
      <c r="C78" s="559">
        <v>300</v>
      </c>
      <c r="D78" s="561">
        <v>21.77</v>
      </c>
      <c r="E78" s="561">
        <v>24.15</v>
      </c>
      <c r="F78" s="561">
        <f t="shared" ref="F78:F79" si="109">C78*(E78-D78)</f>
        <v>713.99999999999966</v>
      </c>
      <c r="G78" s="561">
        <f t="shared" ref="G78:G79" si="110">D78*C78</f>
        <v>6531</v>
      </c>
      <c r="H78" s="606">
        <f t="shared" ref="H78:H79" si="111">(E78-D78)/D78</f>
        <v>0.10932475884244369</v>
      </c>
      <c r="I78" s="561"/>
    </row>
    <row r="79" spans="2:31" x14ac:dyDescent="0.25">
      <c r="B79" s="611">
        <v>42663</v>
      </c>
      <c r="C79" s="559">
        <v>260</v>
      </c>
      <c r="D79" s="561">
        <v>21.302099999999999</v>
      </c>
      <c r="E79" s="561">
        <v>24.98</v>
      </c>
      <c r="F79" s="561">
        <f t="shared" si="109"/>
        <v>956.25400000000025</v>
      </c>
      <c r="G79" s="561">
        <f t="shared" si="110"/>
        <v>5538.5460000000003</v>
      </c>
      <c r="H79" s="606">
        <f t="shared" si="111"/>
        <v>0.17265433924354881</v>
      </c>
      <c r="I79" s="561"/>
    </row>
    <row r="80" spans="2:31" x14ac:dyDescent="0.25">
      <c r="B80" s="611">
        <v>42664</v>
      </c>
      <c r="C80" s="559">
        <v>260</v>
      </c>
      <c r="D80" s="561">
        <v>21.302099999999999</v>
      </c>
      <c r="E80" s="561">
        <v>25.92</v>
      </c>
      <c r="F80" s="561">
        <f t="shared" ref="F80" si="112">C80*(E80-D80)</f>
        <v>1200.6540000000007</v>
      </c>
      <c r="G80" s="561">
        <f t="shared" ref="G80" si="113">D80*C80</f>
        <v>5538.5460000000003</v>
      </c>
      <c r="H80" s="606">
        <f t="shared" ref="H80" si="114">(E80-D80)/D80</f>
        <v>0.21678144408297786</v>
      </c>
      <c r="I80" s="561"/>
    </row>
    <row r="81" spans="2:9" x14ac:dyDescent="0.25">
      <c r="B81" s="611">
        <v>42667</v>
      </c>
      <c r="C81" s="559">
        <v>260</v>
      </c>
      <c r="D81" s="561">
        <v>21.302099999999999</v>
      </c>
      <c r="E81" s="561">
        <v>25.35</v>
      </c>
      <c r="F81" s="561">
        <f t="shared" ref="F81:F86" si="115">C81*(E81-D81)</f>
        <v>1052.4540000000006</v>
      </c>
      <c r="G81" s="561">
        <f t="shared" ref="G81:G86" si="116">D81*C81</f>
        <v>5538.5460000000003</v>
      </c>
      <c r="H81" s="606">
        <f t="shared" ref="H81:H86" si="117">(E81-D81)/D81</f>
        <v>0.19002351880800494</v>
      </c>
      <c r="I81" s="561"/>
    </row>
    <row r="82" spans="2:9" x14ac:dyDescent="0.25">
      <c r="B82" s="611">
        <v>42674</v>
      </c>
      <c r="C82" s="559">
        <v>300</v>
      </c>
      <c r="D82" s="561">
        <v>21.6828</v>
      </c>
      <c r="E82" s="561">
        <v>24.01</v>
      </c>
      <c r="F82" s="561">
        <f t="shared" si="115"/>
        <v>698.16000000000042</v>
      </c>
      <c r="G82" s="561">
        <f t="shared" si="116"/>
        <v>6504.84</v>
      </c>
      <c r="H82" s="606">
        <f t="shared" si="117"/>
        <v>0.10732931171250951</v>
      </c>
      <c r="I82" s="561">
        <v>21.5</v>
      </c>
    </row>
    <row r="83" spans="2:9" x14ac:dyDescent="0.25">
      <c r="B83" s="611">
        <v>42675</v>
      </c>
      <c r="C83" s="559">
        <v>300</v>
      </c>
      <c r="D83" s="561">
        <v>21.6096</v>
      </c>
      <c r="E83" s="561">
        <v>24.89</v>
      </c>
      <c r="F83" s="561">
        <f t="shared" si="115"/>
        <v>984.12000000000012</v>
      </c>
      <c r="G83" s="561">
        <f t="shared" si="116"/>
        <v>6482.88</v>
      </c>
      <c r="H83" s="606">
        <f t="shared" si="117"/>
        <v>0.15180290241374206</v>
      </c>
      <c r="I83" s="561">
        <v>21.5</v>
      </c>
    </row>
    <row r="84" spans="2:9" x14ac:dyDescent="0.25">
      <c r="B84" s="611">
        <v>42677</v>
      </c>
      <c r="C84" s="559">
        <v>340</v>
      </c>
      <c r="D84" s="561">
        <v>21.5627</v>
      </c>
      <c r="E84" s="561">
        <v>22.6</v>
      </c>
      <c r="F84" s="561">
        <f t="shared" si="115"/>
        <v>352.68200000000064</v>
      </c>
      <c r="G84" s="561">
        <f t="shared" si="116"/>
        <v>7331.3180000000002</v>
      </c>
      <c r="H84" s="606">
        <f t="shared" si="117"/>
        <v>4.8106220464042164E-2</v>
      </c>
      <c r="I84" s="561"/>
    </row>
    <row r="85" spans="2:9" x14ac:dyDescent="0.25">
      <c r="B85" s="611">
        <v>42701</v>
      </c>
      <c r="C85" s="559">
        <v>240</v>
      </c>
      <c r="D85" s="561">
        <v>18.880800000000001</v>
      </c>
      <c r="E85" s="561">
        <v>28.55</v>
      </c>
      <c r="F85" s="561">
        <f t="shared" si="115"/>
        <v>2320.6080000000002</v>
      </c>
      <c r="G85" s="561">
        <f t="shared" si="116"/>
        <v>4531.3919999999998</v>
      </c>
      <c r="H85" s="606">
        <f t="shared" si="117"/>
        <v>0.51211813058768696</v>
      </c>
      <c r="I85" s="561"/>
    </row>
    <row r="86" spans="2:9" x14ac:dyDescent="0.25">
      <c r="B86" s="611">
        <v>42705</v>
      </c>
      <c r="C86" s="559">
        <v>200</v>
      </c>
      <c r="D86" s="561">
        <v>16.231100000000001</v>
      </c>
      <c r="E86" s="561">
        <v>28.94</v>
      </c>
      <c r="F86" s="561">
        <f t="shared" si="115"/>
        <v>2541.7799999999997</v>
      </c>
      <c r="G86" s="561">
        <f t="shared" si="116"/>
        <v>3246.2200000000003</v>
      </c>
      <c r="H86" s="606">
        <f t="shared" si="117"/>
        <v>0.78299683940090314</v>
      </c>
      <c r="I86" s="561" t="s">
        <v>402</v>
      </c>
    </row>
    <row r="87" spans="2:9" x14ac:dyDescent="0.25">
      <c r="B87" s="611">
        <v>42711</v>
      </c>
      <c r="C87" s="559">
        <v>0</v>
      </c>
      <c r="D87" s="561"/>
      <c r="E87" s="561"/>
      <c r="F87" s="561">
        <v>2733.66</v>
      </c>
      <c r="G87" s="561"/>
      <c r="H87" s="606"/>
      <c r="I87" s="561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61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240</v>
      </c>
      <c r="B104" s="613">
        <v>42545</v>
      </c>
      <c r="C104" s="261">
        <v>100</v>
      </c>
      <c r="D104" s="262">
        <v>25.25</v>
      </c>
      <c r="E104" s="262">
        <v>0</v>
      </c>
      <c r="F104" s="262">
        <f t="shared" ref="F104:F115" si="118">D104*C104+E104</f>
        <v>2525</v>
      </c>
      <c r="G104" s="613">
        <v>42577</v>
      </c>
      <c r="H104" s="267">
        <v>30</v>
      </c>
      <c r="I104" s="262">
        <v>25.81</v>
      </c>
      <c r="J104" s="262">
        <v>0.02</v>
      </c>
      <c r="K104" s="262">
        <f t="shared" ref="K104:K110" si="11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613">
        <v>42580</v>
      </c>
      <c r="C105" s="261">
        <v>30</v>
      </c>
      <c r="D105" s="262">
        <v>23.78</v>
      </c>
      <c r="E105" s="262">
        <v>0</v>
      </c>
      <c r="F105" s="262">
        <f t="shared" si="118"/>
        <v>713.40000000000009</v>
      </c>
      <c r="G105" s="613">
        <v>42597</v>
      </c>
      <c r="H105" s="267">
        <v>70</v>
      </c>
      <c r="I105" s="262">
        <v>22.94</v>
      </c>
      <c r="J105" s="262">
        <v>0.38</v>
      </c>
      <c r="K105" s="262">
        <f t="shared" si="119"/>
        <v>1605.42</v>
      </c>
      <c r="L105" s="266">
        <v>42704</v>
      </c>
      <c r="M105" s="262">
        <v>102</v>
      </c>
    </row>
    <row r="106" spans="1:13" x14ac:dyDescent="0.25">
      <c r="A106" s="261"/>
      <c r="B106" s="613">
        <v>42586</v>
      </c>
      <c r="C106" s="261">
        <v>40</v>
      </c>
      <c r="D106" s="262">
        <v>22.65</v>
      </c>
      <c r="E106" s="262">
        <v>0</v>
      </c>
      <c r="F106" s="262">
        <f t="shared" si="118"/>
        <v>906</v>
      </c>
      <c r="G106" s="613">
        <v>42599</v>
      </c>
      <c r="H106" s="267">
        <v>30</v>
      </c>
      <c r="I106" s="262">
        <v>23.48</v>
      </c>
      <c r="J106" s="262">
        <v>0.02</v>
      </c>
      <c r="K106" s="262">
        <f t="shared" si="119"/>
        <v>704.38</v>
      </c>
      <c r="L106" s="261"/>
      <c r="M106" s="261"/>
    </row>
    <row r="107" spans="1:13" x14ac:dyDescent="0.25">
      <c r="A107" s="261"/>
      <c r="B107" s="613">
        <v>42586</v>
      </c>
      <c r="C107" s="261">
        <v>60</v>
      </c>
      <c r="D107" s="262">
        <v>22.65</v>
      </c>
      <c r="E107" s="262">
        <v>0</v>
      </c>
      <c r="F107" s="262">
        <f t="shared" si="118"/>
        <v>1359</v>
      </c>
      <c r="G107" s="613">
        <v>42621</v>
      </c>
      <c r="H107" s="267">
        <v>40</v>
      </c>
      <c r="I107" s="262">
        <v>26.28</v>
      </c>
      <c r="J107" s="262">
        <v>0.02</v>
      </c>
      <c r="K107" s="262">
        <f t="shared" si="119"/>
        <v>1051.18</v>
      </c>
      <c r="L107" s="261"/>
      <c r="M107" s="261"/>
    </row>
    <row r="108" spans="1:13" x14ac:dyDescent="0.25">
      <c r="A108" s="261"/>
      <c r="B108" s="613">
        <v>42586</v>
      </c>
      <c r="C108" s="261">
        <v>100</v>
      </c>
      <c r="D108" s="262">
        <v>20.92</v>
      </c>
      <c r="E108" s="262">
        <v>-0.5</v>
      </c>
      <c r="F108" s="262">
        <f t="shared" si="118"/>
        <v>2091.5</v>
      </c>
      <c r="G108" s="613">
        <v>42639</v>
      </c>
      <c r="H108" s="267">
        <v>100</v>
      </c>
      <c r="I108" s="262">
        <v>22.82</v>
      </c>
      <c r="J108" s="262">
        <v>0.05</v>
      </c>
      <c r="K108" s="262">
        <f t="shared" si="119"/>
        <v>2281.9499999999998</v>
      </c>
      <c r="L108" s="261"/>
      <c r="M108" s="261"/>
    </row>
    <row r="109" spans="1:13" x14ac:dyDescent="0.25">
      <c r="A109" s="261"/>
      <c r="B109" s="613">
        <v>42626</v>
      </c>
      <c r="C109" s="261">
        <v>40</v>
      </c>
      <c r="D109" s="262">
        <v>24.58</v>
      </c>
      <c r="E109" s="262">
        <v>0</v>
      </c>
      <c r="F109" s="262">
        <f t="shared" si="118"/>
        <v>983.19999999999993</v>
      </c>
      <c r="G109" s="613">
        <v>42643</v>
      </c>
      <c r="H109" s="267">
        <v>60</v>
      </c>
      <c r="I109" s="262">
        <v>24.72</v>
      </c>
      <c r="J109" s="262">
        <v>0.03</v>
      </c>
      <c r="K109" s="262">
        <f t="shared" si="119"/>
        <v>1483.1699999999998</v>
      </c>
      <c r="L109" s="261"/>
      <c r="M109" s="261"/>
    </row>
    <row r="110" spans="1:13" x14ac:dyDescent="0.25">
      <c r="A110" s="261"/>
      <c r="B110" s="613">
        <v>42639</v>
      </c>
      <c r="C110" s="261">
        <v>100</v>
      </c>
      <c r="D110" s="262">
        <v>22.28</v>
      </c>
      <c r="E110" s="262">
        <v>0</v>
      </c>
      <c r="F110" s="262">
        <f t="shared" si="118"/>
        <v>2228</v>
      </c>
      <c r="G110" s="613">
        <v>42663</v>
      </c>
      <c r="H110" s="267">
        <v>40</v>
      </c>
      <c r="I110" s="262">
        <v>24.78</v>
      </c>
      <c r="J110" s="262">
        <v>0.02</v>
      </c>
      <c r="K110" s="262">
        <f t="shared" si="119"/>
        <v>991.18000000000006</v>
      </c>
      <c r="L110" s="261"/>
      <c r="M110" s="261"/>
    </row>
    <row r="111" spans="1:13" x14ac:dyDescent="0.25">
      <c r="A111" s="261"/>
      <c r="B111" s="613">
        <v>42643</v>
      </c>
      <c r="C111" s="261">
        <v>60</v>
      </c>
      <c r="D111" s="262">
        <v>24.3</v>
      </c>
      <c r="E111" s="262">
        <v>0</v>
      </c>
      <c r="F111" s="262">
        <f t="shared" si="118"/>
        <v>1458</v>
      </c>
      <c r="G111" s="61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613">
        <v>42655</v>
      </c>
      <c r="C112" s="261">
        <v>100</v>
      </c>
      <c r="D112" s="262">
        <v>22.56</v>
      </c>
      <c r="E112" s="262">
        <v>0</v>
      </c>
      <c r="F112" s="262">
        <f t="shared" si="118"/>
        <v>2256</v>
      </c>
      <c r="G112" s="61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613">
        <v>42674</v>
      </c>
      <c r="C113" s="261">
        <v>40</v>
      </c>
      <c r="D113" s="262">
        <v>24.16</v>
      </c>
      <c r="E113" s="262">
        <v>-0.1</v>
      </c>
      <c r="F113" s="262">
        <f t="shared" si="118"/>
        <v>966.3</v>
      </c>
      <c r="G113" s="61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613">
        <v>42675</v>
      </c>
      <c r="C114" s="261">
        <v>100</v>
      </c>
      <c r="D114" s="262">
        <v>24.53</v>
      </c>
      <c r="E114" s="262">
        <v>0</v>
      </c>
      <c r="F114" s="262">
        <f t="shared" si="118"/>
        <v>2453</v>
      </c>
      <c r="G114" s="61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613">
        <v>42677</v>
      </c>
      <c r="C115" s="261">
        <v>100</v>
      </c>
      <c r="D115" s="262">
        <v>22.38</v>
      </c>
      <c r="E115" s="262">
        <v>0</v>
      </c>
      <c r="F115" s="262">
        <f t="shared" si="118"/>
        <v>2238</v>
      </c>
      <c r="G115" s="61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613"/>
      <c r="C116" s="261"/>
      <c r="D116" s="262"/>
      <c r="E116" s="262"/>
      <c r="F116" s="262"/>
      <c r="G116" s="61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613"/>
      <c r="C117" s="261"/>
      <c r="D117" s="262"/>
      <c r="E117" s="262"/>
      <c r="F117" s="262"/>
      <c r="G117" s="61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613"/>
      <c r="C118" s="261"/>
      <c r="D118" s="262"/>
      <c r="E118" s="262"/>
      <c r="F118" s="262"/>
      <c r="G118" s="61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613"/>
      <c r="C119" s="261"/>
      <c r="D119" s="262"/>
      <c r="E119" s="262"/>
      <c r="F119" s="262"/>
      <c r="G119" s="61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31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81" t="s">
        <v>200</v>
      </c>
      <c r="B121" s="614"/>
      <c r="C121" s="483">
        <f>SumByColor($A$19,C104:C119)</f>
        <v>0</v>
      </c>
      <c r="D121" s="483"/>
      <c r="E121" s="483"/>
      <c r="F121" s="484">
        <f>SumByColor($A$19,F104:F119)</f>
        <v>0</v>
      </c>
      <c r="G121" s="483"/>
      <c r="H121" s="483">
        <f>SumByColor($A$19,H104:H119)</f>
        <v>0</v>
      </c>
      <c r="I121" s="483"/>
      <c r="J121" s="483"/>
      <c r="K121" s="484">
        <f>SumByColor($A$19,K104:K119)</f>
        <v>0</v>
      </c>
      <c r="L121" s="483"/>
      <c r="M121" s="484">
        <f t="shared" ref="M121" si="120">SumByColor($A$19,M104:M119)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49" priority="17">
      <formula>F33&gt;0</formula>
    </cfRule>
    <cfRule type="expression" dxfId="748" priority="18">
      <formula>F33&lt;0</formula>
    </cfRule>
  </conditionalFormatting>
  <conditionalFormatting sqref="Q7">
    <cfRule type="expression" dxfId="747" priority="11">
      <formula>Q7&gt;0</formula>
    </cfRule>
    <cfRule type="expression" dxfId="746" priority="12">
      <formula>Q7&lt;0</formula>
    </cfRule>
  </conditionalFormatting>
  <conditionalFormatting sqref="Q8">
    <cfRule type="expression" dxfId="745" priority="9">
      <formula>Q8&gt;0</formula>
    </cfRule>
    <cfRule type="expression" dxfId="744" priority="10">
      <formula>Q8&lt;0</formula>
    </cfRule>
  </conditionalFormatting>
  <conditionalFormatting sqref="F25:F32">
    <cfRule type="expression" dxfId="743" priority="7">
      <formula>F25&gt;0</formula>
    </cfRule>
    <cfRule type="expression" dxfId="742" priority="8">
      <formula>F25&lt;0</formula>
    </cfRule>
  </conditionalFormatting>
  <conditionalFormatting sqref="H25:H32">
    <cfRule type="expression" dxfId="741" priority="5">
      <formula>H25&gt;0</formula>
    </cfRule>
    <cfRule type="expression" dxfId="740" priority="6">
      <formula>H25&lt;0</formula>
    </cfRule>
  </conditionalFormatting>
  <conditionalFormatting sqref="F70:F71 H70:H71">
    <cfRule type="expression" dxfId="739" priority="3">
      <formula>F70&gt;0</formula>
    </cfRule>
    <cfRule type="expression" dxfId="738" priority="4">
      <formula>F70&lt;0</formula>
    </cfRule>
  </conditionalFormatting>
  <conditionalFormatting sqref="H78 F78">
    <cfRule type="expression" dxfId="737" priority="1">
      <formula>F78&gt;0</formula>
    </cfRule>
    <cfRule type="expression" dxfId="736" priority="2">
      <formula>F78&lt;0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49.89</v>
      </c>
      <c r="Y2" s="10">
        <v>50.68</v>
      </c>
      <c r="Z2" s="10">
        <v>49.22</v>
      </c>
      <c r="AA2" s="10">
        <v>49.79</v>
      </c>
      <c r="AB2" s="95">
        <v>6676600</v>
      </c>
      <c r="AC2" s="10">
        <v>49.79</v>
      </c>
      <c r="AD2">
        <f>Y2-Z2</f>
        <v>1.4600000000000009</v>
      </c>
      <c r="AE2" s="138">
        <f>AC2/AC3-1</f>
        <v>3.8306451612901693E-3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49.79</v>
      </c>
      <c r="T3" s="1"/>
      <c r="W3" s="133">
        <v>42712</v>
      </c>
      <c r="X3" s="10">
        <v>49.98</v>
      </c>
      <c r="Y3" s="10">
        <v>49.98</v>
      </c>
      <c r="Z3" s="10">
        <v>49.24</v>
      </c>
      <c r="AA3" s="10">
        <v>49.6</v>
      </c>
      <c r="AB3" s="95">
        <v>6641500</v>
      </c>
      <c r="AC3" s="10">
        <v>49.6</v>
      </c>
      <c r="AD3">
        <f t="shared" ref="AD3:AD4" si="0">Y3-Z3</f>
        <v>0.73999999999999488</v>
      </c>
      <c r="AE3" s="138">
        <f t="shared" ref="AE3:AE4" si="1">AC3/AC4-1</f>
        <v>-5.015045135406182E-3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49.79</v>
      </c>
      <c r="R4" s="521">
        <v>3.8E-3</v>
      </c>
      <c r="T4" s="163"/>
      <c r="U4" s="1"/>
      <c r="W4" s="133">
        <v>42711</v>
      </c>
      <c r="X4" s="10">
        <v>47.71</v>
      </c>
      <c r="Y4" s="10">
        <v>49.88</v>
      </c>
      <c r="Z4" s="10">
        <v>47.4</v>
      </c>
      <c r="AA4" s="10">
        <v>49.85</v>
      </c>
      <c r="AB4" s="95">
        <v>7534300</v>
      </c>
      <c r="AC4" s="10">
        <v>49.85</v>
      </c>
      <c r="AD4">
        <f t="shared" si="0"/>
        <v>2.480000000000004</v>
      </c>
      <c r="AE4" s="138">
        <f t="shared" si="1"/>
        <v>4.5511744966443057E-2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47.39</v>
      </c>
      <c r="Y5" s="10">
        <v>47.9</v>
      </c>
      <c r="Z5" s="10">
        <v>47.16</v>
      </c>
      <c r="AA5" s="10">
        <v>47.68</v>
      </c>
      <c r="AB5" s="95">
        <v>4548300</v>
      </c>
      <c r="AC5" s="10">
        <v>47.68</v>
      </c>
      <c r="AD5">
        <f t="shared" ref="AD5:AD67" si="2">Y5-Z5</f>
        <v>0.74000000000000199</v>
      </c>
      <c r="AE5" s="138" t="e">
        <f t="shared" ref="AE5:AE66" si="3">AC5/AC6-1</f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 t="s">
        <v>486</v>
      </c>
      <c r="Y6" s="10"/>
      <c r="Z6" s="10"/>
      <c r="AA6" s="10"/>
      <c r="AB6" s="95"/>
      <c r="AC6" s="10"/>
      <c r="AD6">
        <f t="shared" si="2"/>
        <v>0</v>
      </c>
      <c r="AE6" s="138">
        <f t="shared" si="3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42709</v>
      </c>
      <c r="X7" s="10">
        <v>48.08</v>
      </c>
      <c r="Y7" s="10">
        <v>48.46</v>
      </c>
      <c r="Z7" s="10">
        <v>47.04</v>
      </c>
      <c r="AA7" s="10">
        <v>47.07</v>
      </c>
      <c r="AB7" s="95">
        <v>4734200</v>
      </c>
      <c r="AC7" s="10">
        <v>46.97</v>
      </c>
      <c r="AD7">
        <f t="shared" si="2"/>
        <v>1.4200000000000017</v>
      </c>
      <c r="AE7" s="138">
        <f t="shared" si="3"/>
        <v>-1.7569546120058677E-2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47.37</v>
      </c>
      <c r="Y8" s="10">
        <v>48.24</v>
      </c>
      <c r="Z8" s="10">
        <v>47.3</v>
      </c>
      <c r="AA8" s="10">
        <v>47.91</v>
      </c>
      <c r="AB8" s="95">
        <v>4843600</v>
      </c>
      <c r="AC8" s="10">
        <v>47.81</v>
      </c>
      <c r="AD8">
        <f t="shared" si="2"/>
        <v>0.94000000000000483</v>
      </c>
      <c r="AE8" s="138">
        <f t="shared" si="3"/>
        <v>1.7883755588673722E-2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46.36</v>
      </c>
      <c r="Y9" s="10">
        <v>47.44</v>
      </c>
      <c r="Z9" s="10">
        <v>46.19</v>
      </c>
      <c r="AA9" s="10">
        <v>47.07</v>
      </c>
      <c r="AB9" s="95">
        <v>5594800</v>
      </c>
      <c r="AC9" s="10">
        <v>46.97</v>
      </c>
      <c r="AD9">
        <f t="shared" si="2"/>
        <v>1.25</v>
      </c>
      <c r="AE9" s="138">
        <f t="shared" si="3"/>
        <v>9.890346162115593E-3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42704</v>
      </c>
      <c r="X10" s="10">
        <v>46.1</v>
      </c>
      <c r="Y10" s="10">
        <v>47.33</v>
      </c>
      <c r="Z10" s="10">
        <v>44.7</v>
      </c>
      <c r="AA10" s="10">
        <v>46.61</v>
      </c>
      <c r="AB10" s="95">
        <v>6640900</v>
      </c>
      <c r="AC10" s="10">
        <v>46.51</v>
      </c>
      <c r="AD10">
        <f t="shared" si="2"/>
        <v>2.6299999999999955</v>
      </c>
      <c r="AE10" s="138">
        <f t="shared" si="3"/>
        <v>-1.3364446330080715E-2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8.3999999999999995E-3</v>
      </c>
      <c r="W11" s="133">
        <v>42703</v>
      </c>
      <c r="X11" s="10">
        <v>47.56</v>
      </c>
      <c r="Y11" s="10">
        <v>47.83</v>
      </c>
      <c r="Z11" s="10">
        <v>47.21</v>
      </c>
      <c r="AA11" s="10">
        <v>47.24</v>
      </c>
      <c r="AB11" s="95">
        <v>4453400</v>
      </c>
      <c r="AC11" s="10">
        <v>47.14</v>
      </c>
      <c r="AD11">
        <f t="shared" si="2"/>
        <v>0.61999999999999744</v>
      </c>
      <c r="AE11" s="138">
        <f t="shared" si="3"/>
        <v>-5.9046815689582921E-3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42702</v>
      </c>
      <c r="X12" s="10">
        <v>47.41</v>
      </c>
      <c r="Y12" s="10">
        <v>47.77</v>
      </c>
      <c r="Z12" s="10">
        <v>47.15</v>
      </c>
      <c r="AA12" s="10">
        <v>47.52</v>
      </c>
      <c r="AB12" s="95">
        <v>4230900</v>
      </c>
      <c r="AC12" s="10">
        <v>47.42</v>
      </c>
      <c r="AD12">
        <f t="shared" si="2"/>
        <v>0.62000000000000455</v>
      </c>
      <c r="AE12" s="138">
        <f t="shared" si="3"/>
        <v>1.4783526927137913E-3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42699</v>
      </c>
      <c r="X13" s="10">
        <v>47.31</v>
      </c>
      <c r="Y13" s="10">
        <v>47.91</v>
      </c>
      <c r="Z13" s="10">
        <v>47.23</v>
      </c>
      <c r="AA13" s="10">
        <v>47.45</v>
      </c>
      <c r="AB13" s="95">
        <v>2499100</v>
      </c>
      <c r="AC13" s="10">
        <v>47.35</v>
      </c>
      <c r="AD13">
        <f t="shared" si="2"/>
        <v>0.67999999999999972</v>
      </c>
      <c r="AE13" s="138">
        <f t="shared" si="3"/>
        <v>1.6924053310767295E-3</v>
      </c>
    </row>
    <row r="14" spans="1:31" x14ac:dyDescent="0.25">
      <c r="H14" s="72"/>
      <c r="W14" s="133">
        <v>42697</v>
      </c>
      <c r="X14" s="10">
        <v>46.99</v>
      </c>
      <c r="Y14" s="10">
        <v>47.46</v>
      </c>
      <c r="Z14" s="10">
        <v>46.13</v>
      </c>
      <c r="AA14" s="10">
        <v>47.37</v>
      </c>
      <c r="AB14" s="95">
        <v>5316200</v>
      </c>
      <c r="AC14" s="10">
        <v>47.27</v>
      </c>
      <c r="AD14">
        <f t="shared" si="2"/>
        <v>1.3299999999999983</v>
      </c>
      <c r="AE14" s="138">
        <f t="shared" si="3"/>
        <v>5.7446808510639435E-3</v>
      </c>
    </row>
    <row r="15" spans="1:31" x14ac:dyDescent="0.25">
      <c r="H15" s="72"/>
      <c r="W15" s="133">
        <v>42696</v>
      </c>
      <c r="X15" s="10">
        <v>47.69</v>
      </c>
      <c r="Y15" s="10">
        <v>47.99</v>
      </c>
      <c r="Z15" s="10">
        <v>46.75</v>
      </c>
      <c r="AA15" s="10">
        <v>47.1</v>
      </c>
      <c r="AB15" s="95">
        <v>7401300</v>
      </c>
      <c r="AC15" s="10">
        <v>47</v>
      </c>
      <c r="AD15">
        <f t="shared" si="2"/>
        <v>1.240000000000002</v>
      </c>
      <c r="AE15" s="138">
        <f t="shared" si="3"/>
        <v>-5.5014811680067499E-3</v>
      </c>
    </row>
    <row r="16" spans="1:31" x14ac:dyDescent="0.25">
      <c r="H16" s="72"/>
      <c r="W16" s="133">
        <v>42695</v>
      </c>
      <c r="X16" s="10">
        <v>47.08</v>
      </c>
      <c r="Y16" s="10">
        <v>47.68</v>
      </c>
      <c r="Z16" s="10">
        <v>46.98</v>
      </c>
      <c r="AA16" s="10">
        <v>47.36</v>
      </c>
      <c r="AB16" s="95">
        <v>6760700</v>
      </c>
      <c r="AC16" s="10">
        <v>47.26</v>
      </c>
      <c r="AD16">
        <f t="shared" si="2"/>
        <v>0.70000000000000284</v>
      </c>
      <c r="AE16" s="138">
        <f t="shared" si="3"/>
        <v>6.3884156729130392E-3</v>
      </c>
    </row>
    <row r="17" spans="1:31" x14ac:dyDescent="0.25">
      <c r="W17" s="133">
        <v>42692</v>
      </c>
      <c r="X17" s="10">
        <v>46.91</v>
      </c>
      <c r="Y17" s="10">
        <v>47.25</v>
      </c>
      <c r="Z17" s="10">
        <v>46.68</v>
      </c>
      <c r="AA17" s="10">
        <v>47.06</v>
      </c>
      <c r="AB17" s="95">
        <v>6783000</v>
      </c>
      <c r="AC17" s="10">
        <v>46.96</v>
      </c>
      <c r="AD17">
        <f t="shared" si="2"/>
        <v>0.57000000000000028</v>
      </c>
      <c r="AE17" s="138">
        <f t="shared" si="3"/>
        <v>7.9416183730414147E-3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45.69</v>
      </c>
      <c r="Y18" s="10">
        <v>46.74</v>
      </c>
      <c r="Z18" s="10">
        <v>45.35</v>
      </c>
      <c r="AA18" s="10">
        <v>46.69</v>
      </c>
      <c r="AB18" s="95">
        <v>5915500</v>
      </c>
      <c r="AC18" s="10">
        <v>46.59</v>
      </c>
      <c r="AD18">
        <f t="shared" si="2"/>
        <v>1.3900000000000006</v>
      </c>
      <c r="AE18" s="138">
        <f t="shared" si="3"/>
        <v>1.8360655737704956E-2</v>
      </c>
    </row>
    <row r="19" spans="1:31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4">SumByColor($A$19,M2:M17)</f>
        <v>#VALUE!</v>
      </c>
      <c r="W19" s="133">
        <v>42690</v>
      </c>
      <c r="X19" s="10">
        <v>46.04</v>
      </c>
      <c r="Y19" s="10">
        <v>46.34</v>
      </c>
      <c r="Z19" s="10">
        <v>45.45</v>
      </c>
      <c r="AA19" s="10">
        <v>45.85</v>
      </c>
      <c r="AB19" s="95">
        <v>6502600</v>
      </c>
      <c r="AC19" s="10">
        <v>45.75</v>
      </c>
      <c r="AD19">
        <f t="shared" si="2"/>
        <v>0.89000000000000057</v>
      </c>
      <c r="AE19" s="138">
        <f t="shared" si="3"/>
        <v>-8.6673889490790357E-3</v>
      </c>
    </row>
    <row r="20" spans="1:31" x14ac:dyDescent="0.25">
      <c r="W20" s="133">
        <v>42689</v>
      </c>
      <c r="X20" s="10">
        <v>46.55</v>
      </c>
      <c r="Y20" s="10">
        <v>47.3</v>
      </c>
      <c r="Z20" s="10">
        <v>45.68</v>
      </c>
      <c r="AA20" s="10">
        <v>46.25</v>
      </c>
      <c r="AB20" s="95">
        <v>9921400</v>
      </c>
      <c r="AC20" s="10">
        <v>46.15</v>
      </c>
      <c r="AD20">
        <f t="shared" si="2"/>
        <v>1.6199999999999974</v>
      </c>
      <c r="AE20" s="138">
        <f t="shared" si="3"/>
        <v>1.9889502762430844E-2</v>
      </c>
    </row>
    <row r="21" spans="1:31" x14ac:dyDescent="0.25">
      <c r="W21" s="133">
        <v>42688</v>
      </c>
      <c r="X21" s="10">
        <v>43.9</v>
      </c>
      <c r="Y21" s="10">
        <v>45.45</v>
      </c>
      <c r="Z21" s="10">
        <v>43.88</v>
      </c>
      <c r="AA21" s="10">
        <v>45.35</v>
      </c>
      <c r="AB21" s="95">
        <v>11144700</v>
      </c>
      <c r="AC21" s="10">
        <v>45.25</v>
      </c>
      <c r="AD21">
        <f t="shared" si="2"/>
        <v>1.5700000000000003</v>
      </c>
      <c r="AE21" s="138">
        <f t="shared" si="3"/>
        <v>3.4285714285714253E-2</v>
      </c>
    </row>
    <row r="22" spans="1:31" x14ac:dyDescent="0.25">
      <c r="W22" s="133">
        <v>42685</v>
      </c>
      <c r="X22" s="10">
        <v>43.5</v>
      </c>
      <c r="Y22" s="10">
        <v>43.85</v>
      </c>
      <c r="Z22" s="10">
        <v>42.99</v>
      </c>
      <c r="AA22" s="10">
        <v>43.84</v>
      </c>
      <c r="AB22" s="95">
        <v>7906600</v>
      </c>
      <c r="AC22" s="10">
        <v>43.75</v>
      </c>
      <c r="AD22">
        <f t="shared" si="2"/>
        <v>0.85999999999999943</v>
      </c>
      <c r="AE22" s="138">
        <f t="shared" si="3"/>
        <v>4.5924225028703969E-3</v>
      </c>
    </row>
    <row r="23" spans="1:31" x14ac:dyDescent="0.25">
      <c r="W23" s="133">
        <v>42684</v>
      </c>
      <c r="X23" s="10">
        <v>42.64</v>
      </c>
      <c r="Y23" s="10">
        <v>43.85</v>
      </c>
      <c r="Z23" s="10">
        <v>42.58</v>
      </c>
      <c r="AA23" s="10">
        <v>43.64</v>
      </c>
      <c r="AB23" s="95">
        <v>10325700</v>
      </c>
      <c r="AC23" s="10">
        <v>43.55</v>
      </c>
      <c r="AD23">
        <f t="shared" si="2"/>
        <v>1.2700000000000031</v>
      </c>
      <c r="AE23" s="138">
        <f t="shared" si="3"/>
        <v>3.0037842951750049E-2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40.799999999999997</v>
      </c>
      <c r="Y24" s="10">
        <v>42.46</v>
      </c>
      <c r="Z24" s="10">
        <v>40.75</v>
      </c>
      <c r="AA24" s="10">
        <v>42.37</v>
      </c>
      <c r="AB24" s="95">
        <v>8472600</v>
      </c>
      <c r="AC24" s="10">
        <v>42.28</v>
      </c>
      <c r="AD24">
        <f t="shared" si="2"/>
        <v>1.7100000000000009</v>
      </c>
      <c r="AE24" s="138">
        <f t="shared" si="3"/>
        <v>1.0516252390057268E-2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42682</v>
      </c>
      <c r="X25" s="10">
        <v>41.57</v>
      </c>
      <c r="Y25" s="10">
        <v>42</v>
      </c>
      <c r="Z25" s="10">
        <v>41.22</v>
      </c>
      <c r="AA25" s="10">
        <v>41.93</v>
      </c>
      <c r="AB25" s="95">
        <v>8784000</v>
      </c>
      <c r="AC25" s="10">
        <v>41.84</v>
      </c>
      <c r="AD25">
        <f t="shared" si="2"/>
        <v>0.78000000000000114</v>
      </c>
      <c r="AE25" s="138">
        <f t="shared" si="3"/>
        <v>8.6788813886211624E-3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42681</v>
      </c>
      <c r="X26" s="10">
        <v>41</v>
      </c>
      <c r="Y26" s="10">
        <v>41.57</v>
      </c>
      <c r="Z26" s="10">
        <v>40.71</v>
      </c>
      <c r="AA26" s="10">
        <v>41.57</v>
      </c>
      <c r="AB26" s="95">
        <v>7740800</v>
      </c>
      <c r="AC26" s="10">
        <v>41.48</v>
      </c>
      <c r="AD26">
        <f t="shared" si="2"/>
        <v>0.85999999999999943</v>
      </c>
      <c r="AE26" s="138">
        <f t="shared" si="3"/>
        <v>2.9535864978902815E-2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42678</v>
      </c>
      <c r="X27" s="10">
        <v>39.69</v>
      </c>
      <c r="Y27" s="10">
        <v>40.93</v>
      </c>
      <c r="Z27" s="10">
        <v>39.56</v>
      </c>
      <c r="AA27" s="10">
        <v>40.380000000000003</v>
      </c>
      <c r="AB27" s="95">
        <v>7294000</v>
      </c>
      <c r="AC27" s="10">
        <v>40.29</v>
      </c>
      <c r="AD27">
        <f t="shared" si="2"/>
        <v>1.3699999999999974</v>
      </c>
      <c r="AE27" s="138">
        <f t="shared" si="3"/>
        <v>1.6910651186269554E-2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42677</v>
      </c>
      <c r="X28" s="10">
        <v>39.82</v>
      </c>
      <c r="Y28" s="10">
        <v>40.39</v>
      </c>
      <c r="Z28" s="10">
        <v>39.51</v>
      </c>
      <c r="AA28" s="10">
        <v>39.700000000000003</v>
      </c>
      <c r="AB28" s="95">
        <v>5187600</v>
      </c>
      <c r="AC28" s="10">
        <v>39.619999999999997</v>
      </c>
      <c r="AD28">
        <f t="shared" si="2"/>
        <v>0.88000000000000256</v>
      </c>
      <c r="AE28" s="138">
        <f t="shared" si="3"/>
        <v>2.2767518340500725E-3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42676</v>
      </c>
      <c r="X29" s="10">
        <v>39.57</v>
      </c>
      <c r="Y29" s="10">
        <v>40.1</v>
      </c>
      <c r="Z29" s="10">
        <v>39.43</v>
      </c>
      <c r="AA29" s="10">
        <v>39.61</v>
      </c>
      <c r="AB29" s="95">
        <v>6691500</v>
      </c>
      <c r="AC29" s="10">
        <v>39.53</v>
      </c>
      <c r="AD29">
        <f t="shared" si="2"/>
        <v>0.67000000000000171</v>
      </c>
      <c r="AE29" s="138">
        <f t="shared" si="3"/>
        <v>-1.7676767676767513E-3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42675</v>
      </c>
      <c r="X30" s="10">
        <v>39.979999999999997</v>
      </c>
      <c r="Y30" s="10">
        <v>40.42</v>
      </c>
      <c r="Z30" s="10">
        <v>39.33</v>
      </c>
      <c r="AA30" s="10">
        <v>39.68</v>
      </c>
      <c r="AB30" s="95">
        <v>8004600</v>
      </c>
      <c r="AC30" s="10">
        <v>39.6</v>
      </c>
      <c r="AD30">
        <f t="shared" si="2"/>
        <v>1.0900000000000034</v>
      </c>
      <c r="AE30" s="138">
        <f t="shared" si="3"/>
        <v>-9.009009009009028E-3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42674</v>
      </c>
      <c r="X31" s="10">
        <v>39.49</v>
      </c>
      <c r="Y31" s="10">
        <v>40.47</v>
      </c>
      <c r="Z31" s="10">
        <v>39.15</v>
      </c>
      <c r="AA31" s="10">
        <v>40.049999999999997</v>
      </c>
      <c r="AB31" s="95">
        <v>8148800</v>
      </c>
      <c r="AC31" s="10">
        <v>39.96</v>
      </c>
      <c r="AD31">
        <f t="shared" si="2"/>
        <v>1.3200000000000003</v>
      </c>
      <c r="AE31" s="138">
        <f t="shared" si="3"/>
        <v>2.1994884910485846E-2</v>
      </c>
    </row>
    <row r="32" spans="1:31" x14ac:dyDescent="0.25">
      <c r="B32" s="193">
        <v>42598</v>
      </c>
      <c r="C32" s="508">
        <v>200</v>
      </c>
      <c r="D32" s="511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42671</v>
      </c>
      <c r="X32" s="10">
        <v>39.29</v>
      </c>
      <c r="Y32" s="10">
        <v>39.840000000000003</v>
      </c>
      <c r="Z32" s="10">
        <v>38.950000000000003</v>
      </c>
      <c r="AA32" s="10">
        <v>39.18</v>
      </c>
      <c r="AB32" s="95">
        <v>10321200</v>
      </c>
      <c r="AC32" s="10">
        <v>39.1</v>
      </c>
      <c r="AD32">
        <f t="shared" si="2"/>
        <v>0.89000000000000057</v>
      </c>
      <c r="AE32" s="138">
        <f t="shared" si="3"/>
        <v>-1.5321756894789429E-3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42670</v>
      </c>
      <c r="X33" s="10">
        <v>38.5</v>
      </c>
      <c r="Y33" s="10">
        <v>39.58</v>
      </c>
      <c r="Z33" s="10">
        <v>37.65</v>
      </c>
      <c r="AA33" s="10">
        <v>39.24</v>
      </c>
      <c r="AB33" s="95">
        <v>22002700</v>
      </c>
      <c r="AC33" s="10">
        <v>39.159999999999997</v>
      </c>
      <c r="AD33">
        <f t="shared" si="2"/>
        <v>1.9299999999999997</v>
      </c>
      <c r="AE33" s="138">
        <f t="shared" si="3"/>
        <v>2.192066805845494E-2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42669</v>
      </c>
      <c r="X34" s="10">
        <v>41.95</v>
      </c>
      <c r="Y34" s="10">
        <v>41.95</v>
      </c>
      <c r="Z34" s="10">
        <v>36.909999999999997</v>
      </c>
      <c r="AA34" s="10">
        <v>38.4</v>
      </c>
      <c r="AB34" s="95">
        <v>43824900</v>
      </c>
      <c r="AC34" s="10">
        <v>38.32</v>
      </c>
      <c r="AD34">
        <f t="shared" si="2"/>
        <v>5.0400000000000063</v>
      </c>
      <c r="AE34" s="138">
        <f t="shared" si="3"/>
        <v>-8.4567606306736764E-2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42668</v>
      </c>
      <c r="X35" s="10">
        <v>42.15</v>
      </c>
      <c r="Y35" s="10">
        <v>42.73</v>
      </c>
      <c r="Z35" s="10">
        <v>41.71</v>
      </c>
      <c r="AA35" s="10">
        <v>41.95</v>
      </c>
      <c r="AB35" s="95">
        <v>11101800</v>
      </c>
      <c r="AC35" s="10">
        <v>41.86</v>
      </c>
      <c r="AD35">
        <f t="shared" si="2"/>
        <v>1.019999999999996</v>
      </c>
      <c r="AE35" s="138">
        <f t="shared" si="3"/>
        <v>-8.9962121212121549E-3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42667</v>
      </c>
      <c r="X36" s="10">
        <v>42.52</v>
      </c>
      <c r="Y36" s="10">
        <v>42.93</v>
      </c>
      <c r="Z36" s="10">
        <v>42.2</v>
      </c>
      <c r="AA36" s="10">
        <v>42.33</v>
      </c>
      <c r="AB36" s="95">
        <v>5311400</v>
      </c>
      <c r="AC36" s="10">
        <v>42.24</v>
      </c>
      <c r="AD36">
        <f t="shared" si="2"/>
        <v>0.72999999999999687</v>
      </c>
      <c r="AE36" s="138">
        <f t="shared" si="3"/>
        <v>-2.3618327822390039E-3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42664</v>
      </c>
      <c r="X37" s="10">
        <v>41.91</v>
      </c>
      <c r="Y37" s="10">
        <v>42.46</v>
      </c>
      <c r="Z37" s="10">
        <v>41.75</v>
      </c>
      <c r="AA37" s="10">
        <v>42.43</v>
      </c>
      <c r="AB37" s="95">
        <v>5448000</v>
      </c>
      <c r="AC37" s="10">
        <v>42.34</v>
      </c>
      <c r="AD37">
        <f t="shared" si="2"/>
        <v>0.71000000000000085</v>
      </c>
      <c r="AE37" s="138">
        <f t="shared" si="3"/>
        <v>3.3175355450236754E-3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42663</v>
      </c>
      <c r="X38" s="10">
        <v>42.15</v>
      </c>
      <c r="Y38" s="10">
        <v>42.47</v>
      </c>
      <c r="Z38" s="10">
        <v>41.76</v>
      </c>
      <c r="AA38" s="10">
        <v>42.29</v>
      </c>
      <c r="AB38" s="95">
        <v>7813300</v>
      </c>
      <c r="AC38" s="10">
        <v>42.2</v>
      </c>
      <c r="AD38">
        <f t="shared" si="2"/>
        <v>0.71000000000000085</v>
      </c>
      <c r="AE38" s="138">
        <f t="shared" si="3"/>
        <v>9.487666034158071E-4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42662</v>
      </c>
      <c r="X39" s="10">
        <v>41.74</v>
      </c>
      <c r="Y39" s="10">
        <v>42.4</v>
      </c>
      <c r="Z39" s="10">
        <v>41.57</v>
      </c>
      <c r="AA39" s="10">
        <v>42.25</v>
      </c>
      <c r="AB39" s="95">
        <v>6335000</v>
      </c>
      <c r="AC39" s="10">
        <v>42.16</v>
      </c>
      <c r="AD39">
        <f t="shared" si="2"/>
        <v>0.82999999999999829</v>
      </c>
      <c r="AE39" s="138">
        <f t="shared" si="3"/>
        <v>1.3705217600384456E-2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20" t="s">
        <v>78</v>
      </c>
      <c r="P40" s="620"/>
      <c r="W40" s="133">
        <v>42661</v>
      </c>
      <c r="X40" s="10">
        <v>41.56</v>
      </c>
      <c r="Y40" s="10">
        <v>41.99</v>
      </c>
      <c r="Z40" s="10">
        <v>41.19</v>
      </c>
      <c r="AA40" s="10">
        <v>41.68</v>
      </c>
      <c r="AB40" s="95">
        <v>8755600</v>
      </c>
      <c r="AC40" s="10">
        <v>41.59</v>
      </c>
      <c r="AD40">
        <f t="shared" si="2"/>
        <v>0.80000000000000426</v>
      </c>
      <c r="AE40" s="138">
        <f t="shared" si="3"/>
        <v>1.069258809234519E-2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54.769000000000005</v>
      </c>
      <c r="Q41" s="2"/>
      <c r="W41" s="133">
        <v>42660</v>
      </c>
      <c r="X41" s="10">
        <v>41.4</v>
      </c>
      <c r="Y41" s="10">
        <v>42.2</v>
      </c>
      <c r="Z41" s="10">
        <v>41.16</v>
      </c>
      <c r="AA41" s="10">
        <v>41.24</v>
      </c>
      <c r="AB41" s="95">
        <v>5509900</v>
      </c>
      <c r="AC41" s="10">
        <v>41.15</v>
      </c>
      <c r="AD41">
        <f t="shared" si="2"/>
        <v>1.0400000000000063</v>
      </c>
      <c r="AE41" s="138">
        <f t="shared" si="3"/>
        <v>-1.9403347077370237E-3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54.271100000000004</v>
      </c>
      <c r="Q42" s="2"/>
      <c r="T42" s="91" t="s">
        <v>113</v>
      </c>
      <c r="W42" s="133">
        <v>42657</v>
      </c>
      <c r="X42" s="10">
        <v>41.6</v>
      </c>
      <c r="Y42" s="10">
        <v>42.41</v>
      </c>
      <c r="Z42" s="10">
        <v>41.11</v>
      </c>
      <c r="AA42" s="10">
        <v>41.32</v>
      </c>
      <c r="AB42" s="95">
        <v>7296800</v>
      </c>
      <c r="AC42" s="10">
        <v>41.23</v>
      </c>
      <c r="AD42">
        <f t="shared" si="2"/>
        <v>1.2999999999999972</v>
      </c>
      <c r="AE42" s="138">
        <f t="shared" si="3"/>
        <v>-1.4531363526277818E-3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53.773200000000003</v>
      </c>
      <c r="Q43" s="2"/>
      <c r="T43" s="128" t="s">
        <v>98</v>
      </c>
      <c r="U43" s="129">
        <v>49.6</v>
      </c>
      <c r="W43" s="133">
        <v>42656</v>
      </c>
      <c r="X43" s="10">
        <v>39.68</v>
      </c>
      <c r="Y43" s="10">
        <v>41.62</v>
      </c>
      <c r="Z43" s="10">
        <v>39.130000000000003</v>
      </c>
      <c r="AA43" s="10">
        <v>41.38</v>
      </c>
      <c r="AB43" s="95">
        <v>11107200</v>
      </c>
      <c r="AC43" s="10">
        <v>41.29</v>
      </c>
      <c r="AD43">
        <f t="shared" si="2"/>
        <v>2.4899999999999949</v>
      </c>
      <c r="AE43" s="138">
        <f t="shared" si="3"/>
        <v>3.431863727454898E-2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53.275300000000001</v>
      </c>
      <c r="Q44" s="2"/>
      <c r="T44" s="93" t="s">
        <v>99</v>
      </c>
      <c r="U44" s="130">
        <v>49.56</v>
      </c>
      <c r="W44" s="133">
        <v>42655</v>
      </c>
      <c r="X44" s="10">
        <v>40.15</v>
      </c>
      <c r="Y44" s="10">
        <v>40.380000000000003</v>
      </c>
      <c r="Z44" s="10">
        <v>39.729999999999997</v>
      </c>
      <c r="AA44" s="10">
        <v>40.01</v>
      </c>
      <c r="AB44" s="95">
        <v>6634800</v>
      </c>
      <c r="AC44" s="10">
        <v>39.92</v>
      </c>
      <c r="AD44">
        <f t="shared" si="2"/>
        <v>0.65000000000000568</v>
      </c>
      <c r="AE44" s="138">
        <f t="shared" si="3"/>
        <v>5.2883404683958801E-3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52.7774</v>
      </c>
      <c r="Q45" s="2"/>
      <c r="T45" s="93" t="s">
        <v>100</v>
      </c>
      <c r="U45" s="130" t="s">
        <v>480</v>
      </c>
      <c r="W45" s="133">
        <v>42654</v>
      </c>
      <c r="X45" s="10">
        <v>40.03</v>
      </c>
      <c r="Y45" s="10">
        <v>40.33</v>
      </c>
      <c r="Z45" s="10">
        <v>39.51</v>
      </c>
      <c r="AA45" s="10">
        <v>39.79</v>
      </c>
      <c r="AB45" s="95">
        <v>9126600</v>
      </c>
      <c r="AC45" s="10">
        <v>39.71</v>
      </c>
      <c r="AD45">
        <f t="shared" si="2"/>
        <v>0.82000000000000028</v>
      </c>
      <c r="AE45" s="138">
        <f t="shared" si="3"/>
        <v>5.0390526581001183E-4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52.279499999999999</v>
      </c>
      <c r="Q46" s="2"/>
      <c r="T46" s="93" t="s">
        <v>101</v>
      </c>
      <c r="U46" s="130" t="s">
        <v>481</v>
      </c>
      <c r="W46" s="133">
        <v>42653</v>
      </c>
      <c r="X46" s="10">
        <v>38.5</v>
      </c>
      <c r="Y46" s="10">
        <v>39.950000000000003</v>
      </c>
      <c r="Z46" s="10">
        <v>38.46</v>
      </c>
      <c r="AA46" s="10">
        <v>39.770000000000003</v>
      </c>
      <c r="AB46" s="95">
        <v>7815100</v>
      </c>
      <c r="AC46" s="10">
        <v>39.69</v>
      </c>
      <c r="AD46">
        <f t="shared" si="2"/>
        <v>1.490000000000002</v>
      </c>
      <c r="AE46" s="138">
        <f t="shared" si="3"/>
        <v>3.3862985152383285E-2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51.781599999999997</v>
      </c>
      <c r="Q47" s="2"/>
      <c r="T47" s="93" t="s">
        <v>102</v>
      </c>
      <c r="U47" s="130">
        <v>51.5</v>
      </c>
      <c r="W47" s="133">
        <v>42650</v>
      </c>
      <c r="X47" s="10">
        <v>39.14</v>
      </c>
      <c r="Y47" s="10">
        <v>39.200000000000003</v>
      </c>
      <c r="Z47" s="10">
        <v>38.18</v>
      </c>
      <c r="AA47" s="10">
        <v>38.47</v>
      </c>
      <c r="AB47" s="95">
        <v>6932900</v>
      </c>
      <c r="AC47" s="10">
        <v>38.39</v>
      </c>
      <c r="AD47">
        <f t="shared" si="2"/>
        <v>1.0200000000000031</v>
      </c>
      <c r="AE47" s="138">
        <f t="shared" si="3"/>
        <v>-1.7907393195190635E-2</v>
      </c>
    </row>
    <row r="48" spans="2:31" x14ac:dyDescent="0.25">
      <c r="O48" s="83">
        <v>1.03</v>
      </c>
      <c r="P48" s="83">
        <f t="shared" si="49"/>
        <v>51.283700000000003</v>
      </c>
      <c r="Q48" s="2"/>
      <c r="T48" s="93" t="s">
        <v>103</v>
      </c>
      <c r="U48" s="130">
        <v>0.96556399999999998</v>
      </c>
      <c r="W48" s="133">
        <v>42649</v>
      </c>
      <c r="X48" s="10">
        <v>39.049999999999997</v>
      </c>
      <c r="Y48" s="10">
        <v>39.32</v>
      </c>
      <c r="Z48" s="10">
        <v>38.69</v>
      </c>
      <c r="AA48" s="10">
        <v>39.17</v>
      </c>
      <c r="AB48" s="95">
        <v>4816400</v>
      </c>
      <c r="AC48" s="10">
        <v>39.090000000000003</v>
      </c>
      <c r="AD48">
        <f t="shared" si="2"/>
        <v>0.63000000000000256</v>
      </c>
      <c r="AE48" s="138">
        <f t="shared" si="3"/>
        <v>1.7939518195797532E-3</v>
      </c>
    </row>
    <row r="49" spans="1:31" x14ac:dyDescent="0.25">
      <c r="O49" s="83">
        <v>1.02</v>
      </c>
      <c r="P49" s="83">
        <f t="shared" si="49"/>
        <v>50.785800000000002</v>
      </c>
      <c r="Q49" s="2"/>
      <c r="T49" s="93" t="s">
        <v>104</v>
      </c>
      <c r="U49" s="130" t="s">
        <v>357</v>
      </c>
      <c r="W49" s="133">
        <v>42648</v>
      </c>
      <c r="X49" s="10">
        <v>39.020000000000003</v>
      </c>
      <c r="Y49" s="10">
        <v>39.42</v>
      </c>
      <c r="Z49" s="10">
        <v>38.83</v>
      </c>
      <c r="AA49" s="10">
        <v>39.1</v>
      </c>
      <c r="AB49" s="95">
        <v>4221600</v>
      </c>
      <c r="AC49" s="10">
        <v>39.020000000000003</v>
      </c>
      <c r="AD49">
        <f t="shared" si="2"/>
        <v>0.59000000000000341</v>
      </c>
      <c r="AE49" s="138">
        <f t="shared" si="3"/>
        <v>-1.5353121801431335E-3</v>
      </c>
    </row>
    <row r="50" spans="1:31" x14ac:dyDescent="0.25">
      <c r="O50" s="83">
        <v>1.01</v>
      </c>
      <c r="P50" s="83">
        <f t="shared" si="49"/>
        <v>50.2879</v>
      </c>
      <c r="Q50" s="2"/>
      <c r="T50" s="93"/>
      <c r="U50" s="130"/>
      <c r="W50" s="133">
        <v>42647</v>
      </c>
      <c r="X50" s="10">
        <v>40.32</v>
      </c>
      <c r="Y50" s="10">
        <v>40.49</v>
      </c>
      <c r="Z50" s="10">
        <v>39.090000000000003</v>
      </c>
      <c r="AA50" s="10">
        <v>39.159999999999997</v>
      </c>
      <c r="AB50" s="95">
        <v>10682200</v>
      </c>
      <c r="AC50" s="10">
        <v>39.08</v>
      </c>
      <c r="AD50">
        <f t="shared" si="2"/>
        <v>1.3999999999999986</v>
      </c>
      <c r="AE50" s="138">
        <f t="shared" si="3"/>
        <v>-1.4624306606152215E-2</v>
      </c>
    </row>
    <row r="51" spans="1:31" x14ac:dyDescent="0.25">
      <c r="O51" s="83">
        <v>1</v>
      </c>
      <c r="P51" s="83">
        <f t="shared" si="49"/>
        <v>49.79</v>
      </c>
      <c r="Q51" s="2"/>
      <c r="T51" s="93" t="s">
        <v>105</v>
      </c>
      <c r="U51" s="130" t="s">
        <v>482</v>
      </c>
      <c r="W51" s="133">
        <v>42646</v>
      </c>
      <c r="X51" s="10">
        <v>38.85</v>
      </c>
      <c r="Y51" s="10">
        <v>39.74</v>
      </c>
      <c r="Z51" s="10">
        <v>38.700000000000003</v>
      </c>
      <c r="AA51" s="10">
        <v>39.74</v>
      </c>
      <c r="AB51" s="95">
        <v>8643600</v>
      </c>
      <c r="AC51" s="10">
        <v>39.659999999999997</v>
      </c>
      <c r="AD51">
        <f t="shared" si="2"/>
        <v>1.0399999999999991</v>
      </c>
      <c r="AE51" s="138">
        <f t="shared" si="3"/>
        <v>2.1901571759855631E-2</v>
      </c>
    </row>
    <row r="52" spans="1:31" x14ac:dyDescent="0.25">
      <c r="O52" s="83">
        <v>0.99</v>
      </c>
      <c r="P52" s="83">
        <f t="shared" si="49"/>
        <v>49.292099999999998</v>
      </c>
      <c r="Q52" s="2"/>
      <c r="T52" s="93" t="s">
        <v>106</v>
      </c>
      <c r="U52" s="130" t="s">
        <v>483</v>
      </c>
      <c r="W52" s="133">
        <v>42643</v>
      </c>
      <c r="X52" s="10">
        <v>38.270000000000003</v>
      </c>
      <c r="Y52" s="10">
        <v>39.18</v>
      </c>
      <c r="Z52" s="10">
        <v>38.03</v>
      </c>
      <c r="AA52" s="10">
        <v>38.89</v>
      </c>
      <c r="AB52" s="95">
        <v>9364400</v>
      </c>
      <c r="AC52" s="10">
        <v>38.81</v>
      </c>
      <c r="AD52">
        <f t="shared" si="2"/>
        <v>1.1499999999999986</v>
      </c>
      <c r="AE52" s="138">
        <f t="shared" si="3"/>
        <v>1.9437877593905917E-2</v>
      </c>
    </row>
    <row r="53" spans="1:31" x14ac:dyDescent="0.25">
      <c r="O53" s="83">
        <v>0.98</v>
      </c>
      <c r="P53" s="83">
        <f t="shared" si="49"/>
        <v>48.794199999999996</v>
      </c>
      <c r="Q53" s="2"/>
      <c r="T53" s="93" t="s">
        <v>107</v>
      </c>
      <c r="U53" s="131">
        <v>6700895</v>
      </c>
      <c r="W53" s="133">
        <v>42642</v>
      </c>
      <c r="X53" s="10">
        <v>38.020000000000003</v>
      </c>
      <c r="Y53" s="10">
        <v>38.54</v>
      </c>
      <c r="Z53" s="10">
        <v>37.950000000000003</v>
      </c>
      <c r="AA53" s="10">
        <v>38.15</v>
      </c>
      <c r="AB53" s="95">
        <v>5535000</v>
      </c>
      <c r="AC53" s="10">
        <v>38.07</v>
      </c>
      <c r="AD53">
        <f t="shared" si="2"/>
        <v>0.58999999999999631</v>
      </c>
      <c r="AE53" s="138">
        <f t="shared" si="3"/>
        <v>2.1058173203474251E-3</v>
      </c>
    </row>
    <row r="54" spans="1:31" x14ac:dyDescent="0.25">
      <c r="O54" s="83">
        <v>0.97</v>
      </c>
      <c r="P54" s="83">
        <f t="shared" si="49"/>
        <v>48.296299999999995</v>
      </c>
      <c r="T54" s="93" t="s">
        <v>110</v>
      </c>
      <c r="U54" s="131">
        <v>7671280</v>
      </c>
      <c r="W54" s="133">
        <v>42641</v>
      </c>
      <c r="X54" s="10">
        <v>38.53</v>
      </c>
      <c r="Y54" s="10">
        <v>38.950000000000003</v>
      </c>
      <c r="Z54" s="10">
        <v>37.950000000000003</v>
      </c>
      <c r="AA54" s="10">
        <v>38.07</v>
      </c>
      <c r="AB54" s="95">
        <v>7121100</v>
      </c>
      <c r="AC54" s="10">
        <v>37.99</v>
      </c>
      <c r="AD54">
        <f t="shared" si="2"/>
        <v>1</v>
      </c>
      <c r="AE54" s="138">
        <f t="shared" si="3"/>
        <v>-1.2220488819552733E-2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47.798400000000001</v>
      </c>
      <c r="T55" s="93" t="s">
        <v>108</v>
      </c>
      <c r="U55" s="130" t="s">
        <v>484</v>
      </c>
      <c r="W55" s="133">
        <v>42640</v>
      </c>
      <c r="X55" s="10">
        <v>36.78</v>
      </c>
      <c r="Y55" s="10">
        <v>38.57</v>
      </c>
      <c r="Z55" s="10">
        <v>36.78</v>
      </c>
      <c r="AA55" s="10">
        <v>38.54</v>
      </c>
      <c r="AB55" s="95">
        <v>10038200</v>
      </c>
      <c r="AC55" s="10">
        <v>38.46</v>
      </c>
      <c r="AD55">
        <f t="shared" si="2"/>
        <v>1.7899999999999991</v>
      </c>
      <c r="AE55" s="138">
        <f t="shared" si="3"/>
        <v>4.5392769774395214E-2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47.3005</v>
      </c>
      <c r="T56" s="93" t="s">
        <v>111</v>
      </c>
      <c r="U56" s="130">
        <v>14.15</v>
      </c>
      <c r="W56" s="133">
        <v>42639</v>
      </c>
      <c r="X56" s="10">
        <v>36.97</v>
      </c>
      <c r="Y56" s="10">
        <v>37.159999999999997</v>
      </c>
      <c r="Z56" s="10">
        <v>36.61</v>
      </c>
      <c r="AA56" s="10">
        <v>36.869999999999997</v>
      </c>
      <c r="AB56" s="95">
        <v>5718700</v>
      </c>
      <c r="AC56" s="10">
        <v>36.79</v>
      </c>
      <c r="AD56">
        <f t="shared" si="2"/>
        <v>0.54999999999999716</v>
      </c>
      <c r="AE56" s="138">
        <f t="shared" si="3"/>
        <v>-9.9569429494078543E-3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46.802599999999998</v>
      </c>
      <c r="T57" s="93" t="s">
        <v>112</v>
      </c>
      <c r="U57" s="130">
        <v>3.52</v>
      </c>
      <c r="W57" s="133">
        <v>42636</v>
      </c>
      <c r="X57" s="10">
        <v>37.25</v>
      </c>
      <c r="Y57" s="10">
        <v>37.39</v>
      </c>
      <c r="Z57" s="10">
        <v>36.770000000000003</v>
      </c>
      <c r="AA57" s="10">
        <v>37.24</v>
      </c>
      <c r="AB57" s="95">
        <v>4628200</v>
      </c>
      <c r="AC57" s="10">
        <v>37.159999999999997</v>
      </c>
      <c r="AD57">
        <f t="shared" si="2"/>
        <v>0.61999999999999744</v>
      </c>
      <c r="AE57" s="138">
        <f t="shared" si="3"/>
        <v>-2.4161073825503809E-3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46.304700000000004</v>
      </c>
      <c r="T58" s="93" t="s">
        <v>109</v>
      </c>
      <c r="U58" s="130" t="s">
        <v>485</v>
      </c>
      <c r="W58" s="133">
        <v>42635</v>
      </c>
      <c r="X58" s="10">
        <v>37.090000000000003</v>
      </c>
      <c r="Y58" s="10">
        <v>37.67</v>
      </c>
      <c r="Z58" s="10">
        <v>36.92</v>
      </c>
      <c r="AA58" s="10">
        <v>37.33</v>
      </c>
      <c r="AB58" s="95">
        <v>6559600</v>
      </c>
      <c r="AC58" s="10">
        <v>37.25</v>
      </c>
      <c r="AD58">
        <f t="shared" si="2"/>
        <v>0.75</v>
      </c>
      <c r="AE58" s="138">
        <f t="shared" si="3"/>
        <v>1.1403746945424897E-2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45.806800000000003</v>
      </c>
      <c r="W59" s="133">
        <v>42634</v>
      </c>
      <c r="X59" s="10">
        <v>36.799999999999997</v>
      </c>
      <c r="Y59" s="10">
        <v>37.06</v>
      </c>
      <c r="Z59" s="10">
        <v>36.31</v>
      </c>
      <c r="AA59" s="10">
        <v>36.909999999999997</v>
      </c>
      <c r="AB59" s="95">
        <v>4971100</v>
      </c>
      <c r="AC59" s="10">
        <v>36.83</v>
      </c>
      <c r="AD59">
        <f t="shared" si="2"/>
        <v>0.75</v>
      </c>
      <c r="AE59" s="138">
        <f t="shared" si="3"/>
        <v>2.4496461622209864E-3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45.308900000000001</v>
      </c>
      <c r="W60" s="133">
        <v>42633</v>
      </c>
      <c r="X60" s="10">
        <v>36.79</v>
      </c>
      <c r="Y60" s="10">
        <v>37.200000000000003</v>
      </c>
      <c r="Z60" s="10">
        <v>36.630000000000003</v>
      </c>
      <c r="AA60" s="10">
        <v>36.82</v>
      </c>
      <c r="AB60" s="95">
        <v>3312000</v>
      </c>
      <c r="AC60" s="10">
        <v>36.74</v>
      </c>
      <c r="AD60">
        <f t="shared" si="2"/>
        <v>0.57000000000000028</v>
      </c>
      <c r="AE60" s="138">
        <f t="shared" si="3"/>
        <v>3.2768978700166151E-3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44.811</v>
      </c>
      <c r="W61" s="133">
        <v>42632</v>
      </c>
      <c r="X61" s="10">
        <v>36.71</v>
      </c>
      <c r="Y61" s="10">
        <v>37.18</v>
      </c>
      <c r="Z61" s="10">
        <v>36.590000000000003</v>
      </c>
      <c r="AA61" s="10">
        <v>36.700000000000003</v>
      </c>
      <c r="AB61" s="95">
        <v>5395200</v>
      </c>
      <c r="AC61" s="10">
        <v>36.619999999999997</v>
      </c>
      <c r="AD61">
        <f t="shared" si="2"/>
        <v>0.58999999999999631</v>
      </c>
      <c r="AE61" s="138">
        <f t="shared" si="3"/>
        <v>3.0128731854286439E-3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42629</v>
      </c>
      <c r="X62" s="10">
        <v>36.9</v>
      </c>
      <c r="Y62" s="10">
        <v>36.9</v>
      </c>
      <c r="Z62" s="10">
        <v>36.51</v>
      </c>
      <c r="AA62" s="10">
        <v>36.590000000000003</v>
      </c>
      <c r="AB62" s="95">
        <v>6268400</v>
      </c>
      <c r="AC62" s="10">
        <v>36.51</v>
      </c>
      <c r="AD62">
        <f t="shared" si="2"/>
        <v>0.39000000000000057</v>
      </c>
      <c r="AE62" s="138">
        <f t="shared" si="3"/>
        <v>-1.0837171498238929E-2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42628</v>
      </c>
      <c r="X63" s="10">
        <v>36.81</v>
      </c>
      <c r="Y63" s="10">
        <v>37.119999999999997</v>
      </c>
      <c r="Z63" s="10">
        <v>36.450000000000003</v>
      </c>
      <c r="AA63" s="10">
        <v>36.99</v>
      </c>
      <c r="AB63" s="95">
        <v>4405400</v>
      </c>
      <c r="AC63" s="10">
        <v>36.909999999999997</v>
      </c>
      <c r="AD63">
        <f t="shared" si="2"/>
        <v>0.6699999999999946</v>
      </c>
      <c r="AE63" s="138">
        <f t="shared" si="3"/>
        <v>4.0805223068551832E-3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42627</v>
      </c>
      <c r="X64" s="10">
        <v>37.14</v>
      </c>
      <c r="Y64" s="10">
        <v>37.409999999999997</v>
      </c>
      <c r="Z64" s="10">
        <v>36.65</v>
      </c>
      <c r="AA64" s="10">
        <v>36.840000000000003</v>
      </c>
      <c r="AB64" s="95">
        <v>5071700</v>
      </c>
      <c r="AC64" s="10">
        <v>36.76</v>
      </c>
      <c r="AD64">
        <f t="shared" si="2"/>
        <v>0.75999999999999801</v>
      </c>
      <c r="AE64" s="138">
        <f t="shared" si="3"/>
        <v>-8.0949811117108084E-3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42626</v>
      </c>
      <c r="X65" s="10">
        <v>37.729999999999997</v>
      </c>
      <c r="Y65" s="10">
        <v>38.090000000000003</v>
      </c>
      <c r="Z65" s="10">
        <v>37.01</v>
      </c>
      <c r="AA65" s="10">
        <v>37.14</v>
      </c>
      <c r="AB65" s="95">
        <v>6749000</v>
      </c>
      <c r="AC65" s="10">
        <v>37.06</v>
      </c>
      <c r="AD65">
        <f t="shared" si="2"/>
        <v>1.0800000000000054</v>
      </c>
      <c r="AE65" s="138">
        <f t="shared" si="3"/>
        <v>-1.8018018018018056E-2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42625</v>
      </c>
      <c r="X66" s="10">
        <v>36.94</v>
      </c>
      <c r="Y66" s="10">
        <v>37.93</v>
      </c>
      <c r="Z66" s="10">
        <v>36.64</v>
      </c>
      <c r="AA66" s="10">
        <v>37.82</v>
      </c>
      <c r="AB66" s="95">
        <v>5192900</v>
      </c>
      <c r="AC66" s="10">
        <v>37.74</v>
      </c>
      <c r="AD66">
        <f t="shared" si="2"/>
        <v>1.2899999999999991</v>
      </c>
      <c r="AE66" s="138">
        <f t="shared" si="3"/>
        <v>1.2882447665056418E-2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42622</v>
      </c>
      <c r="X67" s="10">
        <v>38.68</v>
      </c>
      <c r="Y67" s="10">
        <v>38.69</v>
      </c>
      <c r="Z67" s="10">
        <v>37.18</v>
      </c>
      <c r="AA67" s="10">
        <v>37.340000000000003</v>
      </c>
      <c r="AB67" s="95">
        <v>9013300</v>
      </c>
      <c r="AC67" s="10">
        <v>37.26</v>
      </c>
      <c r="AD67">
        <f t="shared" si="2"/>
        <v>1.509999999999998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>
        <v>42621</v>
      </c>
      <c r="X68" s="10">
        <v>38.54</v>
      </c>
      <c r="Y68" s="10">
        <v>39.06</v>
      </c>
      <c r="Z68" s="10">
        <v>38.43</v>
      </c>
      <c r="AA68" s="10">
        <v>38.76</v>
      </c>
      <c r="AB68" s="95">
        <v>7353400</v>
      </c>
      <c r="AC68" s="10">
        <v>38.68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5" priority="15">
      <formula>F39&gt;0</formula>
    </cfRule>
    <cfRule type="expression" dxfId="734" priority="16">
      <formula>F39&lt;0</formula>
    </cfRule>
  </conditionalFormatting>
  <conditionalFormatting sqref="Q7">
    <cfRule type="expression" dxfId="733" priority="13">
      <formula>Q7&gt;0</formula>
    </cfRule>
    <cfRule type="expression" dxfId="732" priority="14">
      <formula>Q7&lt;0</formula>
    </cfRule>
  </conditionalFormatting>
  <conditionalFormatting sqref="Q8">
    <cfRule type="expression" dxfId="731" priority="11">
      <formula>Q8&gt;0</formula>
    </cfRule>
    <cfRule type="expression" dxfId="730" priority="12">
      <formula>Q8&lt;0</formula>
    </cfRule>
  </conditionalFormatting>
  <conditionalFormatting sqref="F25:F38">
    <cfRule type="expression" dxfId="729" priority="9">
      <formula>F25&gt;0</formula>
    </cfRule>
    <cfRule type="expression" dxfId="728" priority="10">
      <formula>F25&lt;0</formula>
    </cfRule>
  </conditionalFormatting>
  <conditionalFormatting sqref="H25:H38">
    <cfRule type="expression" dxfId="727" priority="7">
      <formula>H25&gt;0</formula>
    </cfRule>
    <cfRule type="expression" dxfId="72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25" priority="3">
      <formula>M55&gt;0</formula>
    </cfRule>
    <cfRule type="expression" dxfId="724" priority="4">
      <formula>M55&lt;0</formula>
    </cfRule>
  </conditionalFormatting>
  <conditionalFormatting sqref="Q10">
    <cfRule type="expression" dxfId="723" priority="1">
      <formula>Q10&gt;0</formula>
    </cfRule>
    <cfRule type="expression" dxfId="7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351</v>
      </c>
      <c r="B2" s="472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72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42713</v>
      </c>
      <c r="X2" s="10">
        <v>55.16</v>
      </c>
      <c r="Y2" s="10">
        <v>57.18</v>
      </c>
      <c r="Z2" s="10">
        <v>55.1</v>
      </c>
      <c r="AA2" s="10">
        <v>57.04</v>
      </c>
      <c r="AB2" s="95">
        <v>11750800</v>
      </c>
      <c r="AC2" s="10">
        <v>57.04</v>
      </c>
      <c r="AD2" s="2">
        <f>Y2-Z2</f>
        <v>2.0799999999999983</v>
      </c>
      <c r="AE2" s="138">
        <f>AC2/AC3-1</f>
        <v>3.2772044178888349E-2</v>
      </c>
    </row>
    <row r="3" spans="1:31" x14ac:dyDescent="0.25">
      <c r="A3" s="23" t="s">
        <v>71</v>
      </c>
      <c r="B3" s="472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72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42712</v>
      </c>
      <c r="X3" s="10">
        <v>54.93</v>
      </c>
      <c r="Y3" s="10">
        <v>55.42</v>
      </c>
      <c r="Z3" s="10">
        <v>54.78</v>
      </c>
      <c r="AA3" s="10">
        <v>55.23</v>
      </c>
      <c r="AB3" s="95">
        <v>8143400</v>
      </c>
      <c r="AC3" s="10">
        <v>55.23</v>
      </c>
      <c r="AD3" s="2">
        <f t="shared" ref="AD3:AD66" si="0">Y3-Z3</f>
        <v>0.64000000000000057</v>
      </c>
      <c r="AE3" s="138">
        <f t="shared" ref="AE3:AE66" si="1">AC3/AC4-1</f>
        <v>-1.8102824040555632E-4</v>
      </c>
    </row>
    <row r="4" spans="1:31" x14ac:dyDescent="0.25">
      <c r="B4" s="519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57.04</v>
      </c>
      <c r="R4" s="521">
        <v>3.2800000000000003E-2</v>
      </c>
      <c r="T4" s="163"/>
      <c r="U4" s="1"/>
      <c r="W4" s="133">
        <v>42711</v>
      </c>
      <c r="X4" s="10">
        <v>55.55</v>
      </c>
      <c r="Y4" s="10">
        <v>55.68</v>
      </c>
      <c r="Z4" s="10">
        <v>54.36</v>
      </c>
      <c r="AA4" s="10">
        <v>55.24</v>
      </c>
      <c r="AB4" s="95">
        <v>12098200</v>
      </c>
      <c r="AC4" s="10">
        <v>55.24</v>
      </c>
      <c r="AD4" s="2">
        <f t="shared" si="0"/>
        <v>1.3200000000000003</v>
      </c>
      <c r="AE4" s="138">
        <f t="shared" si="1"/>
        <v>-1.4099589505621957E-2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1140.8</v>
      </c>
      <c r="W5" s="133">
        <v>42710</v>
      </c>
      <c r="X5" s="10">
        <v>55.71</v>
      </c>
      <c r="Y5" s="10">
        <v>56.04</v>
      </c>
      <c r="Z5" s="10">
        <v>55.56</v>
      </c>
      <c r="AA5" s="10">
        <v>56.03</v>
      </c>
      <c r="AB5" s="95">
        <v>5839700</v>
      </c>
      <c r="AC5" s="10">
        <v>56.03</v>
      </c>
      <c r="AD5" s="2">
        <f t="shared" si="0"/>
        <v>0.47999999999999687</v>
      </c>
      <c r="AE5" s="138">
        <f t="shared" si="1"/>
        <v>8.6408640864086284E-3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42709</v>
      </c>
      <c r="X6" s="10">
        <v>55.86</v>
      </c>
      <c r="Y6" s="10">
        <v>55.96</v>
      </c>
      <c r="Z6" s="10">
        <v>55.23</v>
      </c>
      <c r="AA6" s="10">
        <v>55.55</v>
      </c>
      <c r="AB6" s="95">
        <v>9865000</v>
      </c>
      <c r="AC6" s="10">
        <v>55.55</v>
      </c>
      <c r="AD6" s="2">
        <f t="shared" si="0"/>
        <v>0.73000000000000398</v>
      </c>
      <c r="AE6" s="138">
        <f t="shared" si="1"/>
        <v>-7.3266619013582224E-3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386.54000000000065</v>
      </c>
      <c r="R7" s="30">
        <v>42744</v>
      </c>
      <c r="W7" s="133">
        <v>42706</v>
      </c>
      <c r="X7" s="10">
        <v>55.69</v>
      </c>
      <c r="Y7" s="10">
        <v>56.11</v>
      </c>
      <c r="Z7" s="10">
        <v>55.3</v>
      </c>
      <c r="AA7" s="10">
        <v>55.96</v>
      </c>
      <c r="AB7" s="95">
        <v>9278900</v>
      </c>
      <c r="AC7" s="10">
        <v>55.96</v>
      </c>
      <c r="AD7" s="2">
        <f t="shared" si="0"/>
        <v>0.81000000000000227</v>
      </c>
      <c r="AE7" s="138">
        <f t="shared" si="1"/>
        <v>2.8673835125447855E-3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386.54000000000065</v>
      </c>
      <c r="W8" s="133">
        <v>42705</v>
      </c>
      <c r="X8" s="10">
        <v>55.94</v>
      </c>
      <c r="Y8" s="10">
        <v>56.27</v>
      </c>
      <c r="Z8" s="10">
        <v>55.44</v>
      </c>
      <c r="AA8" s="10">
        <v>55.8</v>
      </c>
      <c r="AB8" s="95">
        <v>12706100</v>
      </c>
      <c r="AC8" s="10">
        <v>55.8</v>
      </c>
      <c r="AD8" s="2">
        <f t="shared" si="0"/>
        <v>0.8300000000000054</v>
      </c>
      <c r="AE8" s="138">
        <f t="shared" si="1"/>
        <v>-1.1339475549255851E-2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0.51247580409938354</v>
      </c>
      <c r="W9" s="133">
        <v>42704</v>
      </c>
      <c r="X9" s="10">
        <v>56.29</v>
      </c>
      <c r="Y9" s="10">
        <v>56.69</v>
      </c>
      <c r="Z9" s="10">
        <v>56</v>
      </c>
      <c r="AA9" s="10">
        <v>56.44</v>
      </c>
      <c r="AB9" s="95">
        <v>15287800</v>
      </c>
      <c r="AC9" s="10">
        <v>56.44</v>
      </c>
      <c r="AD9" s="2">
        <f t="shared" si="0"/>
        <v>0.68999999999999773</v>
      </c>
      <c r="AE9" s="138">
        <f t="shared" si="1"/>
        <v>1.4194464158978626E-3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42703</v>
      </c>
      <c r="X10" s="10">
        <v>56.62</v>
      </c>
      <c r="Y10" s="10">
        <v>56.89</v>
      </c>
      <c r="Z10" s="10">
        <v>56.14</v>
      </c>
      <c r="AA10" s="10">
        <v>56.36</v>
      </c>
      <c r="AB10" s="95">
        <v>9760600</v>
      </c>
      <c r="AC10" s="10">
        <v>56.36</v>
      </c>
      <c r="AD10" s="2">
        <f t="shared" si="0"/>
        <v>0.75</v>
      </c>
      <c r="AE10" s="138">
        <f t="shared" si="1"/>
        <v>-2.654397451778423E-3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2.7099999999999999E-2</v>
      </c>
      <c r="W11" s="133">
        <v>42702</v>
      </c>
      <c r="X11" s="10">
        <v>56.92</v>
      </c>
      <c r="Y11" s="10">
        <v>56.96</v>
      </c>
      <c r="Z11" s="10">
        <v>56.25</v>
      </c>
      <c r="AA11" s="10">
        <v>56.51</v>
      </c>
      <c r="AB11" s="95">
        <v>8240800</v>
      </c>
      <c r="AC11" s="10">
        <v>56.51</v>
      </c>
      <c r="AD11" s="2">
        <f t="shared" si="0"/>
        <v>0.71000000000000085</v>
      </c>
      <c r="AE11" s="138">
        <f t="shared" si="1"/>
        <v>-8.2485082485082017E-3</v>
      </c>
    </row>
    <row r="12" spans="1:31" x14ac:dyDescent="0.25">
      <c r="H12" s="72"/>
      <c r="W12" s="133">
        <v>42699</v>
      </c>
      <c r="X12" s="10">
        <v>56.85</v>
      </c>
      <c r="Y12" s="10">
        <v>57.14</v>
      </c>
      <c r="Z12" s="10">
        <v>56.71</v>
      </c>
      <c r="AA12" s="10">
        <v>56.98</v>
      </c>
      <c r="AB12" s="95">
        <v>6226300</v>
      </c>
      <c r="AC12" s="10">
        <v>56.98</v>
      </c>
      <c r="AD12" s="2">
        <f t="shared" si="0"/>
        <v>0.42999999999999972</v>
      </c>
      <c r="AE12" s="138">
        <f t="shared" si="1"/>
        <v>4.0528634361232108E-3</v>
      </c>
    </row>
    <row r="13" spans="1:31" x14ac:dyDescent="0.25">
      <c r="H13" s="72"/>
      <c r="W13" s="133">
        <v>42697</v>
      </c>
      <c r="X13" s="10">
        <v>56.05</v>
      </c>
      <c r="Y13" s="10">
        <v>56.78</v>
      </c>
      <c r="Z13" s="10">
        <v>55.78</v>
      </c>
      <c r="AA13" s="10">
        <v>56.75</v>
      </c>
      <c r="AB13" s="95">
        <v>10151000</v>
      </c>
      <c r="AC13" s="10">
        <v>56.75</v>
      </c>
      <c r="AD13" s="2">
        <f t="shared" si="0"/>
        <v>1</v>
      </c>
      <c r="AE13" s="138">
        <f t="shared" si="1"/>
        <v>3.5366931918656697E-3</v>
      </c>
    </row>
    <row r="14" spans="1:31" x14ac:dyDescent="0.25">
      <c r="H14" s="72"/>
      <c r="W14" s="133">
        <v>42696</v>
      </c>
      <c r="X14" s="10">
        <v>56.66</v>
      </c>
      <c r="Y14" s="10">
        <v>56.9</v>
      </c>
      <c r="Z14" s="10">
        <v>56.26</v>
      </c>
      <c r="AA14" s="10">
        <v>56.55</v>
      </c>
      <c r="AB14" s="95">
        <v>10336500</v>
      </c>
      <c r="AC14" s="10">
        <v>56.55</v>
      </c>
      <c r="AD14" s="2">
        <f t="shared" si="0"/>
        <v>0.64000000000000057</v>
      </c>
      <c r="AE14" s="138">
        <f t="shared" si="1"/>
        <v>-3.1729243786355887E-3</v>
      </c>
    </row>
    <row r="15" spans="1:31" x14ac:dyDescent="0.25">
      <c r="H15" s="72"/>
      <c r="W15" s="133">
        <v>42695</v>
      </c>
      <c r="X15" s="10">
        <v>56.71</v>
      </c>
      <c r="Y15" s="10">
        <v>56.85</v>
      </c>
      <c r="Z15" s="10">
        <v>56.4</v>
      </c>
      <c r="AA15" s="10">
        <v>56.73</v>
      </c>
      <c r="AB15" s="95">
        <v>11276400</v>
      </c>
      <c r="AC15" s="10">
        <v>56.73</v>
      </c>
      <c r="AD15" s="2">
        <f t="shared" si="0"/>
        <v>0.45000000000000284</v>
      </c>
      <c r="AE15" s="138">
        <f t="shared" si="1"/>
        <v>-5.2854122621570632E-4</v>
      </c>
    </row>
    <row r="16" spans="1:31" x14ac:dyDescent="0.25">
      <c r="H16" s="72"/>
      <c r="W16" s="133">
        <v>42692</v>
      </c>
      <c r="X16" s="10">
        <v>56.58</v>
      </c>
      <c r="Y16" s="10">
        <v>56.84</v>
      </c>
      <c r="Z16" s="10">
        <v>56.25</v>
      </c>
      <c r="AA16" s="10">
        <v>56.76</v>
      </c>
      <c r="AB16" s="95">
        <v>6818900</v>
      </c>
      <c r="AC16" s="10">
        <v>56.76</v>
      </c>
      <c r="AD16" s="2">
        <f t="shared" si="0"/>
        <v>0.59000000000000341</v>
      </c>
      <c r="AE16" s="138">
        <f t="shared" si="1"/>
        <v>1.4114326040930436E-3</v>
      </c>
    </row>
    <row r="17" spans="1:31" x14ac:dyDescent="0.25">
      <c r="W17" s="133">
        <v>42691</v>
      </c>
      <c r="X17" s="10">
        <v>56.75</v>
      </c>
      <c r="Y17" s="10">
        <v>57.1</v>
      </c>
      <c r="Z17" s="10">
        <v>56.06</v>
      </c>
      <c r="AA17" s="10">
        <v>56.68</v>
      </c>
      <c r="AB17" s="95">
        <v>6802500</v>
      </c>
      <c r="AC17" s="10">
        <v>56.68</v>
      </c>
      <c r="AD17" s="2">
        <f t="shared" si="0"/>
        <v>1.0399999999999991</v>
      </c>
      <c r="AE17" s="138">
        <f t="shared" si="1"/>
        <v>8.5409252669037539E-3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42690</v>
      </c>
      <c r="X18" s="10">
        <v>56.7</v>
      </c>
      <c r="Y18" s="10">
        <v>56.72</v>
      </c>
      <c r="Z18" s="10">
        <v>55.93</v>
      </c>
      <c r="AA18" s="10">
        <v>56.2</v>
      </c>
      <c r="AB18" s="95">
        <v>8331400</v>
      </c>
      <c r="AC18" s="10">
        <v>56.2</v>
      </c>
      <c r="AD18" s="2">
        <f t="shared" si="0"/>
        <v>0.78999999999999915</v>
      </c>
      <c r="AE18" s="138">
        <f t="shared" si="1"/>
        <v>-8.6434997354030152E-3</v>
      </c>
    </row>
    <row r="19" spans="1:31" ht="15.75" thickBot="1" x14ac:dyDescent="0.3">
      <c r="A19" s="358" t="s">
        <v>200</v>
      </c>
      <c r="B19" s="359"/>
      <c r="C19" s="360">
        <f>SumByColor($A$19,C2:C17)</f>
        <v>50</v>
      </c>
      <c r="D19" s="360"/>
      <c r="E19" s="360"/>
      <c r="F19" s="361">
        <f>SumByColor($A$19,F2:F17)</f>
        <v>2576</v>
      </c>
      <c r="G19" s="360"/>
      <c r="H19" s="360">
        <f>SumByColor($A$19,H2:H17)</f>
        <v>50</v>
      </c>
      <c r="I19" s="360"/>
      <c r="J19" s="360"/>
      <c r="K19" s="361">
        <f>SumByColor($A$19,K2:K17)</f>
        <v>2806</v>
      </c>
      <c r="L19" s="360"/>
      <c r="M19" s="361">
        <f t="shared" ref="M19" si="2">SumByColor($A$19,M2:M17)</f>
        <v>0</v>
      </c>
      <c r="W19" s="133">
        <v>42689</v>
      </c>
      <c r="X19" s="10">
        <v>56.73</v>
      </c>
      <c r="Y19" s="10">
        <v>56.79</v>
      </c>
      <c r="Z19" s="10">
        <v>55.76</v>
      </c>
      <c r="AA19" s="10">
        <v>56.69</v>
      </c>
      <c r="AB19" s="95">
        <v>9300400</v>
      </c>
      <c r="AC19" s="10">
        <v>56.69</v>
      </c>
      <c r="AD19" s="2">
        <f t="shared" si="0"/>
        <v>1.0300000000000011</v>
      </c>
      <c r="AE19" s="138">
        <f t="shared" si="1"/>
        <v>2.2984441301272529E-3</v>
      </c>
    </row>
    <row r="20" spans="1:31" x14ac:dyDescent="0.25">
      <c r="W20" s="133">
        <v>42688</v>
      </c>
      <c r="X20" s="10">
        <v>56.66</v>
      </c>
      <c r="Y20" s="10">
        <v>56.85</v>
      </c>
      <c r="Z20" s="10">
        <v>56.02</v>
      </c>
      <c r="AA20" s="10">
        <v>56.56</v>
      </c>
      <c r="AB20" s="95">
        <v>7226100</v>
      </c>
      <c r="AC20" s="10">
        <v>56.56</v>
      </c>
      <c r="AD20" s="2">
        <f t="shared" si="0"/>
        <v>0.82999999999999829</v>
      </c>
      <c r="AE20" s="138">
        <f t="shared" si="1"/>
        <v>3.370587191768859E-3</v>
      </c>
    </row>
    <row r="21" spans="1:31" x14ac:dyDescent="0.25">
      <c r="W21" s="133">
        <v>42685</v>
      </c>
      <c r="X21" s="10">
        <v>56.31</v>
      </c>
      <c r="Y21" s="10">
        <v>56.73</v>
      </c>
      <c r="Z21" s="10">
        <v>55.88</v>
      </c>
      <c r="AA21" s="10">
        <v>56.37</v>
      </c>
      <c r="AB21" s="95">
        <v>12418200</v>
      </c>
      <c r="AC21" s="10">
        <v>56.37</v>
      </c>
      <c r="AD21" s="2">
        <f t="shared" si="0"/>
        <v>0.84999999999999432</v>
      </c>
      <c r="AE21" s="138">
        <f t="shared" si="1"/>
        <v>-5.1182492057888496E-3</v>
      </c>
    </row>
    <row r="22" spans="1:31" x14ac:dyDescent="0.25">
      <c r="W22" s="133">
        <v>42684</v>
      </c>
      <c r="X22" s="10">
        <v>57</v>
      </c>
      <c r="Y22" s="10">
        <v>57.55</v>
      </c>
      <c r="Z22" s="10">
        <v>56.22</v>
      </c>
      <c r="AA22" s="10">
        <v>56.66</v>
      </c>
      <c r="AB22" s="95">
        <v>17744300</v>
      </c>
      <c r="AC22" s="10">
        <v>56.66</v>
      </c>
      <c r="AD22" s="2">
        <f t="shared" si="0"/>
        <v>1.3299999999999983</v>
      </c>
      <c r="AE22" s="138">
        <f t="shared" si="1"/>
        <v>6.3943161634103518E-3</v>
      </c>
    </row>
    <row r="23" spans="1:31" x14ac:dyDescent="0.25">
      <c r="W23" s="133">
        <v>42683</v>
      </c>
      <c r="X23" s="10">
        <v>55.25</v>
      </c>
      <c r="Y23" s="10">
        <v>57.3</v>
      </c>
      <c r="Z23" s="10">
        <v>54.9</v>
      </c>
      <c r="AA23" s="10">
        <v>56.3</v>
      </c>
      <c r="AB23" s="95">
        <v>28625600</v>
      </c>
      <c r="AC23" s="10">
        <v>56.3</v>
      </c>
      <c r="AD23" s="2">
        <f t="shared" si="0"/>
        <v>2.3999999999999986</v>
      </c>
      <c r="AE23" s="138">
        <f t="shared" si="1"/>
        <v>5.9066967644845869E-2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52.29</v>
      </c>
      <c r="Y24" s="10">
        <v>53.34</v>
      </c>
      <c r="Z24" s="10">
        <v>52.02</v>
      </c>
      <c r="AA24" s="10">
        <v>53.16</v>
      </c>
      <c r="AB24" s="95">
        <v>10094000</v>
      </c>
      <c r="AC24" s="10">
        <v>53.16</v>
      </c>
      <c r="AD24" s="2">
        <f t="shared" si="0"/>
        <v>1.3200000000000003</v>
      </c>
      <c r="AE24" s="138">
        <f t="shared" si="1"/>
        <v>1.0262257696693311E-2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42681</v>
      </c>
      <c r="X25" s="10">
        <v>51.7</v>
      </c>
      <c r="Y25" s="10">
        <v>53.1</v>
      </c>
      <c r="Z25" s="10">
        <v>51.59</v>
      </c>
      <c r="AA25" s="10">
        <v>52.62</v>
      </c>
      <c r="AB25" s="95">
        <v>12825300</v>
      </c>
      <c r="AC25" s="10">
        <v>52.62</v>
      </c>
      <c r="AD25" s="2">
        <f t="shared" si="0"/>
        <v>1.509999999999998</v>
      </c>
      <c r="AE25" s="138">
        <f t="shared" si="1"/>
        <v>3.1562438737502418E-2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42678</v>
      </c>
      <c r="X26" s="10">
        <v>50.5</v>
      </c>
      <c r="Y26" s="10">
        <v>51.45</v>
      </c>
      <c r="Z26" s="10">
        <v>50.46</v>
      </c>
      <c r="AA26" s="10">
        <v>51.01</v>
      </c>
      <c r="AB26" s="95">
        <v>12818000</v>
      </c>
      <c r="AC26" s="10">
        <v>51.01</v>
      </c>
      <c r="AD26" s="2">
        <f t="shared" si="0"/>
        <v>0.99000000000000199</v>
      </c>
      <c r="AE26" s="138">
        <f t="shared" si="1"/>
        <v>1.5933081059549936E-2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42677</v>
      </c>
      <c r="X27" s="10">
        <v>50.51</v>
      </c>
      <c r="Y27" s="10">
        <v>50.88</v>
      </c>
      <c r="Z27" s="10">
        <v>50.1</v>
      </c>
      <c r="AA27" s="10">
        <v>50.21</v>
      </c>
      <c r="AB27" s="95">
        <v>14924800</v>
      </c>
      <c r="AC27" s="10">
        <v>50.21</v>
      </c>
      <c r="AD27" s="2">
        <f t="shared" si="0"/>
        <v>0.78000000000000114</v>
      </c>
      <c r="AE27" s="138">
        <f t="shared" si="1"/>
        <v>-7.1188451651176265E-3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42676</v>
      </c>
      <c r="X28" s="10">
        <v>50.93</v>
      </c>
      <c r="Y28" s="10">
        <v>50.98</v>
      </c>
      <c r="Z28" s="10">
        <v>50.53</v>
      </c>
      <c r="AA28" s="10">
        <v>50.57</v>
      </c>
      <c r="AB28" s="95">
        <v>8197300</v>
      </c>
      <c r="AC28" s="10">
        <v>50.57</v>
      </c>
      <c r="AD28" s="2">
        <f t="shared" si="0"/>
        <v>0.44999999999999574</v>
      </c>
      <c r="AE28" s="138">
        <f t="shared" si="1"/>
        <v>-4.5275590551180356E-3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42675</v>
      </c>
      <c r="X29" s="10">
        <v>50.93</v>
      </c>
      <c r="Y29" s="10">
        <v>51.36</v>
      </c>
      <c r="Z29" s="10">
        <v>50.38</v>
      </c>
      <c r="AA29" s="10">
        <v>50.8</v>
      </c>
      <c r="AB29" s="95">
        <v>8736700</v>
      </c>
      <c r="AC29" s="10">
        <v>50.8</v>
      </c>
      <c r="AD29" s="2">
        <f t="shared" si="0"/>
        <v>0.97999999999999687</v>
      </c>
      <c r="AE29" s="138">
        <f t="shared" si="1"/>
        <v>-2.1606757022195611E-3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42674</v>
      </c>
      <c r="X30" s="10">
        <v>51.05</v>
      </c>
      <c r="Y30" s="10">
        <v>51.62</v>
      </c>
      <c r="Z30" s="10">
        <v>50.65</v>
      </c>
      <c r="AA30" s="10">
        <v>50.91</v>
      </c>
      <c r="AB30" s="95">
        <v>11326200</v>
      </c>
      <c r="AC30" s="10">
        <v>50.91</v>
      </c>
      <c r="AD30" s="2">
        <f t="shared" si="0"/>
        <v>0.96999999999999886</v>
      </c>
      <c r="AE30" s="138">
        <f t="shared" si="1"/>
        <v>-1.7647058823530015E-3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52.11</v>
      </c>
      <c r="Y31" s="10">
        <v>52.22</v>
      </c>
      <c r="Z31" s="10">
        <v>50.66</v>
      </c>
      <c r="AA31" s="10">
        <v>51</v>
      </c>
      <c r="AB31" s="95">
        <v>13798700</v>
      </c>
      <c r="AC31" s="10">
        <v>51</v>
      </c>
      <c r="AD31" s="2">
        <f t="shared" si="0"/>
        <v>1.5600000000000023</v>
      </c>
      <c r="AE31" s="138">
        <f t="shared" si="1"/>
        <v>-1.8475750577367167E-2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52.42</v>
      </c>
      <c r="Y32" s="10">
        <v>53.17</v>
      </c>
      <c r="Z32" s="10">
        <v>50.66</v>
      </c>
      <c r="AA32" s="10">
        <v>51.96</v>
      </c>
      <c r="AB32" s="95">
        <v>31896700</v>
      </c>
      <c r="AC32" s="10">
        <v>51.96</v>
      </c>
      <c r="AD32" s="2">
        <f t="shared" si="0"/>
        <v>2.5100000000000051</v>
      </c>
      <c r="AE32" s="138">
        <f t="shared" si="1"/>
        <v>5.416920267802805E-2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49.58</v>
      </c>
      <c r="Y33" s="10">
        <v>49.76</v>
      </c>
      <c r="Z33" s="10">
        <v>49.07</v>
      </c>
      <c r="AA33" s="10">
        <v>49.29</v>
      </c>
      <c r="AB33" s="95">
        <v>8331100</v>
      </c>
      <c r="AC33" s="10">
        <v>49.29</v>
      </c>
      <c r="AD33" s="2">
        <f t="shared" si="0"/>
        <v>0.68999999999999773</v>
      </c>
      <c r="AE33" s="138">
        <f t="shared" si="1"/>
        <v>-5.2472250252270092E-3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49.22</v>
      </c>
      <c r="Y34" s="10">
        <v>50.13</v>
      </c>
      <c r="Z34" s="10">
        <v>49.03</v>
      </c>
      <c r="AA34" s="10">
        <v>49.55</v>
      </c>
      <c r="AB34" s="95">
        <v>10212800</v>
      </c>
      <c r="AC34" s="10">
        <v>49.55</v>
      </c>
      <c r="AD34" s="2">
        <f t="shared" si="0"/>
        <v>1.1000000000000014</v>
      </c>
      <c r="AE34" s="138">
        <f t="shared" si="1"/>
        <v>6.5001015640868687E-3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50.11</v>
      </c>
      <c r="Y35" s="10">
        <v>50.17</v>
      </c>
      <c r="Z35" s="10">
        <v>49.04</v>
      </c>
      <c r="AA35" s="10">
        <v>49.23</v>
      </c>
      <c r="AB35" s="95">
        <v>12107600</v>
      </c>
      <c r="AC35" s="10">
        <v>49.23</v>
      </c>
      <c r="AD35" s="2">
        <f t="shared" si="0"/>
        <v>1.1300000000000026</v>
      </c>
      <c r="AE35" s="138">
        <f t="shared" si="1"/>
        <v>-1.5793682526989317E-2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50.11</v>
      </c>
      <c r="Y36" s="10">
        <v>50.45</v>
      </c>
      <c r="Z36" s="10">
        <v>49.88</v>
      </c>
      <c r="AA36" s="10">
        <v>50.02</v>
      </c>
      <c r="AB36" s="95">
        <v>8558700</v>
      </c>
      <c r="AC36" s="10">
        <v>50.02</v>
      </c>
      <c r="AD36" s="2">
        <f t="shared" si="0"/>
        <v>0.57000000000000028</v>
      </c>
      <c r="AE36" s="138">
        <f t="shared" si="1"/>
        <v>-6.7513899920571552E-3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49.81</v>
      </c>
      <c r="Y37" s="10">
        <v>50.48</v>
      </c>
      <c r="Z37" s="10">
        <v>49.76</v>
      </c>
      <c r="AA37" s="10">
        <v>50.36</v>
      </c>
      <c r="AB37" s="95">
        <v>9310200</v>
      </c>
      <c r="AC37" s="10">
        <v>50.36</v>
      </c>
      <c r="AD37" s="2">
        <f t="shared" si="0"/>
        <v>0.71999999999999886</v>
      </c>
      <c r="AE37" s="138">
        <f t="shared" si="1"/>
        <v>9.8255464206937759E-3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49.95</v>
      </c>
      <c r="Y38" s="10">
        <v>50.18</v>
      </c>
      <c r="Z38" s="10">
        <v>49.8</v>
      </c>
      <c r="AA38" s="10">
        <v>49.87</v>
      </c>
      <c r="AB38" s="95">
        <v>7636200</v>
      </c>
      <c r="AC38" s="10">
        <v>49.87</v>
      </c>
      <c r="AD38" s="2">
        <f t="shared" si="0"/>
        <v>0.38000000000000256</v>
      </c>
      <c r="AE38" s="138">
        <f t="shared" si="1"/>
        <v>-3.5964035964035634E-3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49.48</v>
      </c>
      <c r="Y39" s="10">
        <v>50.35</v>
      </c>
      <c r="Z39" s="10">
        <v>49.34</v>
      </c>
      <c r="AA39" s="10">
        <v>50.05</v>
      </c>
      <c r="AB39" s="95">
        <v>8773300</v>
      </c>
      <c r="AC39" s="10">
        <v>50.05</v>
      </c>
      <c r="AD39" s="2">
        <f t="shared" si="0"/>
        <v>1.009999999999998</v>
      </c>
      <c r="AE39" s="138">
        <f t="shared" si="1"/>
        <v>1.4389947304418227E-2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49.69</v>
      </c>
      <c r="Y40" s="10">
        <v>49.79</v>
      </c>
      <c r="Z40" s="10">
        <v>49.1</v>
      </c>
      <c r="AA40" s="10">
        <v>49.34</v>
      </c>
      <c r="AB40" s="95">
        <v>11578000</v>
      </c>
      <c r="AC40" s="10">
        <v>49.34</v>
      </c>
      <c r="AD40" s="2">
        <f t="shared" si="0"/>
        <v>0.68999999999999773</v>
      </c>
      <c r="AE40" s="138">
        <f t="shared" si="1"/>
        <v>-8.6397428169580071E-3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62.744000000000007</v>
      </c>
      <c r="Q41" s="2"/>
      <c r="W41" s="133">
        <v>42657</v>
      </c>
      <c r="X41" s="10">
        <v>50.35</v>
      </c>
      <c r="Y41" s="10">
        <v>50.65</v>
      </c>
      <c r="Z41" s="10">
        <v>49.76</v>
      </c>
      <c r="AA41" s="10">
        <v>49.77</v>
      </c>
      <c r="AB41" s="95">
        <v>13848400</v>
      </c>
      <c r="AC41" s="10">
        <v>49.77</v>
      </c>
      <c r="AD41" s="2">
        <f t="shared" si="0"/>
        <v>0.89000000000000057</v>
      </c>
      <c r="AE41" s="138">
        <f t="shared" si="1"/>
        <v>-9.3550955414012371E-3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62.1736</v>
      </c>
      <c r="Q42" s="2"/>
      <c r="T42" s="91" t="s">
        <v>113</v>
      </c>
      <c r="W42" s="133">
        <v>42656</v>
      </c>
      <c r="X42" s="10">
        <v>49.63</v>
      </c>
      <c r="Y42" s="10">
        <v>50.49</v>
      </c>
      <c r="Z42" s="10">
        <v>49.12</v>
      </c>
      <c r="AA42" s="10">
        <v>50.24</v>
      </c>
      <c r="AB42" s="95">
        <v>15096000</v>
      </c>
      <c r="AC42" s="10">
        <v>50.24</v>
      </c>
      <c r="AD42" s="2">
        <f t="shared" si="0"/>
        <v>1.3700000000000045</v>
      </c>
      <c r="AE42" s="138">
        <f t="shared" si="1"/>
        <v>4.5990801839632667E-3</v>
      </c>
    </row>
    <row r="43" spans="2:31" ht="15.75" thickTop="1" x14ac:dyDescent="0.25">
      <c r="O43" s="83">
        <v>1.08</v>
      </c>
      <c r="P43" s="83">
        <f t="shared" si="15"/>
        <v>61.603200000000001</v>
      </c>
      <c r="Q43" s="2"/>
      <c r="T43" s="128" t="s">
        <v>98</v>
      </c>
      <c r="U43" s="129">
        <v>55.23</v>
      </c>
      <c r="V43" s="573"/>
      <c r="W43" s="133">
        <v>42655</v>
      </c>
      <c r="X43" s="10">
        <v>49.82</v>
      </c>
      <c r="Y43" s="10">
        <v>50.97</v>
      </c>
      <c r="Z43" s="10">
        <v>49.74</v>
      </c>
      <c r="AA43" s="10">
        <v>50.01</v>
      </c>
      <c r="AB43" s="95">
        <v>18137500</v>
      </c>
      <c r="AC43" s="10">
        <v>50.01</v>
      </c>
      <c r="AD43" s="2">
        <f t="shared" si="0"/>
        <v>1.2299999999999969</v>
      </c>
      <c r="AE43" s="138">
        <f t="shared" si="1"/>
        <v>9.2835519677094691E-3</v>
      </c>
    </row>
    <row r="44" spans="2:31" x14ac:dyDescent="0.25">
      <c r="O44" s="83">
        <v>1.07</v>
      </c>
      <c r="P44" s="83">
        <f t="shared" si="15"/>
        <v>61.032800000000002</v>
      </c>
      <c r="Q44" s="2"/>
      <c r="T44" s="93" t="s">
        <v>99</v>
      </c>
      <c r="U44" s="130">
        <v>56.32</v>
      </c>
      <c r="W44" s="133">
        <v>42654</v>
      </c>
      <c r="X44" s="10">
        <v>49.67</v>
      </c>
      <c r="Y44" s="10">
        <v>50.23</v>
      </c>
      <c r="Z44" s="10">
        <v>49.5</v>
      </c>
      <c r="AA44" s="10">
        <v>49.55</v>
      </c>
      <c r="AB44" s="95">
        <v>24532500</v>
      </c>
      <c r="AC44" s="10">
        <v>49.55</v>
      </c>
      <c r="AD44" s="2">
        <f t="shared" si="0"/>
        <v>0.72999999999999687</v>
      </c>
      <c r="AE44" s="138">
        <f t="shared" si="1"/>
        <v>-5.2198353744229431E-3</v>
      </c>
    </row>
    <row r="45" spans="2:31" x14ac:dyDescent="0.25">
      <c r="O45" s="83">
        <v>1.06</v>
      </c>
      <c r="P45" s="83">
        <f t="shared" si="15"/>
        <v>60.462400000000002</v>
      </c>
      <c r="Q45" s="2"/>
      <c r="T45" s="93" t="s">
        <v>100</v>
      </c>
      <c r="U45" s="130" t="s">
        <v>487</v>
      </c>
      <c r="W45" s="133">
        <v>42653</v>
      </c>
      <c r="X45" s="10">
        <v>50.79</v>
      </c>
      <c r="Y45" s="10">
        <v>51.3</v>
      </c>
      <c r="Z45" s="10">
        <v>49.54</v>
      </c>
      <c r="AA45" s="10">
        <v>49.81</v>
      </c>
      <c r="AB45" s="95">
        <v>65259700</v>
      </c>
      <c r="AC45" s="10">
        <v>49.81</v>
      </c>
      <c r="AD45" s="2">
        <f t="shared" si="0"/>
        <v>1.759999999999998</v>
      </c>
      <c r="AE45" s="138">
        <f t="shared" si="1"/>
        <v>-0.10138913945516859</v>
      </c>
    </row>
    <row r="46" spans="2:31" x14ac:dyDescent="0.25">
      <c r="O46" s="83">
        <v>1.05</v>
      </c>
      <c r="P46" s="83">
        <f t="shared" si="15"/>
        <v>59.892000000000003</v>
      </c>
      <c r="Q46" s="2"/>
      <c r="T46" s="93" t="s">
        <v>101</v>
      </c>
      <c r="U46" s="130" t="s">
        <v>488</v>
      </c>
      <c r="W46" s="133">
        <v>42650</v>
      </c>
      <c r="X46" s="10">
        <v>55.22</v>
      </c>
      <c r="Y46" s="10">
        <v>55.9</v>
      </c>
      <c r="Z46" s="10">
        <v>55.06</v>
      </c>
      <c r="AA46" s="10">
        <v>55.43</v>
      </c>
      <c r="AB46" s="95">
        <v>12714400</v>
      </c>
      <c r="AC46" s="10">
        <v>55.43</v>
      </c>
      <c r="AD46" s="2">
        <f t="shared" si="0"/>
        <v>0.83999999999999631</v>
      </c>
      <c r="AE46" s="138">
        <f t="shared" si="1"/>
        <v>6.9028156221617731E-3</v>
      </c>
    </row>
    <row r="47" spans="2:31" x14ac:dyDescent="0.25">
      <c r="O47" s="83">
        <v>1.04</v>
      </c>
      <c r="P47" s="83">
        <f t="shared" si="15"/>
        <v>59.321600000000004</v>
      </c>
      <c r="Q47" s="2"/>
      <c r="T47" s="93" t="s">
        <v>102</v>
      </c>
      <c r="U47" s="130">
        <v>62.11</v>
      </c>
      <c r="W47" s="133">
        <v>42649</v>
      </c>
      <c r="X47" s="10">
        <v>54.57</v>
      </c>
      <c r="Y47" s="10">
        <v>55.36</v>
      </c>
      <c r="Z47" s="10">
        <v>54.48</v>
      </c>
      <c r="AA47" s="10">
        <v>55.05</v>
      </c>
      <c r="AB47" s="95">
        <v>10955300</v>
      </c>
      <c r="AC47" s="10">
        <v>55.05</v>
      </c>
      <c r="AD47" s="2">
        <f t="shared" si="0"/>
        <v>0.88000000000000256</v>
      </c>
      <c r="AE47" s="138">
        <f t="shared" si="1"/>
        <v>4.7453914947983566E-3</v>
      </c>
    </row>
    <row r="48" spans="2:31" x14ac:dyDescent="0.25">
      <c r="O48" s="83">
        <v>1.03</v>
      </c>
      <c r="P48" s="83">
        <f t="shared" si="15"/>
        <v>58.751199999999997</v>
      </c>
      <c r="Q48" s="2"/>
      <c r="T48" s="93" t="s">
        <v>103</v>
      </c>
      <c r="U48" s="130">
        <v>0.982873</v>
      </c>
      <c r="W48" s="133">
        <v>42648</v>
      </c>
      <c r="X48" s="10">
        <v>54.9</v>
      </c>
      <c r="Y48" s="10">
        <v>55.2</v>
      </c>
      <c r="Z48" s="10">
        <v>54.49</v>
      </c>
      <c r="AA48" s="10">
        <v>54.79</v>
      </c>
      <c r="AB48" s="95">
        <v>10964100</v>
      </c>
      <c r="AC48" s="10">
        <v>54.79</v>
      </c>
      <c r="AD48" s="2">
        <f t="shared" si="0"/>
        <v>0.71000000000000085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15"/>
        <v>58.180799999999998</v>
      </c>
      <c r="Q49" s="2"/>
      <c r="T49" s="93" t="s">
        <v>104</v>
      </c>
      <c r="U49" s="130" t="s">
        <v>489</v>
      </c>
      <c r="W49" s="133">
        <v>42648</v>
      </c>
      <c r="X49" s="10" t="s">
        <v>190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1.01</v>
      </c>
      <c r="P50" s="83">
        <f t="shared" si="15"/>
        <v>57.610399999999998</v>
      </c>
      <c r="Q50" s="2"/>
      <c r="T50" s="93"/>
      <c r="U50" s="130"/>
      <c r="W50" s="133">
        <v>42647</v>
      </c>
      <c r="X50" s="10">
        <v>54.9</v>
      </c>
      <c r="Y50" s="10">
        <v>55.82</v>
      </c>
      <c r="Z50" s="10">
        <v>54.8</v>
      </c>
      <c r="AA50" s="10">
        <v>55.21</v>
      </c>
      <c r="AB50" s="95">
        <v>14042700</v>
      </c>
      <c r="AC50" s="10">
        <v>54.83</v>
      </c>
      <c r="AD50" s="2">
        <f t="shared" si="0"/>
        <v>1.0200000000000031</v>
      </c>
      <c r="AE50" s="138">
        <f t="shared" si="1"/>
        <v>1.0132645541635954E-2</v>
      </c>
    </row>
    <row r="51" spans="15:31" x14ac:dyDescent="0.25">
      <c r="O51" s="83">
        <v>1</v>
      </c>
      <c r="P51" s="83">
        <f t="shared" si="15"/>
        <v>57.04</v>
      </c>
      <c r="Q51" s="2"/>
      <c r="T51" s="93" t="s">
        <v>105</v>
      </c>
      <c r="U51" s="130" t="s">
        <v>490</v>
      </c>
      <c r="W51" s="133">
        <v>42646</v>
      </c>
      <c r="X51" s="10">
        <v>53.94</v>
      </c>
      <c r="Y51" s="10">
        <v>54.7</v>
      </c>
      <c r="Z51" s="10">
        <v>53.56</v>
      </c>
      <c r="AA51" s="10">
        <v>54.66</v>
      </c>
      <c r="AB51" s="95">
        <v>9697200</v>
      </c>
      <c r="AC51" s="10">
        <v>54.28</v>
      </c>
      <c r="AD51" s="2">
        <f t="shared" si="0"/>
        <v>1.1400000000000006</v>
      </c>
      <c r="AE51" s="138">
        <f t="shared" si="1"/>
        <v>1.3632119514472629E-2</v>
      </c>
    </row>
    <row r="52" spans="15:31" x14ac:dyDescent="0.25">
      <c r="O52" s="83">
        <v>0.99</v>
      </c>
      <c r="P52" s="83">
        <f t="shared" si="15"/>
        <v>56.4696</v>
      </c>
      <c r="Q52" s="2"/>
      <c r="T52" s="93" t="s">
        <v>106</v>
      </c>
      <c r="U52" s="130" t="s">
        <v>364</v>
      </c>
      <c r="W52" s="133">
        <v>42643</v>
      </c>
      <c r="X52" s="10">
        <v>53.93</v>
      </c>
      <c r="Y52" s="10">
        <v>54.37</v>
      </c>
      <c r="Z52" s="10">
        <v>53.9</v>
      </c>
      <c r="AA52" s="10">
        <v>53.92</v>
      </c>
      <c r="AB52" s="95">
        <v>13326700</v>
      </c>
      <c r="AC52" s="10">
        <v>53.55</v>
      </c>
      <c r="AD52" s="2">
        <f t="shared" si="0"/>
        <v>0.46999999999999886</v>
      </c>
      <c r="AE52" s="138">
        <f t="shared" si="1"/>
        <v>9.3457943925234765E-4</v>
      </c>
    </row>
    <row r="53" spans="15:31" x14ac:dyDescent="0.25">
      <c r="O53" s="83">
        <v>0.98</v>
      </c>
      <c r="P53" s="83">
        <f t="shared" si="15"/>
        <v>55.8992</v>
      </c>
      <c r="Q53" s="2"/>
      <c r="T53" s="93" t="s">
        <v>107</v>
      </c>
      <c r="U53" s="131">
        <v>11782750</v>
      </c>
      <c r="W53" s="133">
        <v>42642</v>
      </c>
      <c r="X53" s="10">
        <v>55.26</v>
      </c>
      <c r="Y53" s="10">
        <v>55.27</v>
      </c>
      <c r="Z53" s="10">
        <v>53.76</v>
      </c>
      <c r="AA53" s="10">
        <v>53.87</v>
      </c>
      <c r="AB53" s="95">
        <v>17228500</v>
      </c>
      <c r="AC53" s="10">
        <v>53.5</v>
      </c>
      <c r="AD53" s="2">
        <f t="shared" si="0"/>
        <v>1.5100000000000051</v>
      </c>
      <c r="AE53" s="138">
        <f t="shared" si="1"/>
        <v>-2.2116614878450069E-2</v>
      </c>
    </row>
    <row r="54" spans="15:31" x14ac:dyDescent="0.25">
      <c r="O54" s="83">
        <v>0.97</v>
      </c>
      <c r="P54" s="83">
        <f t="shared" si="15"/>
        <v>55.328800000000001</v>
      </c>
      <c r="T54" s="93" t="s">
        <v>110</v>
      </c>
      <c r="U54" s="131">
        <v>12517300</v>
      </c>
      <c r="W54" s="133">
        <v>42641</v>
      </c>
      <c r="X54" s="10">
        <v>55.81</v>
      </c>
      <c r="Y54" s="10">
        <v>55.81</v>
      </c>
      <c r="Z54" s="10">
        <v>54.93</v>
      </c>
      <c r="AA54" s="10">
        <v>55.09</v>
      </c>
      <c r="AB54" s="95">
        <v>13768400</v>
      </c>
      <c r="AC54" s="10">
        <v>54.71</v>
      </c>
      <c r="AD54" s="2">
        <f t="shared" si="0"/>
        <v>0.88000000000000256</v>
      </c>
      <c r="AE54" s="138">
        <f t="shared" si="1"/>
        <v>-1.1741329479768803E-2</v>
      </c>
    </row>
    <row r="55" spans="15:31" x14ac:dyDescent="0.25">
      <c r="O55" s="83">
        <v>0.96</v>
      </c>
      <c r="P55" s="83">
        <f t="shared" si="15"/>
        <v>54.758399999999995</v>
      </c>
      <c r="T55" s="93" t="s">
        <v>108</v>
      </c>
      <c r="U55" s="130" t="s">
        <v>491</v>
      </c>
      <c r="W55" s="133">
        <v>42640</v>
      </c>
      <c r="X55" s="10">
        <v>55.68</v>
      </c>
      <c r="Y55" s="10">
        <v>55.89</v>
      </c>
      <c r="Z55" s="10">
        <v>55.5</v>
      </c>
      <c r="AA55" s="10">
        <v>55.74</v>
      </c>
      <c r="AB55" s="95">
        <v>8619900</v>
      </c>
      <c r="AC55" s="10">
        <v>55.36</v>
      </c>
      <c r="AD55" s="2">
        <f t="shared" si="0"/>
        <v>0.39000000000000057</v>
      </c>
      <c r="AE55" s="138">
        <f t="shared" si="1"/>
        <v>4.7186932849363483E-3</v>
      </c>
    </row>
    <row r="56" spans="15:31" x14ac:dyDescent="0.25">
      <c r="O56" s="83">
        <v>0.95</v>
      </c>
      <c r="P56" s="83">
        <f t="shared" si="15"/>
        <v>54.187999999999995</v>
      </c>
      <c r="T56" s="93" t="s">
        <v>111</v>
      </c>
      <c r="U56" s="130">
        <v>28.53</v>
      </c>
      <c r="W56" s="133">
        <v>42639</v>
      </c>
      <c r="X56" s="10">
        <v>56.26</v>
      </c>
      <c r="Y56" s="10">
        <v>56.31</v>
      </c>
      <c r="Z56" s="10">
        <v>55.4</v>
      </c>
      <c r="AA56" s="10">
        <v>55.48</v>
      </c>
      <c r="AB56" s="95">
        <v>8599800</v>
      </c>
      <c r="AC56" s="10">
        <v>55.1</v>
      </c>
      <c r="AD56" s="2">
        <f t="shared" si="0"/>
        <v>0.91000000000000369</v>
      </c>
      <c r="AE56" s="138">
        <f t="shared" si="1"/>
        <v>-1.7650205027634147E-2</v>
      </c>
    </row>
    <row r="57" spans="15:31" x14ac:dyDescent="0.25">
      <c r="O57" s="83">
        <v>0.94</v>
      </c>
      <c r="P57" s="83">
        <f t="shared" si="15"/>
        <v>53.617599999999996</v>
      </c>
      <c r="T57" s="93" t="s">
        <v>112</v>
      </c>
      <c r="U57" s="130">
        <v>2</v>
      </c>
      <c r="W57" s="133">
        <v>42636</v>
      </c>
      <c r="X57" s="10">
        <v>56.3</v>
      </c>
      <c r="Y57" s="10">
        <v>56.95</v>
      </c>
      <c r="Z57" s="10">
        <v>56.26</v>
      </c>
      <c r="AA57" s="10">
        <v>56.48</v>
      </c>
      <c r="AB57" s="95">
        <v>8569100</v>
      </c>
      <c r="AC57" s="10">
        <v>56.09</v>
      </c>
      <c r="AD57" s="2">
        <f t="shared" si="0"/>
        <v>0.69000000000000483</v>
      </c>
      <c r="AE57" s="138">
        <f t="shared" si="1"/>
        <v>1.0708548991611444E-3</v>
      </c>
    </row>
    <row r="58" spans="15:31" x14ac:dyDescent="0.25">
      <c r="O58" s="83">
        <v>0.93</v>
      </c>
      <c r="P58" s="83">
        <f t="shared" si="15"/>
        <v>53.047200000000004</v>
      </c>
      <c r="T58" s="93" t="s">
        <v>109</v>
      </c>
      <c r="U58" s="130" t="s">
        <v>492</v>
      </c>
      <c r="W58" s="133">
        <v>42635</v>
      </c>
      <c r="X58" s="10">
        <v>56.03</v>
      </c>
      <c r="Y58" s="10">
        <v>56.65</v>
      </c>
      <c r="Z58" s="10">
        <v>55.87</v>
      </c>
      <c r="AA58" s="10">
        <v>56.42</v>
      </c>
      <c r="AB58" s="95">
        <v>10611000</v>
      </c>
      <c r="AC58" s="10">
        <v>56.03</v>
      </c>
      <c r="AD58" s="2">
        <f t="shared" si="0"/>
        <v>0.78000000000000114</v>
      </c>
      <c r="AE58" s="138">
        <f t="shared" si="1"/>
        <v>8.6408640864086284E-3</v>
      </c>
    </row>
    <row r="59" spans="15:31" x14ac:dyDescent="0.25">
      <c r="O59" s="83">
        <v>0.92</v>
      </c>
      <c r="P59" s="83">
        <f t="shared" si="15"/>
        <v>52.476800000000004</v>
      </c>
      <c r="W59" s="133">
        <v>42634</v>
      </c>
      <c r="X59" s="10">
        <v>55.86</v>
      </c>
      <c r="Y59" s="10">
        <v>56.12</v>
      </c>
      <c r="Z59" s="10">
        <v>55.26</v>
      </c>
      <c r="AA59" s="10">
        <v>55.93</v>
      </c>
      <c r="AB59" s="95">
        <v>11651400</v>
      </c>
      <c r="AC59" s="10">
        <v>55.55</v>
      </c>
      <c r="AD59" s="2">
        <f t="shared" si="0"/>
        <v>0.85999999999999943</v>
      </c>
      <c r="AE59" s="138">
        <f t="shared" si="1"/>
        <v>6.7053280173976493E-3</v>
      </c>
    </row>
    <row r="60" spans="15:31" x14ac:dyDescent="0.25">
      <c r="O60" s="83">
        <v>0.91</v>
      </c>
      <c r="P60" s="83">
        <f t="shared" si="15"/>
        <v>51.906399999999998</v>
      </c>
      <c r="W60" s="133">
        <v>42633</v>
      </c>
      <c r="X60" s="10">
        <v>55.35</v>
      </c>
      <c r="Y60" s="10">
        <v>56.28</v>
      </c>
      <c r="Z60" s="10">
        <v>55.16</v>
      </c>
      <c r="AA60" s="10">
        <v>55.56</v>
      </c>
      <c r="AB60" s="95">
        <v>9940200</v>
      </c>
      <c r="AC60" s="10">
        <v>55.18</v>
      </c>
      <c r="AD60" s="2">
        <f t="shared" si="0"/>
        <v>1.1200000000000045</v>
      </c>
      <c r="AE60" s="138">
        <f t="shared" si="1"/>
        <v>8.7751371115172283E-3</v>
      </c>
    </row>
    <row r="61" spans="15:31" x14ac:dyDescent="0.25">
      <c r="O61" s="83">
        <v>0.9</v>
      </c>
      <c r="P61" s="83">
        <f t="shared" si="15"/>
        <v>51.335999999999999</v>
      </c>
      <c r="W61" s="133">
        <v>42632</v>
      </c>
      <c r="X61" s="10">
        <v>55.95</v>
      </c>
      <c r="Y61" s="10">
        <v>55.97</v>
      </c>
      <c r="Z61" s="10">
        <v>55.02</v>
      </c>
      <c r="AA61" s="10">
        <v>55.08</v>
      </c>
      <c r="AB61" s="95">
        <v>10517400</v>
      </c>
      <c r="AC61" s="10">
        <v>54.7</v>
      </c>
      <c r="AD61" s="2">
        <f t="shared" si="0"/>
        <v>0.94999999999999574</v>
      </c>
      <c r="AE61" s="138">
        <f t="shared" si="1"/>
        <v>-9.4168779427742377E-3</v>
      </c>
    </row>
    <row r="62" spans="15:31" x14ac:dyDescent="0.25">
      <c r="W62" s="133">
        <v>42629</v>
      </c>
      <c r="X62" s="10">
        <v>56.22</v>
      </c>
      <c r="Y62" s="10">
        <v>56.41</v>
      </c>
      <c r="Z62" s="10">
        <v>55.53</v>
      </c>
      <c r="AA62" s="10">
        <v>55.6</v>
      </c>
      <c r="AB62" s="95">
        <v>12082900</v>
      </c>
      <c r="AC62" s="10">
        <v>55.22</v>
      </c>
      <c r="AD62" s="2">
        <f t="shared" si="0"/>
        <v>0.87999999999999545</v>
      </c>
      <c r="AE62" s="138">
        <f t="shared" si="1"/>
        <v>-6.4771500539761995E-3</v>
      </c>
    </row>
    <row r="63" spans="15:31" x14ac:dyDescent="0.25">
      <c r="W63" s="133">
        <v>42628</v>
      </c>
      <c r="X63" s="10">
        <v>55.35</v>
      </c>
      <c r="Y63" s="10">
        <v>56.34</v>
      </c>
      <c r="Z63" s="10">
        <v>55.27</v>
      </c>
      <c r="AA63" s="10">
        <v>55.97</v>
      </c>
      <c r="AB63" s="95">
        <v>9835200</v>
      </c>
      <c r="AC63" s="10">
        <v>55.58</v>
      </c>
      <c r="AD63" s="2">
        <f t="shared" si="0"/>
        <v>1.0700000000000003</v>
      </c>
      <c r="AE63" s="138">
        <f t="shared" si="1"/>
        <v>1.3309024612579767E-2</v>
      </c>
    </row>
    <row r="64" spans="15:31" x14ac:dyDescent="0.25">
      <c r="W64" s="133">
        <v>42627</v>
      </c>
      <c r="X64" s="10">
        <v>55.85</v>
      </c>
      <c r="Y64" s="10">
        <v>56.09</v>
      </c>
      <c r="Z64" s="10">
        <v>55.11</v>
      </c>
      <c r="AA64" s="10">
        <v>55.23</v>
      </c>
      <c r="AB64" s="95">
        <v>9007200</v>
      </c>
      <c r="AC64" s="10">
        <v>54.85</v>
      </c>
      <c r="AD64" s="2">
        <f t="shared" si="0"/>
        <v>0.98000000000000398</v>
      </c>
      <c r="AE64" s="138">
        <f t="shared" si="1"/>
        <v>-6.7004708438971328E-3</v>
      </c>
    </row>
    <row r="65" spans="23:31" x14ac:dyDescent="0.25">
      <c r="W65" s="133">
        <v>42626</v>
      </c>
      <c r="X65" s="10">
        <v>56.08</v>
      </c>
      <c r="Y65" s="10">
        <v>56.13</v>
      </c>
      <c r="Z65" s="10">
        <v>55.09</v>
      </c>
      <c r="AA65" s="10">
        <v>55.6</v>
      </c>
      <c r="AB65" s="95">
        <v>9473400</v>
      </c>
      <c r="AC65" s="10">
        <v>55.22</v>
      </c>
      <c r="AD65" s="2">
        <f t="shared" si="0"/>
        <v>1.0399999999999991</v>
      </c>
      <c r="AE65" s="138">
        <f t="shared" si="1"/>
        <v>-1.2694439477918817E-2</v>
      </c>
    </row>
    <row r="66" spans="23:31" x14ac:dyDescent="0.25">
      <c r="W66" s="133">
        <v>42625</v>
      </c>
      <c r="X66" s="10">
        <v>55.3</v>
      </c>
      <c r="Y66" s="10">
        <v>56.44</v>
      </c>
      <c r="Z66" s="10">
        <v>55.02</v>
      </c>
      <c r="AA66" s="10">
        <v>56.32</v>
      </c>
      <c r="AB66" s="95">
        <v>9958900</v>
      </c>
      <c r="AC66" s="10">
        <v>55.93</v>
      </c>
      <c r="AD66" s="2">
        <f t="shared" si="0"/>
        <v>1.4199999999999946</v>
      </c>
      <c r="AE66" s="138">
        <f t="shared" si="1"/>
        <v>1.1758321273516614E-2</v>
      </c>
    </row>
    <row r="67" spans="23:31" x14ac:dyDescent="0.25">
      <c r="W67" s="133">
        <v>42622</v>
      </c>
      <c r="X67" s="10">
        <v>56.6</v>
      </c>
      <c r="Y67" s="10">
        <v>57.01</v>
      </c>
      <c r="Z67" s="10">
        <v>55.66</v>
      </c>
      <c r="AA67" s="10">
        <v>55.66</v>
      </c>
      <c r="AB67" s="95">
        <v>12349600</v>
      </c>
      <c r="AC67" s="10">
        <v>55.28</v>
      </c>
      <c r="AD67" s="2">
        <f>Y67-Z67</f>
        <v>1.3500000000000014</v>
      </c>
      <c r="AE67" s="138" t="e">
        <f>AC67/#REF!-1</f>
        <v>#REF!</v>
      </c>
    </row>
    <row r="68" spans="23:31" x14ac:dyDescent="0.25">
      <c r="W68" s="133">
        <v>42621</v>
      </c>
      <c r="X68" s="10">
        <v>56.63</v>
      </c>
      <c r="Y68" s="10">
        <v>57.25</v>
      </c>
      <c r="Z68" s="10">
        <v>56.28</v>
      </c>
      <c r="AA68" s="10">
        <v>56.81</v>
      </c>
      <c r="AB68" s="95">
        <v>11571500</v>
      </c>
      <c r="AC68" s="10">
        <v>56.42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21" priority="11">
      <formula>F34&gt;0</formula>
    </cfRule>
    <cfRule type="expression" dxfId="720" priority="12">
      <formula>F34&lt;0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F25:F33">
    <cfRule type="expression" dxfId="715" priority="5">
      <formula>F25&gt;0</formula>
    </cfRule>
    <cfRule type="expression" dxfId="714" priority="6">
      <formula>F25&lt;0</formula>
    </cfRule>
  </conditionalFormatting>
  <conditionalFormatting sqref="H25:H33">
    <cfRule type="expression" dxfId="713" priority="3">
      <formula>H25&gt;0</formula>
    </cfRule>
    <cfRule type="expression" dxfId="712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66.37</v>
      </c>
      <c r="Y2" s="10">
        <v>66.569999999999993</v>
      </c>
      <c r="Z2" s="10">
        <v>64.819999999999993</v>
      </c>
      <c r="AA2" s="10">
        <v>64.94</v>
      </c>
      <c r="AB2" s="95">
        <v>1219800</v>
      </c>
      <c r="AC2" s="10">
        <v>64.94</v>
      </c>
      <c r="AD2" s="2">
        <f>Y2-Z2</f>
        <v>1.75</v>
      </c>
      <c r="AE2" s="138">
        <f>AC2/AC3-1</f>
        <v>-2.0660533856130314E-2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64.94</v>
      </c>
      <c r="T3" s="1"/>
      <c r="W3" s="133">
        <v>42712</v>
      </c>
      <c r="X3" s="10">
        <v>65.86</v>
      </c>
      <c r="Y3" s="10">
        <v>66.790000000000006</v>
      </c>
      <c r="Z3" s="10">
        <v>65.58</v>
      </c>
      <c r="AA3" s="10">
        <v>66.31</v>
      </c>
      <c r="AB3" s="95">
        <v>1096700</v>
      </c>
      <c r="AC3" s="10">
        <v>66.31</v>
      </c>
      <c r="AD3" s="2">
        <f t="shared" ref="AD3:AD66" si="0">Y3-Z3</f>
        <v>1.210000000000008</v>
      </c>
      <c r="AE3" s="138">
        <f t="shared" ref="AE3:AE66" si="1">AC3/AC4-1</f>
        <v>2.4187452758881456E-3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64.94</v>
      </c>
      <c r="R4" s="521">
        <v>-2.07E-2</v>
      </c>
      <c r="T4" s="163"/>
      <c r="U4" s="1"/>
      <c r="W4" s="133">
        <v>42711</v>
      </c>
      <c r="X4" s="10">
        <v>64.709999999999994</v>
      </c>
      <c r="Y4" s="10">
        <v>66.180000000000007</v>
      </c>
      <c r="Z4" s="10">
        <v>64.400000000000006</v>
      </c>
      <c r="AA4" s="10">
        <v>66.150000000000006</v>
      </c>
      <c r="AB4" s="95">
        <v>1308300</v>
      </c>
      <c r="AC4" s="10">
        <v>66.150000000000006</v>
      </c>
      <c r="AD4" s="2">
        <f t="shared" si="0"/>
        <v>1.7800000000000011</v>
      </c>
      <c r="AE4" s="138">
        <f t="shared" si="1"/>
        <v>1.8789465578315179E-2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64.41</v>
      </c>
      <c r="Y5" s="10">
        <v>64.98</v>
      </c>
      <c r="Z5" s="10">
        <v>64.040000000000006</v>
      </c>
      <c r="AA5" s="10">
        <v>64.930000000000007</v>
      </c>
      <c r="AB5" s="95">
        <v>1234200</v>
      </c>
      <c r="AC5" s="10">
        <v>64.930000000000007</v>
      </c>
      <c r="AD5" s="2">
        <f t="shared" si="0"/>
        <v>0.93999999999999773</v>
      </c>
      <c r="AE5" s="138">
        <f t="shared" si="1"/>
        <v>9.6408023635516926E-3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64</v>
      </c>
      <c r="Y6" s="10">
        <v>64.59</v>
      </c>
      <c r="Z6" s="10">
        <v>63.62</v>
      </c>
      <c r="AA6" s="10">
        <v>64.31</v>
      </c>
      <c r="AB6" s="95">
        <v>1970900</v>
      </c>
      <c r="AC6" s="10">
        <v>64.31</v>
      </c>
      <c r="AD6" s="2">
        <f t="shared" si="0"/>
        <v>0.97000000000000597</v>
      </c>
      <c r="AE6" s="138">
        <f t="shared" si="1"/>
        <v>6.8889932675748611E-3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42706</v>
      </c>
      <c r="X7" s="10">
        <v>63.34</v>
      </c>
      <c r="Y7" s="10">
        <v>64.14</v>
      </c>
      <c r="Z7" s="10">
        <v>62.83</v>
      </c>
      <c r="AA7" s="10">
        <v>63.87</v>
      </c>
      <c r="AB7" s="95">
        <v>2282300</v>
      </c>
      <c r="AC7" s="10">
        <v>63.87</v>
      </c>
      <c r="AD7" s="2">
        <f t="shared" si="0"/>
        <v>1.3100000000000023</v>
      </c>
      <c r="AE7" s="138">
        <f t="shared" si="1"/>
        <v>5.6683986773735651E-3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66.48</v>
      </c>
      <c r="Y8" s="10">
        <v>66.5</v>
      </c>
      <c r="Z8" s="10">
        <v>63.5</v>
      </c>
      <c r="AA8" s="10">
        <v>63.51</v>
      </c>
      <c r="AB8" s="95">
        <v>2879500</v>
      </c>
      <c r="AC8" s="10">
        <v>63.51</v>
      </c>
      <c r="AD8" s="2">
        <f t="shared" si="0"/>
        <v>3</v>
      </c>
      <c r="AE8" s="138">
        <f t="shared" si="1"/>
        <v>-4.7826086956521796E-2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42704</v>
      </c>
      <c r="X9" s="10">
        <v>67.3</v>
      </c>
      <c r="Y9" s="10">
        <v>67.48</v>
      </c>
      <c r="Z9" s="10">
        <v>66.44</v>
      </c>
      <c r="AA9" s="10">
        <v>66.7</v>
      </c>
      <c r="AB9" s="95">
        <v>1751100</v>
      </c>
      <c r="AC9" s="10">
        <v>66.7</v>
      </c>
      <c r="AD9" s="2">
        <f t="shared" si="0"/>
        <v>1.0400000000000063</v>
      </c>
      <c r="AE9" s="138">
        <f t="shared" si="1"/>
        <v>-8.6206896551723755E-3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42703</v>
      </c>
      <c r="X10" s="10">
        <v>66.34</v>
      </c>
      <c r="Y10" s="10">
        <v>67.760000000000005</v>
      </c>
      <c r="Z10" s="10">
        <v>66.11</v>
      </c>
      <c r="AA10" s="10">
        <v>67.28</v>
      </c>
      <c r="AB10" s="95">
        <v>1895700</v>
      </c>
      <c r="AC10" s="10">
        <v>67.28</v>
      </c>
      <c r="AD10" s="2">
        <f t="shared" si="0"/>
        <v>1.6500000000000057</v>
      </c>
      <c r="AE10" s="138">
        <f t="shared" si="1"/>
        <v>1.6774973552969641E-2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66.52</v>
      </c>
      <c r="Y11" s="10">
        <v>66.790000000000006</v>
      </c>
      <c r="Z11" s="10">
        <v>65.900000000000006</v>
      </c>
      <c r="AA11" s="10">
        <v>66.17</v>
      </c>
      <c r="AB11" s="95">
        <v>984300</v>
      </c>
      <c r="AC11" s="10">
        <v>66.17</v>
      </c>
      <c r="AD11" s="2">
        <f t="shared" si="0"/>
        <v>0.89000000000000057</v>
      </c>
      <c r="AE11" s="138">
        <f t="shared" si="1"/>
        <v>-1.1650485436893177E-2</v>
      </c>
    </row>
    <row r="12" spans="1:31" x14ac:dyDescent="0.25">
      <c r="H12" s="72"/>
      <c r="W12" s="133">
        <v>42699</v>
      </c>
      <c r="X12" s="10">
        <v>66.7</v>
      </c>
      <c r="Y12" s="10">
        <v>66.97</v>
      </c>
      <c r="Z12" s="10">
        <v>66.099999999999994</v>
      </c>
      <c r="AA12" s="10">
        <v>66.95</v>
      </c>
      <c r="AB12" s="95">
        <v>439600</v>
      </c>
      <c r="AC12" s="10">
        <v>66.95</v>
      </c>
      <c r="AD12" s="2">
        <f t="shared" si="0"/>
        <v>0.87000000000000455</v>
      </c>
      <c r="AE12" s="138">
        <f t="shared" si="1"/>
        <v>7.0697954271961017E-3</v>
      </c>
    </row>
    <row r="13" spans="1:31" x14ac:dyDescent="0.25">
      <c r="H13" s="72"/>
      <c r="W13" s="133">
        <v>42697</v>
      </c>
      <c r="X13" s="10">
        <v>66.8</v>
      </c>
      <c r="Y13" s="10">
        <v>66.930000000000007</v>
      </c>
      <c r="Z13" s="10">
        <v>65.86</v>
      </c>
      <c r="AA13" s="10">
        <v>66.48</v>
      </c>
      <c r="AB13" s="95">
        <v>1362000</v>
      </c>
      <c r="AC13" s="10">
        <v>66.48</v>
      </c>
      <c r="AD13" s="2">
        <f t="shared" si="0"/>
        <v>1.0700000000000074</v>
      </c>
      <c r="AE13" s="138">
        <f t="shared" si="1"/>
        <v>-5.0882969170905623E-3</v>
      </c>
    </row>
    <row r="14" spans="1:31" x14ac:dyDescent="0.25">
      <c r="H14" s="72"/>
      <c r="W14" s="133">
        <v>42696</v>
      </c>
      <c r="X14" s="10">
        <v>66.260000000000005</v>
      </c>
      <c r="Y14" s="10">
        <v>67.03</v>
      </c>
      <c r="Z14" s="10">
        <v>66.260000000000005</v>
      </c>
      <c r="AA14" s="10">
        <v>66.819999999999993</v>
      </c>
      <c r="AB14" s="95">
        <v>1871900</v>
      </c>
      <c r="AC14" s="10">
        <v>66.819999999999993</v>
      </c>
      <c r="AD14" s="2">
        <f t="shared" si="0"/>
        <v>0.76999999999999602</v>
      </c>
      <c r="AE14" s="138">
        <f t="shared" si="1"/>
        <v>-1.1958146487296428E-3</v>
      </c>
    </row>
    <row r="15" spans="1:31" x14ac:dyDescent="0.25">
      <c r="H15" s="72"/>
      <c r="W15" s="133">
        <v>42695</v>
      </c>
      <c r="X15" s="10">
        <v>66.5</v>
      </c>
      <c r="Y15" s="10">
        <v>67.099999999999994</v>
      </c>
      <c r="Z15" s="10">
        <v>66.05</v>
      </c>
      <c r="AA15" s="10">
        <v>66.900000000000006</v>
      </c>
      <c r="AB15" s="95">
        <v>2356100</v>
      </c>
      <c r="AC15" s="10">
        <v>66.900000000000006</v>
      </c>
      <c r="AD15" s="2">
        <f t="shared" si="0"/>
        <v>1.0499999999999972</v>
      </c>
      <c r="AE15" s="138">
        <f t="shared" si="1"/>
        <v>6.9235400361229438E-3</v>
      </c>
    </row>
    <row r="16" spans="1:31" x14ac:dyDescent="0.25">
      <c r="H16" s="72"/>
      <c r="W16" s="133">
        <v>42692</v>
      </c>
      <c r="X16" s="10">
        <v>66.63</v>
      </c>
      <c r="Y16" s="10">
        <v>66.739999999999995</v>
      </c>
      <c r="Z16" s="10">
        <v>66.08</v>
      </c>
      <c r="AA16" s="10">
        <v>66.44</v>
      </c>
      <c r="AB16" s="95">
        <v>1514500</v>
      </c>
      <c r="AC16" s="10">
        <v>66.44</v>
      </c>
      <c r="AD16" s="2">
        <f t="shared" si="0"/>
        <v>0.65999999999999659</v>
      </c>
      <c r="AE16" s="138">
        <f t="shared" si="1"/>
        <v>-2.4024024024023038E-3</v>
      </c>
    </row>
    <row r="17" spans="1:31" x14ac:dyDescent="0.25">
      <c r="W17" s="133">
        <v>42691</v>
      </c>
      <c r="X17" s="10">
        <v>66.25</v>
      </c>
      <c r="Y17" s="10">
        <v>66.930000000000007</v>
      </c>
      <c r="Z17" s="10">
        <v>66.099999999999994</v>
      </c>
      <c r="AA17" s="10">
        <v>66.599999999999994</v>
      </c>
      <c r="AB17" s="95">
        <v>2342900</v>
      </c>
      <c r="AC17" s="10">
        <v>66.599999999999994</v>
      </c>
      <c r="AD17" s="2">
        <f t="shared" si="0"/>
        <v>0.83000000000001251</v>
      </c>
      <c r="AE17" s="138">
        <f t="shared" si="1"/>
        <v>1.0622154779969417E-2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65.400000000000006</v>
      </c>
      <c r="Y18" s="10">
        <v>66.099999999999994</v>
      </c>
      <c r="Z18" s="10">
        <v>65.209999999999994</v>
      </c>
      <c r="AA18" s="10">
        <v>65.900000000000006</v>
      </c>
      <c r="AB18" s="95">
        <v>1989700</v>
      </c>
      <c r="AC18" s="10">
        <v>65.900000000000006</v>
      </c>
      <c r="AD18" s="2">
        <f t="shared" si="0"/>
        <v>0.89000000000000057</v>
      </c>
      <c r="AE18" s="138">
        <f t="shared" si="1"/>
        <v>6.5678936917672459E-3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65.77</v>
      </c>
      <c r="Y19" s="10">
        <v>66.3</v>
      </c>
      <c r="Z19" s="10">
        <v>65.3</v>
      </c>
      <c r="AA19" s="10">
        <v>65.47</v>
      </c>
      <c r="AB19" s="95">
        <v>3418400</v>
      </c>
      <c r="AC19" s="10">
        <v>65.47</v>
      </c>
      <c r="AD19" s="2">
        <f t="shared" si="0"/>
        <v>1</v>
      </c>
      <c r="AE19" s="138">
        <f t="shared" si="1"/>
        <v>4.5843520782407055E-4</v>
      </c>
    </row>
    <row r="20" spans="1:31" x14ac:dyDescent="0.25">
      <c r="W20" s="133">
        <v>42688</v>
      </c>
      <c r="X20" s="10">
        <v>65.77</v>
      </c>
      <c r="Y20" s="10">
        <v>65.86</v>
      </c>
      <c r="Z20" s="10">
        <v>65.08</v>
      </c>
      <c r="AA20" s="10">
        <v>65.44</v>
      </c>
      <c r="AB20" s="95">
        <v>2373300</v>
      </c>
      <c r="AC20" s="10">
        <v>65.44</v>
      </c>
      <c r="AD20" s="2">
        <f t="shared" si="0"/>
        <v>0.78000000000000114</v>
      </c>
      <c r="AE20" s="138">
        <f t="shared" si="1"/>
        <v>-1.5278838808263639E-4</v>
      </c>
    </row>
    <row r="21" spans="1:31" x14ac:dyDescent="0.25">
      <c r="W21" s="133">
        <v>42685</v>
      </c>
      <c r="X21" s="10">
        <v>65.930000000000007</v>
      </c>
      <c r="Y21" s="10">
        <v>66.16</v>
      </c>
      <c r="Z21" s="10">
        <v>65.11</v>
      </c>
      <c r="AA21" s="10">
        <v>65.45</v>
      </c>
      <c r="AB21" s="95">
        <v>2926300</v>
      </c>
      <c r="AC21" s="10">
        <v>65.45</v>
      </c>
      <c r="AD21" s="2">
        <f t="shared" si="0"/>
        <v>1.0499999999999972</v>
      </c>
      <c r="AE21" s="138">
        <f t="shared" si="1"/>
        <v>-1.1627906976744096E-2</v>
      </c>
    </row>
    <row r="22" spans="1:31" x14ac:dyDescent="0.25">
      <c r="W22" s="133">
        <v>42684</v>
      </c>
      <c r="X22" s="10">
        <v>66.849999999999994</v>
      </c>
      <c r="Y22" s="10">
        <v>67.63</v>
      </c>
      <c r="Z22" s="10">
        <v>65</v>
      </c>
      <c r="AA22" s="10">
        <v>66.22</v>
      </c>
      <c r="AB22" s="95">
        <v>2153100</v>
      </c>
      <c r="AC22" s="10">
        <v>66.22</v>
      </c>
      <c r="AD22" s="2">
        <f t="shared" si="0"/>
        <v>2.6299999999999955</v>
      </c>
      <c r="AE22" s="138">
        <f t="shared" si="1"/>
        <v>-4.6595520817676039E-3</v>
      </c>
    </row>
    <row r="23" spans="1:31" x14ac:dyDescent="0.25">
      <c r="W23" s="133">
        <v>42683</v>
      </c>
      <c r="X23" s="10">
        <v>64.989999999999995</v>
      </c>
      <c r="Y23" s="10">
        <v>66.97</v>
      </c>
      <c r="Z23" s="10">
        <v>64.77</v>
      </c>
      <c r="AA23" s="10">
        <v>66.53</v>
      </c>
      <c r="AB23" s="95">
        <v>2760800</v>
      </c>
      <c r="AC23" s="10">
        <v>66.53</v>
      </c>
      <c r="AD23" s="2">
        <f t="shared" si="0"/>
        <v>2.2000000000000028</v>
      </c>
      <c r="AE23" s="138">
        <f t="shared" si="1"/>
        <v>2.4107277384359804E-3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66.31</v>
      </c>
      <c r="Y24" s="10">
        <v>66.760000000000005</v>
      </c>
      <c r="Z24" s="10">
        <v>65.75</v>
      </c>
      <c r="AA24" s="10">
        <v>66.37</v>
      </c>
      <c r="AB24" s="95">
        <v>2761700</v>
      </c>
      <c r="AC24" s="10">
        <v>66.37</v>
      </c>
      <c r="AD24" s="2">
        <f t="shared" si="0"/>
        <v>1.0100000000000051</v>
      </c>
      <c r="AE24" s="138">
        <f t="shared" si="1"/>
        <v>-2.254960914010673E-3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277</v>
      </c>
      <c r="W25" s="133">
        <v>42681</v>
      </c>
      <c r="X25" s="10">
        <v>67.319999999999993</v>
      </c>
      <c r="Y25" s="10">
        <v>67.5</v>
      </c>
      <c r="Z25" s="10">
        <v>66.209999999999994</v>
      </c>
      <c r="AA25" s="10">
        <v>66.52</v>
      </c>
      <c r="AB25" s="95">
        <v>2617300</v>
      </c>
      <c r="AC25" s="10">
        <v>66.52</v>
      </c>
      <c r="AD25" s="2">
        <f t="shared" si="0"/>
        <v>1.2900000000000063</v>
      </c>
      <c r="AE25" s="138">
        <f t="shared" si="1"/>
        <v>1.0788633946208659E-2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42678</v>
      </c>
      <c r="X26" s="10">
        <v>66.33</v>
      </c>
      <c r="Y26" s="10">
        <v>67.040000000000006</v>
      </c>
      <c r="Z26" s="10">
        <v>65.69</v>
      </c>
      <c r="AA26" s="10">
        <v>65.81</v>
      </c>
      <c r="AB26" s="95">
        <v>3087700</v>
      </c>
      <c r="AC26" s="10">
        <v>65.81</v>
      </c>
      <c r="AD26" s="2">
        <f t="shared" si="0"/>
        <v>1.3500000000000085</v>
      </c>
      <c r="AE26" s="138">
        <f t="shared" si="1"/>
        <v>-1.0673481659651096E-2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280</v>
      </c>
      <c r="W27" s="133">
        <v>42677</v>
      </c>
      <c r="X27" s="10">
        <v>67.42</v>
      </c>
      <c r="Y27" s="10">
        <v>67.540000000000006</v>
      </c>
      <c r="Z27" s="10">
        <v>66.48</v>
      </c>
      <c r="AA27" s="10">
        <v>66.52</v>
      </c>
      <c r="AB27" s="95">
        <v>2483600</v>
      </c>
      <c r="AC27" s="10">
        <v>66.52</v>
      </c>
      <c r="AD27" s="2">
        <f t="shared" si="0"/>
        <v>1.0600000000000023</v>
      </c>
      <c r="AE27" s="138">
        <f t="shared" si="1"/>
        <v>-1.1736740454613037E-2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42676</v>
      </c>
      <c r="X28" s="10">
        <v>68</v>
      </c>
      <c r="Y28" s="10">
        <v>68.22</v>
      </c>
      <c r="Z28" s="10">
        <v>67.209999999999994</v>
      </c>
      <c r="AA28" s="10">
        <v>67.31</v>
      </c>
      <c r="AB28" s="95">
        <v>3684900</v>
      </c>
      <c r="AC28" s="10">
        <v>67.31</v>
      </c>
      <c r="AD28" s="2">
        <f t="shared" si="0"/>
        <v>1.0100000000000051</v>
      </c>
      <c r="AE28" s="138">
        <f t="shared" si="1"/>
        <v>-1.1600587371512372E-2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42675</v>
      </c>
      <c r="X29" s="10">
        <v>69.39</v>
      </c>
      <c r="Y29" s="10">
        <v>69.55</v>
      </c>
      <c r="Z29" s="10">
        <v>67.52</v>
      </c>
      <c r="AA29" s="10">
        <v>68.099999999999994</v>
      </c>
      <c r="AB29" s="95">
        <v>5326000</v>
      </c>
      <c r="AC29" s="10">
        <v>68.099999999999994</v>
      </c>
      <c r="AD29" s="2">
        <f t="shared" si="0"/>
        <v>2.0300000000000011</v>
      </c>
      <c r="AE29" s="138">
        <f t="shared" si="1"/>
        <v>-1.9720742766661914E-2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42674</v>
      </c>
      <c r="X30" s="10">
        <v>69.760000000000005</v>
      </c>
      <c r="Y30" s="10">
        <v>71.040000000000006</v>
      </c>
      <c r="Z30" s="10">
        <v>69.349999999999994</v>
      </c>
      <c r="AA30" s="10">
        <v>69.47</v>
      </c>
      <c r="AB30" s="95">
        <v>3711100</v>
      </c>
      <c r="AC30" s="10">
        <v>69.47</v>
      </c>
      <c r="AD30" s="2">
        <f t="shared" si="0"/>
        <v>1.6900000000000119</v>
      </c>
      <c r="AE30" s="138">
        <f t="shared" si="1"/>
        <v>-6.2938063224144969E-3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42671</v>
      </c>
      <c r="X31" s="10">
        <v>68.63</v>
      </c>
      <c r="Y31" s="10">
        <v>70.099999999999994</v>
      </c>
      <c r="Z31" s="10">
        <v>68.47</v>
      </c>
      <c r="AA31" s="10">
        <v>69.91</v>
      </c>
      <c r="AB31" s="95">
        <v>4018100</v>
      </c>
      <c r="AC31" s="10">
        <v>69.91</v>
      </c>
      <c r="AD31" s="2">
        <f t="shared" si="0"/>
        <v>1.6299999999999955</v>
      </c>
      <c r="AE31" s="138">
        <f t="shared" si="1"/>
        <v>1.5986048539456288E-2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42670</v>
      </c>
      <c r="X32" s="10">
        <v>68.09</v>
      </c>
      <c r="Y32" s="10">
        <v>69.95</v>
      </c>
      <c r="Z32" s="10">
        <v>67.02</v>
      </c>
      <c r="AA32" s="10">
        <v>68.81</v>
      </c>
      <c r="AB32" s="95">
        <v>6585200</v>
      </c>
      <c r="AC32" s="10">
        <v>68.81</v>
      </c>
      <c r="AD32" s="2">
        <f t="shared" si="0"/>
        <v>2.9300000000000068</v>
      </c>
      <c r="AE32" s="138">
        <f t="shared" si="1"/>
        <v>1.6395864106351521E-2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42669</v>
      </c>
      <c r="X33" s="10">
        <v>64.36</v>
      </c>
      <c r="Y33" s="10">
        <v>68.47</v>
      </c>
      <c r="Z33" s="10">
        <v>64.099999999999994</v>
      </c>
      <c r="AA33" s="10">
        <v>67.7</v>
      </c>
      <c r="AB33" s="95">
        <v>13754500</v>
      </c>
      <c r="AC33" s="10">
        <v>67.7</v>
      </c>
      <c r="AD33" s="2">
        <f t="shared" si="0"/>
        <v>4.3700000000000045</v>
      </c>
      <c r="AE33" s="138">
        <f t="shared" si="1"/>
        <v>0.14609785000846465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42668</v>
      </c>
      <c r="X34" s="10">
        <v>59</v>
      </c>
      <c r="Y34" s="10">
        <v>59.2</v>
      </c>
      <c r="Z34" s="10">
        <v>58.44</v>
      </c>
      <c r="AA34" s="10">
        <v>59.07</v>
      </c>
      <c r="AB34" s="95">
        <v>3407400</v>
      </c>
      <c r="AC34" s="10">
        <v>59.07</v>
      </c>
      <c r="AD34" s="2">
        <f t="shared" si="0"/>
        <v>0.76000000000000512</v>
      </c>
      <c r="AE34" s="138">
        <f t="shared" si="1"/>
        <v>3.9089055064580602E-3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57.97</v>
      </c>
      <c r="Y35" s="10">
        <v>59.18</v>
      </c>
      <c r="Z35" s="10">
        <v>57.84</v>
      </c>
      <c r="AA35" s="10">
        <v>58.84</v>
      </c>
      <c r="AB35" s="95">
        <v>2852900</v>
      </c>
      <c r="AC35" s="10">
        <v>58.84</v>
      </c>
      <c r="AD35" s="2">
        <f t="shared" si="0"/>
        <v>1.3399999999999963</v>
      </c>
      <c r="AE35" s="138">
        <f t="shared" si="1"/>
        <v>2.0287844633258167E-2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56.73</v>
      </c>
      <c r="Y36" s="10">
        <v>57.81</v>
      </c>
      <c r="Z36" s="10">
        <v>56.25</v>
      </c>
      <c r="AA36" s="10">
        <v>57.67</v>
      </c>
      <c r="AB36" s="95">
        <v>1800600</v>
      </c>
      <c r="AC36" s="10">
        <v>57.67</v>
      </c>
      <c r="AD36" s="2">
        <f t="shared" si="0"/>
        <v>1.5600000000000023</v>
      </c>
      <c r="AE36" s="138">
        <f t="shared" si="1"/>
        <v>1.6569716199541729E-2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56.57</v>
      </c>
      <c r="Y37" s="10">
        <v>56.88</v>
      </c>
      <c r="Z37" s="10">
        <v>56.33</v>
      </c>
      <c r="AA37" s="10">
        <v>56.73</v>
      </c>
      <c r="AB37" s="95">
        <v>1072500</v>
      </c>
      <c r="AC37" s="10">
        <v>56.73</v>
      </c>
      <c r="AD37" s="2">
        <f t="shared" si="0"/>
        <v>0.55000000000000426</v>
      </c>
      <c r="AE37" s="138">
        <f t="shared" si="1"/>
        <v>1.9427764040975681E-3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56.18</v>
      </c>
      <c r="Y38" s="10">
        <v>56.98</v>
      </c>
      <c r="Z38" s="10">
        <v>56</v>
      </c>
      <c r="AA38" s="10">
        <v>56.62</v>
      </c>
      <c r="AB38" s="95">
        <v>1698000</v>
      </c>
      <c r="AC38" s="10">
        <v>56.62</v>
      </c>
      <c r="AD38" s="2">
        <f t="shared" si="0"/>
        <v>0.97999999999999687</v>
      </c>
      <c r="AE38" s="138">
        <f t="shared" si="1"/>
        <v>1.2517882689556448E-2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55.69</v>
      </c>
      <c r="Y39" s="10">
        <v>56.3</v>
      </c>
      <c r="Z39" s="10">
        <v>55.58</v>
      </c>
      <c r="AA39" s="10">
        <v>55.92</v>
      </c>
      <c r="AB39" s="95">
        <v>1937300</v>
      </c>
      <c r="AC39" s="10">
        <v>55.92</v>
      </c>
      <c r="AD39" s="2">
        <f t="shared" si="0"/>
        <v>0.71999999999999886</v>
      </c>
      <c r="AE39" s="138">
        <f t="shared" si="1"/>
        <v>1.7837641062977916E-2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54.52</v>
      </c>
      <c r="Y40" s="10">
        <v>54.99</v>
      </c>
      <c r="Z40" s="10">
        <v>54.11</v>
      </c>
      <c r="AA40" s="10">
        <v>54.94</v>
      </c>
      <c r="AB40" s="95">
        <v>1266000</v>
      </c>
      <c r="AC40" s="10">
        <v>54.94</v>
      </c>
      <c r="AD40" s="2">
        <f t="shared" si="0"/>
        <v>0.88000000000000256</v>
      </c>
      <c r="AE40" s="138">
        <f t="shared" si="1"/>
        <v>5.1225759238930912E-3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71.433999999999997</v>
      </c>
      <c r="Q41" s="2"/>
      <c r="W41" s="133">
        <v>42657</v>
      </c>
      <c r="X41" s="10">
        <v>54.8</v>
      </c>
      <c r="Y41" s="10">
        <v>55.24</v>
      </c>
      <c r="Z41" s="10">
        <v>54.07</v>
      </c>
      <c r="AA41" s="10">
        <v>54.66</v>
      </c>
      <c r="AB41" s="95">
        <v>1521000</v>
      </c>
      <c r="AC41" s="10">
        <v>54.66</v>
      </c>
      <c r="AD41" s="2">
        <f t="shared" si="0"/>
        <v>1.1700000000000017</v>
      </c>
      <c r="AE41" s="138">
        <f t="shared" si="1"/>
        <v>3.8567493112946494E-3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70.784599999999998</v>
      </c>
      <c r="Q42" s="2"/>
      <c r="T42" s="91" t="s">
        <v>113</v>
      </c>
      <c r="W42" s="133">
        <v>42656</v>
      </c>
      <c r="X42" s="10">
        <v>53.87</v>
      </c>
      <c r="Y42" s="10">
        <v>54.58</v>
      </c>
      <c r="Z42" s="10">
        <v>53.19</v>
      </c>
      <c r="AA42" s="10">
        <v>54.45</v>
      </c>
      <c r="AB42" s="95">
        <v>1400000</v>
      </c>
      <c r="AC42" s="10">
        <v>54.45</v>
      </c>
      <c r="AD42" s="2">
        <f t="shared" si="0"/>
        <v>1.3900000000000006</v>
      </c>
      <c r="AE42" s="138">
        <f t="shared" si="1"/>
        <v>3.1319086219603332E-3</v>
      </c>
    </row>
    <row r="43" spans="1:31" ht="15.75" thickTop="1" x14ac:dyDescent="0.25">
      <c r="O43" s="83">
        <v>1.08</v>
      </c>
      <c r="P43" s="83">
        <f t="shared" si="30"/>
        <v>70.135199999999998</v>
      </c>
      <c r="Q43" s="2"/>
      <c r="T43" s="128" t="s">
        <v>98</v>
      </c>
      <c r="U43" s="129">
        <v>66.31</v>
      </c>
      <c r="W43" s="133">
        <v>42655</v>
      </c>
      <c r="X43" s="10">
        <v>54.03</v>
      </c>
      <c r="Y43" s="10">
        <v>54.36</v>
      </c>
      <c r="Z43" s="10">
        <v>53.57</v>
      </c>
      <c r="AA43" s="10">
        <v>54.28</v>
      </c>
      <c r="AB43" s="95">
        <v>993800</v>
      </c>
      <c r="AC43" s="10">
        <v>54.28</v>
      </c>
      <c r="AD43" s="2">
        <f t="shared" si="0"/>
        <v>0.78999999999999915</v>
      </c>
      <c r="AE43" s="138">
        <f t="shared" si="1"/>
        <v>2.7711065952336078E-3</v>
      </c>
    </row>
    <row r="44" spans="1:31" x14ac:dyDescent="0.25">
      <c r="O44" s="83">
        <v>1.07</v>
      </c>
      <c r="P44" s="83">
        <f t="shared" si="30"/>
        <v>69.485799999999998</v>
      </c>
      <c r="Q44" s="2"/>
      <c r="T44" s="93" t="s">
        <v>99</v>
      </c>
      <c r="U44" s="130">
        <v>66.37</v>
      </c>
      <c r="W44" s="133">
        <v>42654</v>
      </c>
      <c r="X44" s="10">
        <v>55.3</v>
      </c>
      <c r="Y44" s="10">
        <v>55.3</v>
      </c>
      <c r="Z44" s="10">
        <v>53.61</v>
      </c>
      <c r="AA44" s="10">
        <v>54.13</v>
      </c>
      <c r="AB44" s="95">
        <v>1795800</v>
      </c>
      <c r="AC44" s="10">
        <v>54.13</v>
      </c>
      <c r="AD44" s="2">
        <f t="shared" si="0"/>
        <v>1.6899999999999977</v>
      </c>
      <c r="AE44" s="138">
        <f t="shared" si="1"/>
        <v>-2.1334297595371532E-2</v>
      </c>
    </row>
    <row r="45" spans="1:31" x14ac:dyDescent="0.25">
      <c r="O45" s="83">
        <v>1.06</v>
      </c>
      <c r="P45" s="83">
        <f t="shared" si="30"/>
        <v>68.836399999999998</v>
      </c>
      <c r="Q45" s="2"/>
      <c r="T45" s="93" t="s">
        <v>100</v>
      </c>
      <c r="U45" s="130" t="s">
        <v>493</v>
      </c>
      <c r="W45" s="133">
        <v>42653</v>
      </c>
      <c r="X45" s="10">
        <v>55.22</v>
      </c>
      <c r="Y45" s="10">
        <v>55.74</v>
      </c>
      <c r="Z45" s="10">
        <v>55.07</v>
      </c>
      <c r="AA45" s="10">
        <v>55.31</v>
      </c>
      <c r="AB45" s="95">
        <v>1256900</v>
      </c>
      <c r="AC45" s="10">
        <v>55.31</v>
      </c>
      <c r="AD45" s="2">
        <f t="shared" si="0"/>
        <v>0.67000000000000171</v>
      </c>
      <c r="AE45" s="138">
        <f t="shared" si="1"/>
        <v>6.5514103730663908E-3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68.186999999999998</v>
      </c>
      <c r="Q46" s="2"/>
      <c r="T46" s="93" t="s">
        <v>101</v>
      </c>
      <c r="U46" s="130" t="s">
        <v>414</v>
      </c>
      <c r="W46" s="133">
        <v>42650</v>
      </c>
      <c r="X46" s="10">
        <v>55.33</v>
      </c>
      <c r="Y46" s="10">
        <v>55.33</v>
      </c>
      <c r="Z46" s="10">
        <v>54.58</v>
      </c>
      <c r="AA46" s="10">
        <v>54.95</v>
      </c>
      <c r="AB46" s="95">
        <v>1162200</v>
      </c>
      <c r="AC46" s="10">
        <v>54.95</v>
      </c>
      <c r="AD46" s="2">
        <f t="shared" si="0"/>
        <v>0.75</v>
      </c>
      <c r="AE46" s="138">
        <f t="shared" si="1"/>
        <v>1.6405395552314683E-3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67.537599999999998</v>
      </c>
      <c r="Q47" s="2"/>
      <c r="T47" s="93" t="s">
        <v>102</v>
      </c>
      <c r="U47" s="130">
        <v>66.89</v>
      </c>
      <c r="W47" s="133">
        <v>42649</v>
      </c>
      <c r="X47" s="10">
        <v>55.8</v>
      </c>
      <c r="Y47" s="10">
        <v>55.91</v>
      </c>
      <c r="Z47" s="10">
        <v>54.6</v>
      </c>
      <c r="AA47" s="10">
        <v>54.86</v>
      </c>
      <c r="AB47" s="95">
        <v>1973500</v>
      </c>
      <c r="AC47" s="10">
        <v>54.86</v>
      </c>
      <c r="AD47" s="2">
        <f t="shared" si="0"/>
        <v>1.3099999999999952</v>
      </c>
      <c r="AE47" s="138">
        <f t="shared" si="1"/>
        <v>-2.0007145409074667E-2</v>
      </c>
    </row>
    <row r="48" spans="1:31" x14ac:dyDescent="0.25">
      <c r="A48" s="265" t="s">
        <v>276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66.888199999999998</v>
      </c>
      <c r="Q48" s="2"/>
      <c r="T48" s="93" t="s">
        <v>103</v>
      </c>
      <c r="U48" s="130">
        <v>0.80887299999999995</v>
      </c>
      <c r="W48" s="133">
        <v>42648</v>
      </c>
      <c r="X48" s="10">
        <v>54.9</v>
      </c>
      <c r="Y48" s="10">
        <v>56.05</v>
      </c>
      <c r="Z48" s="10">
        <v>54.73</v>
      </c>
      <c r="AA48" s="10">
        <v>55.98</v>
      </c>
      <c r="AB48" s="95">
        <v>2973100</v>
      </c>
      <c r="AC48" s="10">
        <v>55.98</v>
      </c>
      <c r="AD48" s="2">
        <f t="shared" si="0"/>
        <v>1.3200000000000003</v>
      </c>
      <c r="AE48" s="138">
        <f t="shared" si="1"/>
        <v>2.4524158125915019E-2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66.238799999999998</v>
      </c>
      <c r="Q49" s="2"/>
      <c r="T49" s="93" t="s">
        <v>122</v>
      </c>
      <c r="U49" s="130" t="s">
        <v>388</v>
      </c>
      <c r="W49" s="133">
        <v>42647</v>
      </c>
      <c r="X49" s="10">
        <v>53.75</v>
      </c>
      <c r="Y49" s="10">
        <v>54.78</v>
      </c>
      <c r="Z49" s="10">
        <v>53.2</v>
      </c>
      <c r="AA49" s="10">
        <v>54.64</v>
      </c>
      <c r="AB49" s="95">
        <v>2633600</v>
      </c>
      <c r="AC49" s="10">
        <v>54.64</v>
      </c>
      <c r="AD49" s="2">
        <f t="shared" si="0"/>
        <v>1.5799999999999983</v>
      </c>
      <c r="AE49" s="138">
        <f t="shared" si="1"/>
        <v>1.7315211320052093E-2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65.589399999999998</v>
      </c>
      <c r="Q50" s="2"/>
      <c r="T50" s="93"/>
      <c r="U50" s="130"/>
      <c r="W50" s="133">
        <v>42646</v>
      </c>
      <c r="X50" s="10">
        <v>52.96</v>
      </c>
      <c r="Y50" s="10">
        <v>53.75</v>
      </c>
      <c r="Z50" s="10">
        <v>52.63</v>
      </c>
      <c r="AA50" s="10">
        <v>53.71</v>
      </c>
      <c r="AB50" s="95">
        <v>1848300</v>
      </c>
      <c r="AC50" s="10">
        <v>53.71</v>
      </c>
      <c r="AD50" s="2">
        <f t="shared" si="0"/>
        <v>1.1199999999999974</v>
      </c>
      <c r="AE50" s="138">
        <f t="shared" si="1"/>
        <v>1.3587469333836477E-2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64.94</v>
      </c>
      <c r="Q51" s="2"/>
      <c r="T51" s="93" t="s">
        <v>105</v>
      </c>
      <c r="U51" s="130" t="s">
        <v>494</v>
      </c>
      <c r="W51" s="133">
        <v>42643</v>
      </c>
      <c r="X51" s="10">
        <v>52.63</v>
      </c>
      <c r="Y51" s="10">
        <v>53.19</v>
      </c>
      <c r="Z51" s="10">
        <v>52.13</v>
      </c>
      <c r="AA51" s="10">
        <v>52.99</v>
      </c>
      <c r="AB51" s="95">
        <v>1354700</v>
      </c>
      <c r="AC51" s="10">
        <v>52.99</v>
      </c>
      <c r="AD51" s="2">
        <f t="shared" si="0"/>
        <v>1.0599999999999952</v>
      </c>
      <c r="AE51" s="138">
        <f t="shared" si="1"/>
        <v>1.1066590345353955E-2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64.290599999999998</v>
      </c>
      <c r="Q52" s="2"/>
      <c r="T52" s="93" t="s">
        <v>106</v>
      </c>
      <c r="U52" s="130" t="s">
        <v>368</v>
      </c>
      <c r="W52" s="133">
        <v>42642</v>
      </c>
      <c r="X52" s="10">
        <v>52.27</v>
      </c>
      <c r="Y52" s="10">
        <v>53.64</v>
      </c>
      <c r="Z52" s="10">
        <v>52.27</v>
      </c>
      <c r="AA52" s="10">
        <v>52.41</v>
      </c>
      <c r="AB52" s="95">
        <v>2268600</v>
      </c>
      <c r="AC52" s="10">
        <v>52.41</v>
      </c>
      <c r="AD52" s="2">
        <f t="shared" si="0"/>
        <v>1.3699999999999974</v>
      </c>
      <c r="AE52" s="138">
        <f t="shared" si="1"/>
        <v>2.4866105585308329E-3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63.641199999999998</v>
      </c>
      <c r="Q53" s="2"/>
      <c r="T53" s="93" t="s">
        <v>107</v>
      </c>
      <c r="U53" s="131">
        <v>1224125</v>
      </c>
      <c r="W53" s="133">
        <v>42641</v>
      </c>
      <c r="X53" s="10">
        <v>52.57</v>
      </c>
      <c r="Y53" s="10">
        <v>52.7</v>
      </c>
      <c r="Z53" s="10">
        <v>51.36</v>
      </c>
      <c r="AA53" s="10">
        <v>52.28</v>
      </c>
      <c r="AB53" s="95">
        <v>1967100</v>
      </c>
      <c r="AC53" s="10">
        <v>52.28</v>
      </c>
      <c r="AD53" s="2">
        <f t="shared" si="0"/>
        <v>1.3400000000000034</v>
      </c>
      <c r="AE53" s="138">
        <f t="shared" si="1"/>
        <v>-7.0275403608736076E-3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62.991799999999998</v>
      </c>
      <c r="T54" s="93" t="s">
        <v>110</v>
      </c>
      <c r="U54" s="131">
        <v>2374640</v>
      </c>
      <c r="W54" s="133">
        <v>42640</v>
      </c>
      <c r="X54" s="10">
        <v>51.85</v>
      </c>
      <c r="Y54" s="10">
        <v>52.83</v>
      </c>
      <c r="Z54" s="10">
        <v>51.8</v>
      </c>
      <c r="AA54" s="10">
        <v>52.65</v>
      </c>
      <c r="AB54" s="95">
        <v>1562400</v>
      </c>
      <c r="AC54" s="10">
        <v>52.65</v>
      </c>
      <c r="AD54" s="2">
        <f t="shared" si="0"/>
        <v>1.0300000000000011</v>
      </c>
      <c r="AE54" s="138">
        <f t="shared" si="1"/>
        <v>1.7194744976816168E-2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62.342399999999998</v>
      </c>
      <c r="T55" s="93" t="s">
        <v>108</v>
      </c>
      <c r="U55" s="130" t="s">
        <v>415</v>
      </c>
      <c r="W55" s="133">
        <v>42639</v>
      </c>
      <c r="X55" s="10">
        <v>51.84</v>
      </c>
      <c r="Y55" s="10">
        <v>52.25</v>
      </c>
      <c r="Z55" s="10">
        <v>51.51</v>
      </c>
      <c r="AA55" s="10">
        <v>51.76</v>
      </c>
      <c r="AB55" s="95">
        <v>1298500</v>
      </c>
      <c r="AC55" s="10">
        <v>51.76</v>
      </c>
      <c r="AD55" s="2">
        <f t="shared" si="0"/>
        <v>0.74000000000000199</v>
      </c>
      <c r="AE55" s="138">
        <f t="shared" si="1"/>
        <v>-9.3779904306220407E-3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61.692999999999998</v>
      </c>
      <c r="T56" s="93" t="s">
        <v>111</v>
      </c>
      <c r="U56" s="130">
        <v>36.880000000000003</v>
      </c>
      <c r="W56" s="133">
        <v>42636</v>
      </c>
      <c r="X56" s="10">
        <v>52.11</v>
      </c>
      <c r="Y56" s="10">
        <v>52.63</v>
      </c>
      <c r="Z56" s="10">
        <v>52.11</v>
      </c>
      <c r="AA56" s="10">
        <v>52.25</v>
      </c>
      <c r="AB56" s="95">
        <v>1307400</v>
      </c>
      <c r="AC56" s="10">
        <v>52.25</v>
      </c>
      <c r="AD56" s="2">
        <f t="shared" si="0"/>
        <v>0.52000000000000313</v>
      </c>
      <c r="AE56" s="138">
        <f t="shared" si="1"/>
        <v>-3.4331489605188281E-3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61.043599999999998</v>
      </c>
      <c r="T57" s="93" t="s">
        <v>112</v>
      </c>
      <c r="U57" s="130">
        <v>1.76</v>
      </c>
      <c r="W57" s="133">
        <v>42635</v>
      </c>
      <c r="X57" s="10">
        <v>52.7</v>
      </c>
      <c r="Y57" s="10">
        <v>52.93</v>
      </c>
      <c r="Z57" s="10">
        <v>52.17</v>
      </c>
      <c r="AA57" s="10">
        <v>52.43</v>
      </c>
      <c r="AB57" s="95">
        <v>2073300</v>
      </c>
      <c r="AC57" s="10">
        <v>52.43</v>
      </c>
      <c r="AD57" s="2">
        <f t="shared" si="0"/>
        <v>0.75999999999999801</v>
      </c>
      <c r="AE57" s="138">
        <f t="shared" si="1"/>
        <v>4.2137521547596091E-3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60.394199999999998</v>
      </c>
      <c r="T58" s="93" t="s">
        <v>109</v>
      </c>
      <c r="U58" s="130" t="s">
        <v>123</v>
      </c>
      <c r="W58" s="133">
        <v>42634</v>
      </c>
      <c r="X58" s="10">
        <v>51.48</v>
      </c>
      <c r="Y58" s="10">
        <v>52.3</v>
      </c>
      <c r="Z58" s="10">
        <v>51.28</v>
      </c>
      <c r="AA58" s="10">
        <v>52.21</v>
      </c>
      <c r="AB58" s="95">
        <v>1690200</v>
      </c>
      <c r="AC58" s="10">
        <v>52.21</v>
      </c>
      <c r="AD58" s="2">
        <f t="shared" si="0"/>
        <v>1.019999999999996</v>
      </c>
      <c r="AE58" s="138">
        <f t="shared" si="1"/>
        <v>1.6549844236760203E-2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59.744799999999998</v>
      </c>
      <c r="W59" s="133">
        <v>42633</v>
      </c>
      <c r="X59" s="10">
        <v>51.98</v>
      </c>
      <c r="Y59" s="10">
        <v>52.26</v>
      </c>
      <c r="Z59" s="10">
        <v>51.36</v>
      </c>
      <c r="AA59" s="10">
        <v>51.36</v>
      </c>
      <c r="AB59" s="95">
        <v>1907500</v>
      </c>
      <c r="AC59" s="10">
        <v>51.36</v>
      </c>
      <c r="AD59" s="2">
        <f t="shared" si="0"/>
        <v>0.89999999999999858</v>
      </c>
      <c r="AE59" s="138">
        <f t="shared" si="1"/>
        <v>-5.0368074389770534E-3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59.095399999999998</v>
      </c>
      <c r="W60" s="133">
        <v>42632</v>
      </c>
      <c r="X60" s="10">
        <v>51.18</v>
      </c>
      <c r="Y60" s="10">
        <v>51.9</v>
      </c>
      <c r="Z60" s="10">
        <v>51.14</v>
      </c>
      <c r="AA60" s="10">
        <v>51.62</v>
      </c>
      <c r="AB60" s="95">
        <v>2430000</v>
      </c>
      <c r="AC60" s="10">
        <v>51.62</v>
      </c>
      <c r="AD60" s="2">
        <f t="shared" si="0"/>
        <v>0.75999999999999801</v>
      </c>
      <c r="AE60" s="138">
        <f t="shared" si="1"/>
        <v>1.2553942722636435E-2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58.445999999999998</v>
      </c>
      <c r="W61" s="133">
        <v>42629</v>
      </c>
      <c r="X61" s="10">
        <v>51.2</v>
      </c>
      <c r="Y61" s="10">
        <v>51.4</v>
      </c>
      <c r="Z61" s="10">
        <v>50.76</v>
      </c>
      <c r="AA61" s="10">
        <v>50.98</v>
      </c>
      <c r="AB61" s="95">
        <v>2415000</v>
      </c>
      <c r="AC61" s="10">
        <v>50.98</v>
      </c>
      <c r="AD61" s="2">
        <f t="shared" si="0"/>
        <v>0.64000000000000057</v>
      </c>
      <c r="AE61" s="138">
        <f t="shared" si="1"/>
        <v>-7.7851304009343147E-3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42628</v>
      </c>
      <c r="X62" s="10">
        <v>51.31</v>
      </c>
      <c r="Y62" s="10">
        <v>51.71</v>
      </c>
      <c r="Z62" s="10">
        <v>50.91</v>
      </c>
      <c r="AA62" s="10">
        <v>51.38</v>
      </c>
      <c r="AB62" s="95">
        <v>3072000</v>
      </c>
      <c r="AC62" s="10">
        <v>51.38</v>
      </c>
      <c r="AD62" s="2">
        <f t="shared" si="0"/>
        <v>0.80000000000000426</v>
      </c>
      <c r="AE62" s="138">
        <f t="shared" si="1"/>
        <v>-5.2274927395933313E-3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42627</v>
      </c>
      <c r="X63" s="10">
        <v>51.81</v>
      </c>
      <c r="Y63" s="10">
        <v>52.46</v>
      </c>
      <c r="Z63" s="10">
        <v>51.33</v>
      </c>
      <c r="AA63" s="10">
        <v>51.65</v>
      </c>
      <c r="AB63" s="95">
        <v>2363400</v>
      </c>
      <c r="AC63" s="10">
        <v>51.65</v>
      </c>
      <c r="AD63" s="2">
        <f t="shared" si="0"/>
        <v>1.1300000000000026</v>
      </c>
      <c r="AE63" s="138">
        <f t="shared" si="1"/>
        <v>-4.2413726624253023E-3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42626</v>
      </c>
      <c r="X64" s="10">
        <v>52.5</v>
      </c>
      <c r="Y64" s="10">
        <v>52.82</v>
      </c>
      <c r="Z64" s="10">
        <v>51.43</v>
      </c>
      <c r="AA64" s="10">
        <v>51.87</v>
      </c>
      <c r="AB64" s="95">
        <v>1905000</v>
      </c>
      <c r="AC64" s="10">
        <v>51.87</v>
      </c>
      <c r="AD64" s="2">
        <f t="shared" si="0"/>
        <v>1.3900000000000006</v>
      </c>
      <c r="AE64" s="138">
        <f t="shared" si="1"/>
        <v>-2.2979845545300526E-2</v>
      </c>
    </row>
    <row r="65" spans="1:31" ht="15.75" thickBot="1" x14ac:dyDescent="0.3">
      <c r="A65" s="481" t="s">
        <v>200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42625</v>
      </c>
      <c r="X65" s="10">
        <v>52.38</v>
      </c>
      <c r="Y65" s="10">
        <v>53.28</v>
      </c>
      <c r="Z65" s="10">
        <v>52.31</v>
      </c>
      <c r="AA65" s="10">
        <v>53.09</v>
      </c>
      <c r="AB65" s="95">
        <v>2117100</v>
      </c>
      <c r="AC65" s="10">
        <v>53.09</v>
      </c>
      <c r="AD65" s="2">
        <f t="shared" si="0"/>
        <v>0.96999999999999886</v>
      </c>
      <c r="AE65" s="138">
        <f t="shared" si="1"/>
        <v>1.1238095238095269E-2</v>
      </c>
    </row>
    <row r="66" spans="1:31" x14ac:dyDescent="0.25">
      <c r="W66" s="133">
        <v>42622</v>
      </c>
      <c r="X66" s="10">
        <v>53.04</v>
      </c>
      <c r="Y66" s="10">
        <v>53.73</v>
      </c>
      <c r="Z66" s="10">
        <v>52.43</v>
      </c>
      <c r="AA66" s="10">
        <v>52.5</v>
      </c>
      <c r="AB66" s="95">
        <v>2209000</v>
      </c>
      <c r="AC66" s="10">
        <v>52.5</v>
      </c>
      <c r="AD66" s="2">
        <f t="shared" si="0"/>
        <v>1.2999999999999972</v>
      </c>
      <c r="AE66" s="138">
        <f t="shared" si="1"/>
        <v>-1.8691588785046731E-2</v>
      </c>
    </row>
    <row r="67" spans="1:31" x14ac:dyDescent="0.25">
      <c r="W67" s="133">
        <v>42621</v>
      </c>
      <c r="X67" s="10">
        <v>53.9</v>
      </c>
      <c r="Y67" s="10">
        <v>54.31</v>
      </c>
      <c r="Z67" s="10">
        <v>53.24</v>
      </c>
      <c r="AA67" s="10">
        <v>53.5</v>
      </c>
      <c r="AB67" s="95">
        <v>3483400</v>
      </c>
      <c r="AC67" s="10">
        <v>53.5</v>
      </c>
      <c r="AD67" s="2">
        <f>Y67-Z67</f>
        <v>1.0700000000000003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11" priority="11">
      <formula>F34&gt;0</formula>
    </cfRule>
    <cfRule type="expression" dxfId="710" priority="12">
      <formula>F34&lt;0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3">
    <cfRule type="expression" dxfId="705" priority="5">
      <formula>F25&gt;0</formula>
    </cfRule>
    <cfRule type="expression" dxfId="704" priority="6">
      <formula>F25&lt;0</formula>
    </cfRule>
  </conditionalFormatting>
  <conditionalFormatting sqref="H25:H33">
    <cfRule type="expression" dxfId="703" priority="3">
      <formula>H25&gt;0</formula>
    </cfRule>
    <cfRule type="expression" dxfId="702" priority="4">
      <formula>H25&lt;0</formula>
    </cfRule>
  </conditionalFormatting>
  <conditionalFormatting sqref="M46">
    <cfRule type="expression" dxfId="701" priority="1">
      <formula>M46&gt;0</formula>
    </cfRule>
    <cfRule type="expression" dxfId="70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42713</v>
      </c>
      <c r="X2" s="10">
        <v>78.88</v>
      </c>
      <c r="Y2" s="10">
        <v>80.540000000000006</v>
      </c>
      <c r="Z2" s="10">
        <v>78.739999999999995</v>
      </c>
      <c r="AA2" s="10">
        <v>80.13</v>
      </c>
      <c r="AB2" s="95">
        <v>6712900</v>
      </c>
      <c r="AC2" s="10">
        <v>80.13</v>
      </c>
      <c r="AD2" s="2"/>
      <c r="AE2" s="138">
        <f>AC2/AC3-1</f>
        <v>2.5860965305338546E-2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42712</v>
      </c>
      <c r="X3" s="10">
        <v>80.53</v>
      </c>
      <c r="Y3" s="10">
        <v>80.56</v>
      </c>
      <c r="Z3" s="10">
        <v>77.39</v>
      </c>
      <c r="AA3" s="10">
        <v>78.11</v>
      </c>
      <c r="AB3" s="95">
        <v>16103500</v>
      </c>
      <c r="AC3" s="10">
        <v>78.11</v>
      </c>
      <c r="AD3" s="2"/>
      <c r="AE3" s="138">
        <f t="shared" ref="AE3:AE66" si="0">AC3/AC4-1</f>
        <v>-3.0050912703340371E-2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80.13</v>
      </c>
      <c r="R4" s="521">
        <v>2.5899999999999999E-2</v>
      </c>
      <c r="T4" s="163"/>
      <c r="U4" s="1"/>
      <c r="W4" s="133">
        <v>42711</v>
      </c>
      <c r="X4" s="10">
        <v>79.239999999999995</v>
      </c>
      <c r="Y4" s="10">
        <v>80.61</v>
      </c>
      <c r="Z4" s="10">
        <v>78.489999999999995</v>
      </c>
      <c r="AA4" s="10">
        <v>80.53</v>
      </c>
      <c r="AB4" s="95">
        <v>10464500</v>
      </c>
      <c r="AC4" s="10">
        <v>80.53</v>
      </c>
      <c r="AD4" s="2"/>
      <c r="AE4" s="138">
        <f t="shared" si="0"/>
        <v>1.3976328380760572E-2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6410.4</v>
      </c>
      <c r="W5" s="133">
        <v>42710</v>
      </c>
      <c r="X5" s="10">
        <v>78.599999999999994</v>
      </c>
      <c r="Y5" s="10">
        <v>79.78</v>
      </c>
      <c r="Z5" s="10">
        <v>78.260000000000005</v>
      </c>
      <c r="AA5" s="10">
        <v>79.42</v>
      </c>
      <c r="AB5" s="95">
        <v>9760300</v>
      </c>
      <c r="AC5" s="10">
        <v>79.42</v>
      </c>
      <c r="AD5" s="2"/>
      <c r="AE5" s="138">
        <f t="shared" si="0"/>
        <v>1.8335684062059432E-2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42709</v>
      </c>
      <c r="X6" s="10">
        <v>77.569999999999993</v>
      </c>
      <c r="Y6" s="10">
        <v>78.28</v>
      </c>
      <c r="Z6" s="10">
        <v>76.88</v>
      </c>
      <c r="AA6" s="10">
        <v>77.989999999999995</v>
      </c>
      <c r="AB6" s="95">
        <v>9137300</v>
      </c>
      <c r="AC6" s="10">
        <v>77.989999999999995</v>
      </c>
      <c r="AD6" s="2"/>
      <c r="AE6" s="138">
        <f t="shared" si="0"/>
        <v>4.7668126771449604E-3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-420</v>
      </c>
      <c r="R7">
        <v>80</v>
      </c>
      <c r="W7" s="133">
        <v>42706</v>
      </c>
      <c r="X7" s="10">
        <v>77.13</v>
      </c>
      <c r="Y7" s="10">
        <v>78.31</v>
      </c>
      <c r="Z7" s="10">
        <v>76.349999999999994</v>
      </c>
      <c r="AA7" s="10">
        <v>77.62</v>
      </c>
      <c r="AB7" s="95">
        <v>11901200</v>
      </c>
      <c r="AC7" s="10">
        <v>77.62</v>
      </c>
      <c r="AD7" s="2"/>
      <c r="AE7" s="138">
        <f t="shared" si="0"/>
        <v>1.1203751954142804E-2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-420</v>
      </c>
      <c r="W8" s="133">
        <v>42705</v>
      </c>
      <c r="X8" s="10">
        <v>76.62</v>
      </c>
      <c r="Y8" s="10">
        <v>77.13</v>
      </c>
      <c r="Z8" s="10">
        <v>76.290000000000006</v>
      </c>
      <c r="AA8" s="10">
        <v>76.760000000000005</v>
      </c>
      <c r="AB8" s="95">
        <v>7096400</v>
      </c>
      <c r="AC8" s="10">
        <v>76.760000000000005</v>
      </c>
      <c r="AD8" s="2"/>
      <c r="AE8" s="138">
        <f t="shared" si="0"/>
        <v>-1.6907270126154117E-3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-6.1489810260014058E-2</v>
      </c>
      <c r="W9" s="133">
        <v>42704</v>
      </c>
      <c r="X9" s="10">
        <v>76.19</v>
      </c>
      <c r="Y9" s="10">
        <v>77.37</v>
      </c>
      <c r="Z9" s="10">
        <v>75.92</v>
      </c>
      <c r="AA9" s="10">
        <v>76.89</v>
      </c>
      <c r="AB9" s="95">
        <v>12468600</v>
      </c>
      <c r="AC9" s="10">
        <v>76.89</v>
      </c>
      <c r="AD9" s="2"/>
      <c r="AE9" s="138">
        <f t="shared" si="0"/>
        <v>1.3310490247759654E-2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42703</v>
      </c>
      <c r="X10" s="10">
        <v>75.89</v>
      </c>
      <c r="Y10" s="10">
        <v>76.069999999999993</v>
      </c>
      <c r="Z10" s="10">
        <v>75</v>
      </c>
      <c r="AA10" s="10">
        <v>75.88</v>
      </c>
      <c r="AB10" s="95">
        <v>8521000</v>
      </c>
      <c r="AC10" s="10">
        <v>75.88</v>
      </c>
      <c r="AD10" s="2"/>
      <c r="AE10" s="138">
        <f t="shared" si="0"/>
        <v>1.4709815458678666E-2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2.1399999999999999E-2</v>
      </c>
      <c r="W11" s="133">
        <v>42702</v>
      </c>
      <c r="X11" s="10">
        <v>73.73</v>
      </c>
      <c r="Y11" s="10">
        <v>75</v>
      </c>
      <c r="Z11" s="10">
        <v>73.66</v>
      </c>
      <c r="AA11" s="10">
        <v>74.78</v>
      </c>
      <c r="AB11" s="95">
        <v>8577200</v>
      </c>
      <c r="AC11" s="10">
        <v>74.78</v>
      </c>
      <c r="AD11" s="2"/>
      <c r="AE11" s="138">
        <f t="shared" si="0"/>
        <v>9.7218471509585846E-3</v>
      </c>
    </row>
    <row r="12" spans="1:31" x14ac:dyDescent="0.25">
      <c r="H12" s="72"/>
      <c r="W12" s="133">
        <v>42699</v>
      </c>
      <c r="X12" s="10">
        <v>74.010000000000005</v>
      </c>
      <c r="Y12" s="10">
        <v>74.290000000000006</v>
      </c>
      <c r="Z12" s="10">
        <v>73.55</v>
      </c>
      <c r="AA12" s="10">
        <v>74.06</v>
      </c>
      <c r="AB12" s="95">
        <v>3529200</v>
      </c>
      <c r="AC12" s="10">
        <v>74.06</v>
      </c>
      <c r="AD12" s="2"/>
      <c r="AE12" s="138">
        <f t="shared" si="0"/>
        <v>5.293878105063099E-3</v>
      </c>
    </row>
    <row r="13" spans="1:31" x14ac:dyDescent="0.25">
      <c r="H13" s="72"/>
      <c r="W13" s="133">
        <v>42697</v>
      </c>
      <c r="X13" s="10">
        <v>73.38</v>
      </c>
      <c r="Y13" s="10">
        <v>74.03</v>
      </c>
      <c r="Z13" s="10">
        <v>72.86</v>
      </c>
      <c r="AA13" s="10">
        <v>73.67</v>
      </c>
      <c r="AB13" s="95">
        <v>6572900</v>
      </c>
      <c r="AC13" s="10">
        <v>73.67</v>
      </c>
      <c r="AD13" s="2"/>
      <c r="AE13" s="138">
        <f t="shared" si="0"/>
        <v>1.0871042261175745E-3</v>
      </c>
    </row>
    <row r="14" spans="1:31" x14ac:dyDescent="0.25">
      <c r="H14" s="72"/>
      <c r="W14" s="133">
        <v>42696</v>
      </c>
      <c r="X14" s="10">
        <v>72.930000000000007</v>
      </c>
      <c r="Y14" s="10">
        <v>74.099999999999994</v>
      </c>
      <c r="Z14" s="10">
        <v>72.83</v>
      </c>
      <c r="AA14" s="10">
        <v>73.59</v>
      </c>
      <c r="AB14" s="95">
        <v>12390500</v>
      </c>
      <c r="AC14" s="10">
        <v>73.59</v>
      </c>
      <c r="AD14" s="2"/>
      <c r="AE14" s="138">
        <f t="shared" si="0"/>
        <v>-8.2210242587601456E-3</v>
      </c>
    </row>
    <row r="15" spans="1:31" x14ac:dyDescent="0.25">
      <c r="H15" s="72"/>
      <c r="W15" s="133">
        <v>42695</v>
      </c>
      <c r="X15" s="10">
        <v>74.040000000000006</v>
      </c>
      <c r="Y15" s="10">
        <v>74.48</v>
      </c>
      <c r="Z15" s="10">
        <v>73.38</v>
      </c>
      <c r="AA15" s="10">
        <v>74.2</v>
      </c>
      <c r="AB15" s="95">
        <v>7838000</v>
      </c>
      <c r="AC15" s="10">
        <v>74.2</v>
      </c>
      <c r="AD15" s="2"/>
      <c r="AE15" s="138">
        <f t="shared" si="0"/>
        <v>2.160994057266219E-3</v>
      </c>
    </row>
    <row r="16" spans="1:31" x14ac:dyDescent="0.25">
      <c r="H16" s="72"/>
      <c r="W16" s="133">
        <v>42692</v>
      </c>
      <c r="X16" s="10">
        <v>74.03</v>
      </c>
      <c r="Y16" s="10">
        <v>74.56</v>
      </c>
      <c r="Z16" s="10">
        <v>73.67</v>
      </c>
      <c r="AA16" s="10">
        <v>74.040000000000006</v>
      </c>
      <c r="AB16" s="95">
        <v>7385500</v>
      </c>
      <c r="AC16" s="10">
        <v>74.040000000000006</v>
      </c>
      <c r="AD16" s="2"/>
      <c r="AE16" s="138">
        <f t="shared" si="0"/>
        <v>-3.09680894035258E-3</v>
      </c>
    </row>
    <row r="17" spans="1:31" x14ac:dyDescent="0.25">
      <c r="W17" s="133">
        <v>42691</v>
      </c>
      <c r="X17" s="10">
        <v>74.349999999999994</v>
      </c>
      <c r="Y17" s="10">
        <v>74.73</v>
      </c>
      <c r="Z17" s="10">
        <v>74.12</v>
      </c>
      <c r="AA17" s="10">
        <v>74.27</v>
      </c>
      <c r="AB17" s="95">
        <v>8200200</v>
      </c>
      <c r="AC17" s="10">
        <v>74.27</v>
      </c>
      <c r="AD17" s="2"/>
      <c r="AE17" s="138">
        <f t="shared" si="0"/>
        <v>-3.8894849785408026E-3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42690</v>
      </c>
      <c r="X18" s="10">
        <v>75.11</v>
      </c>
      <c r="Y18" s="10">
        <v>75.400000000000006</v>
      </c>
      <c r="Z18" s="10">
        <v>74.5</v>
      </c>
      <c r="AA18" s="10">
        <v>74.56</v>
      </c>
      <c r="AB18" s="95">
        <v>7542700</v>
      </c>
      <c r="AC18" s="10">
        <v>74.56</v>
      </c>
      <c r="AD18" s="2"/>
      <c r="AE18" s="138">
        <f t="shared" si="0"/>
        <v>-6.3965884861407751E-3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42689</v>
      </c>
      <c r="X19" s="10">
        <v>75.650000000000006</v>
      </c>
      <c r="Y19" s="10">
        <v>75.75</v>
      </c>
      <c r="Z19" s="10">
        <v>74.27</v>
      </c>
      <c r="AA19" s="10">
        <v>75.040000000000006</v>
      </c>
      <c r="AB19" s="95">
        <v>10211300</v>
      </c>
      <c r="AC19" s="10">
        <v>75.040000000000006</v>
      </c>
      <c r="AD19" s="2"/>
      <c r="AE19" s="138">
        <f t="shared" si="0"/>
        <v>-1.2631578947368327E-2</v>
      </c>
    </row>
    <row r="20" spans="1:31" x14ac:dyDescent="0.25">
      <c r="W20" s="133">
        <v>42688</v>
      </c>
      <c r="X20" s="10">
        <v>74.45</v>
      </c>
      <c r="Y20" s="10">
        <v>76.540000000000006</v>
      </c>
      <c r="Z20" s="10">
        <v>74.45</v>
      </c>
      <c r="AA20" s="10">
        <v>76</v>
      </c>
      <c r="AB20" s="95">
        <v>10471000</v>
      </c>
      <c r="AC20" s="10">
        <v>76</v>
      </c>
      <c r="AD20" s="2"/>
      <c r="AE20" s="138">
        <f t="shared" si="0"/>
        <v>1.2118790784392042E-2</v>
      </c>
    </row>
    <row r="21" spans="1:31" x14ac:dyDescent="0.25">
      <c r="W21" s="133">
        <v>42685</v>
      </c>
      <c r="X21" s="10">
        <v>77.099999999999994</v>
      </c>
      <c r="Y21" s="10">
        <v>77.2</v>
      </c>
      <c r="Z21" s="10">
        <v>74.709999999999994</v>
      </c>
      <c r="AA21" s="10">
        <v>75.09</v>
      </c>
      <c r="AB21" s="95">
        <v>9549400</v>
      </c>
      <c r="AC21" s="10">
        <v>75.09</v>
      </c>
      <c r="AD21" s="2"/>
      <c r="AE21" s="138">
        <f t="shared" si="0"/>
        <v>-2.8338509316770177E-2</v>
      </c>
    </row>
    <row r="22" spans="1:31" x14ac:dyDescent="0.25">
      <c r="W22" s="133">
        <v>42684</v>
      </c>
      <c r="X22" s="10">
        <v>77.03</v>
      </c>
      <c r="Y22" s="10">
        <v>77.7</v>
      </c>
      <c r="Z22" s="10">
        <v>76.56</v>
      </c>
      <c r="AA22" s="10">
        <v>77.28</v>
      </c>
      <c r="AB22" s="95">
        <v>12664100</v>
      </c>
      <c r="AC22" s="10">
        <v>77.28</v>
      </c>
      <c r="AD22" s="2"/>
      <c r="AE22" s="138">
        <f t="shared" si="0"/>
        <v>9.4043887147334804E-3</v>
      </c>
    </row>
    <row r="23" spans="1:31" x14ac:dyDescent="0.25">
      <c r="W23" s="133">
        <v>42683</v>
      </c>
      <c r="X23" s="10">
        <v>74.23</v>
      </c>
      <c r="Y23" s="10">
        <v>77.12</v>
      </c>
      <c r="Z23" s="10">
        <v>74.2</v>
      </c>
      <c r="AA23" s="10">
        <v>76.56</v>
      </c>
      <c r="AB23" s="95">
        <v>20235400</v>
      </c>
      <c r="AC23" s="10">
        <v>76.56</v>
      </c>
      <c r="AD23" s="2"/>
      <c r="AE23" s="138">
        <f t="shared" si="0"/>
        <v>4.1207670338637259E-2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69.7</v>
      </c>
      <c r="Y24" s="10">
        <v>74.989999999999995</v>
      </c>
      <c r="Z24" s="10">
        <v>69.3</v>
      </c>
      <c r="AA24" s="10">
        <v>73.53</v>
      </c>
      <c r="AB24" s="95">
        <v>50217800</v>
      </c>
      <c r="AC24" s="10">
        <v>73.53</v>
      </c>
      <c r="AD24" s="2"/>
      <c r="AE24" s="138">
        <f t="shared" si="0"/>
        <v>-0.11823959707398968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42681</v>
      </c>
      <c r="X25" s="10">
        <v>83.37</v>
      </c>
      <c r="Y25" s="10">
        <v>83.84</v>
      </c>
      <c r="Z25" s="10">
        <v>82.67</v>
      </c>
      <c r="AA25" s="10">
        <v>83.39</v>
      </c>
      <c r="AB25" s="95">
        <v>8457000</v>
      </c>
      <c r="AC25" s="10">
        <v>83.39</v>
      </c>
      <c r="AD25" s="2"/>
      <c r="AE25" s="138">
        <f t="shared" si="0"/>
        <v>1.3121127445024916E-2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42678</v>
      </c>
      <c r="X26" s="10">
        <v>81.760000000000005</v>
      </c>
      <c r="Y26" s="10">
        <v>82.87</v>
      </c>
      <c r="Z26" s="10">
        <v>81.59</v>
      </c>
      <c r="AA26" s="10">
        <v>82.31</v>
      </c>
      <c r="AB26" s="95">
        <v>8227400</v>
      </c>
      <c r="AC26" s="10">
        <v>82.31</v>
      </c>
      <c r="AD26" s="2"/>
      <c r="AE26" s="138">
        <f t="shared" si="0"/>
        <v>9.0719627313964324E-3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42677</v>
      </c>
      <c r="X27" s="10">
        <v>84.34</v>
      </c>
      <c r="Y27" s="10">
        <v>84.89</v>
      </c>
      <c r="Z27" s="10">
        <v>81.25</v>
      </c>
      <c r="AA27" s="10">
        <v>81.569999999999993</v>
      </c>
      <c r="AB27" s="95">
        <v>12603900</v>
      </c>
      <c r="AC27" s="10">
        <v>81.569999999999993</v>
      </c>
      <c r="AD27" s="2"/>
      <c r="AE27" s="138">
        <f t="shared" si="0"/>
        <v>-2.8350208457415205E-2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42676</v>
      </c>
      <c r="X28" s="10">
        <v>83.57</v>
      </c>
      <c r="Y28" s="10">
        <v>84.24</v>
      </c>
      <c r="Z28" s="10">
        <v>82.84</v>
      </c>
      <c r="AA28" s="10">
        <v>83.95</v>
      </c>
      <c r="AB28" s="95">
        <v>6132100</v>
      </c>
      <c r="AC28" s="10">
        <v>83.95</v>
      </c>
      <c r="AD28" s="2"/>
      <c r="AE28" s="138">
        <f t="shared" si="0"/>
        <v>5.9916117435589999E-3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42675</v>
      </c>
      <c r="X29" s="10">
        <v>84.34</v>
      </c>
      <c r="Y29" s="10">
        <v>84.69</v>
      </c>
      <c r="Z29" s="10">
        <v>83.22</v>
      </c>
      <c r="AA29" s="10">
        <v>83.45</v>
      </c>
      <c r="AB29" s="95">
        <v>6212400</v>
      </c>
      <c r="AC29" s="10">
        <v>83.45</v>
      </c>
      <c r="AD29" s="2"/>
      <c r="AE29" s="138">
        <f t="shared" si="0"/>
        <v>-7.728894173602785E-3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42674</v>
      </c>
      <c r="X30" s="10">
        <v>83.38</v>
      </c>
      <c r="Y30" s="10">
        <v>84.52</v>
      </c>
      <c r="Z30" s="10">
        <v>83.1</v>
      </c>
      <c r="AA30" s="10">
        <v>84.1</v>
      </c>
      <c r="AB30" s="95">
        <v>7425600</v>
      </c>
      <c r="AC30" s="10">
        <v>84.1</v>
      </c>
      <c r="AD30" s="2"/>
      <c r="AE30" s="138">
        <f t="shared" si="0"/>
        <v>8.8771593090211098E-3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42671</v>
      </c>
      <c r="X31" s="10">
        <v>85.35</v>
      </c>
      <c r="Y31" s="10">
        <v>85.49</v>
      </c>
      <c r="Z31" s="10">
        <v>82.55</v>
      </c>
      <c r="AA31" s="10">
        <v>83.36</v>
      </c>
      <c r="AB31" s="95">
        <v>17206700</v>
      </c>
      <c r="AC31" s="10">
        <v>83.36</v>
      </c>
      <c r="AD31" s="2"/>
      <c r="AE31" s="138">
        <f t="shared" si="0"/>
        <v>-4.3927055855029207E-2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42670</v>
      </c>
      <c r="X32" s="10">
        <v>87.72</v>
      </c>
      <c r="Y32" s="10">
        <v>87.93</v>
      </c>
      <c r="Z32" s="10">
        <v>86.91</v>
      </c>
      <c r="AA32" s="10">
        <v>87.19</v>
      </c>
      <c r="AB32" s="95">
        <v>3570600</v>
      </c>
      <c r="AC32" s="10">
        <v>87.19</v>
      </c>
      <c r="AD32" s="2"/>
      <c r="AE32" s="138">
        <f t="shared" si="0"/>
        <v>-4.3393856343496573E-3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42669</v>
      </c>
      <c r="X33" s="10">
        <v>87.48</v>
      </c>
      <c r="Y33" s="10">
        <v>87.65</v>
      </c>
      <c r="Z33" s="10">
        <v>87.01</v>
      </c>
      <c r="AA33" s="10">
        <v>87.57</v>
      </c>
      <c r="AB33" s="95">
        <v>3313500</v>
      </c>
      <c r="AC33" s="10">
        <v>87.57</v>
      </c>
      <c r="AD33" s="2"/>
      <c r="AE33" s="138">
        <f t="shared" si="0"/>
        <v>1.8304541814437858E-3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87.8</v>
      </c>
      <c r="Y34" s="10">
        <v>88.21</v>
      </c>
      <c r="Z34" s="10">
        <v>87.29</v>
      </c>
      <c r="AA34" s="10">
        <v>87.41</v>
      </c>
      <c r="AB34" s="95">
        <v>3803700</v>
      </c>
      <c r="AC34" s="10">
        <v>87.41</v>
      </c>
      <c r="AD34" s="2"/>
      <c r="AE34" s="138">
        <f t="shared" si="0"/>
        <v>-6.704545454545463E-3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87.64</v>
      </c>
      <c r="Y35" s="10">
        <v>88.58</v>
      </c>
      <c r="Z35" s="10">
        <v>87.64</v>
      </c>
      <c r="AA35" s="10">
        <v>88</v>
      </c>
      <c r="AB35" s="95">
        <v>4541900</v>
      </c>
      <c r="AC35" s="10">
        <v>88</v>
      </c>
      <c r="AD35" s="2"/>
      <c r="AE35" s="138">
        <f t="shared" si="0"/>
        <v>6.749799794073974E-3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86.94</v>
      </c>
      <c r="Y36" s="10">
        <v>87.57</v>
      </c>
      <c r="Z36" s="10">
        <v>86.89</v>
      </c>
      <c r="AA36" s="10">
        <v>87.41</v>
      </c>
      <c r="AB36" s="95">
        <v>4599500</v>
      </c>
      <c r="AC36" s="10">
        <v>87.41</v>
      </c>
      <c r="AD36" s="2"/>
      <c r="AE36" s="138">
        <f t="shared" si="0"/>
        <v>1.2600229095074411E-3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86.33</v>
      </c>
      <c r="Y37" s="10">
        <v>87.49</v>
      </c>
      <c r="Z37" s="10">
        <v>86.25</v>
      </c>
      <c r="AA37" s="10">
        <v>87.3</v>
      </c>
      <c r="AB37" s="95">
        <v>7583500</v>
      </c>
      <c r="AC37" s="10">
        <v>87.3</v>
      </c>
      <c r="AD37" s="2"/>
      <c r="AE37" s="138" t="e">
        <f t="shared" si="0"/>
        <v>#DIV/0!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 t="s">
        <v>362</v>
      </c>
      <c r="Y38" s="10"/>
      <c r="Z38" s="10"/>
      <c r="AA38" s="10"/>
      <c r="AB38" s="95"/>
      <c r="AC38" s="10"/>
      <c r="AD38" s="2"/>
      <c r="AE38" s="138">
        <f t="shared" si="0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87.4</v>
      </c>
      <c r="Y39" s="10">
        <v>87.51</v>
      </c>
      <c r="Z39" s="10">
        <v>86.15</v>
      </c>
      <c r="AA39" s="10">
        <v>86.4</v>
      </c>
      <c r="AB39" s="95">
        <v>6502800</v>
      </c>
      <c r="AC39" s="10">
        <v>85.98</v>
      </c>
      <c r="AD39" s="2"/>
      <c r="AE39" s="138">
        <f t="shared" si="0"/>
        <v>-8.9903181189487924E-3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42661</v>
      </c>
      <c r="X40" s="10">
        <v>87.31</v>
      </c>
      <c r="Y40" s="10">
        <v>87.51</v>
      </c>
      <c r="Z40" s="10">
        <v>86.58</v>
      </c>
      <c r="AA40" s="10">
        <v>87.19</v>
      </c>
      <c r="AB40" s="95">
        <v>4988700</v>
      </c>
      <c r="AC40" s="10">
        <v>86.76</v>
      </c>
      <c r="AD40" s="2"/>
      <c r="AE40" s="138">
        <f t="shared" si="0"/>
        <v>6.146352777455677E-3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88.143000000000001</v>
      </c>
      <c r="Q41" s="2"/>
      <c r="W41" s="133">
        <v>42660</v>
      </c>
      <c r="X41" s="10">
        <v>88.71</v>
      </c>
      <c r="Y41" s="10">
        <v>88.84</v>
      </c>
      <c r="Z41" s="10">
        <v>86.64</v>
      </c>
      <c r="AA41" s="10">
        <v>86.66</v>
      </c>
      <c r="AB41" s="95">
        <v>7381700</v>
      </c>
      <c r="AC41" s="10">
        <v>86.23</v>
      </c>
      <c r="AD41" s="2"/>
      <c r="AE41" s="138">
        <f t="shared" si="0"/>
        <v>-2.4105930285196919E-2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87.341700000000003</v>
      </c>
      <c r="Q42" s="2"/>
      <c r="T42" s="91" t="s">
        <v>113</v>
      </c>
      <c r="W42" s="133">
        <v>42657</v>
      </c>
      <c r="X42" s="10">
        <v>88.31</v>
      </c>
      <c r="Y42" s="10">
        <v>88.92</v>
      </c>
      <c r="Z42" s="10">
        <v>87.96</v>
      </c>
      <c r="AA42" s="10">
        <v>88.8</v>
      </c>
      <c r="AB42" s="95">
        <v>6705800</v>
      </c>
      <c r="AC42" s="10">
        <v>88.36</v>
      </c>
      <c r="AD42" s="2"/>
      <c r="AE42" s="138">
        <f t="shared" si="0"/>
        <v>9.0213543450954337E-3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86.540400000000005</v>
      </c>
      <c r="Q43" s="2"/>
      <c r="T43" s="128" t="s">
        <v>98</v>
      </c>
      <c r="U43" s="129">
        <v>78.11</v>
      </c>
      <c r="W43" s="133">
        <v>42656</v>
      </c>
      <c r="X43" s="10">
        <v>87.21</v>
      </c>
      <c r="Y43" s="10">
        <v>88.38</v>
      </c>
      <c r="Z43" s="10">
        <v>87.08</v>
      </c>
      <c r="AA43" s="10">
        <v>88</v>
      </c>
      <c r="AB43" s="95">
        <v>6308400</v>
      </c>
      <c r="AC43" s="10">
        <v>87.57</v>
      </c>
      <c r="AD43" s="2"/>
      <c r="AE43" s="138">
        <f t="shared" si="0"/>
        <v>6.0891544117644969E-3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85.739099999999993</v>
      </c>
      <c r="Q44" s="2"/>
      <c r="T44" s="93" t="s">
        <v>99</v>
      </c>
      <c r="U44" s="130" t="s">
        <v>129</v>
      </c>
      <c r="W44" s="133">
        <v>42655</v>
      </c>
      <c r="X44" s="10">
        <v>86.62</v>
      </c>
      <c r="Y44" s="10">
        <v>87.91</v>
      </c>
      <c r="Z44" s="10">
        <v>86.49</v>
      </c>
      <c r="AA44" s="10">
        <v>87.47</v>
      </c>
      <c r="AB44" s="95">
        <v>7002500</v>
      </c>
      <c r="AC44" s="10">
        <v>87.04</v>
      </c>
      <c r="AD44" s="2"/>
      <c r="AE44" s="138">
        <f t="shared" si="0"/>
        <v>1.2328448476389919E-2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84.937799999999996</v>
      </c>
      <c r="Q45" s="2"/>
      <c r="T45" s="93" t="s">
        <v>100</v>
      </c>
      <c r="U45" s="130" t="s">
        <v>495</v>
      </c>
      <c r="W45" s="133">
        <v>42654</v>
      </c>
      <c r="X45" s="10">
        <v>86.55</v>
      </c>
      <c r="Y45" s="10">
        <v>86.8</v>
      </c>
      <c r="Z45" s="10">
        <v>85.41</v>
      </c>
      <c r="AA45" s="10">
        <v>86.4</v>
      </c>
      <c r="AB45" s="95">
        <v>5889600</v>
      </c>
      <c r="AC45" s="10">
        <v>85.98</v>
      </c>
      <c r="AD45" s="2"/>
      <c r="AE45" s="138">
        <f t="shared" si="0"/>
        <v>-4.8611111111110938E-3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84.136499999999998</v>
      </c>
      <c r="Q46" s="2"/>
      <c r="T46" s="93" t="s">
        <v>101</v>
      </c>
      <c r="U46" s="130" t="s">
        <v>496</v>
      </c>
      <c r="W46" s="133">
        <v>42653</v>
      </c>
      <c r="X46" s="10">
        <v>86.85</v>
      </c>
      <c r="Y46" s="10">
        <v>87.08</v>
      </c>
      <c r="Z46" s="10">
        <v>86.41</v>
      </c>
      <c r="AA46" s="10">
        <v>86.83</v>
      </c>
      <c r="AB46" s="95">
        <v>5342100</v>
      </c>
      <c r="AC46" s="10">
        <v>86.4</v>
      </c>
      <c r="AD46" s="2"/>
      <c r="AE46" s="138">
        <f t="shared" si="0"/>
        <v>4.8848569434751798E-3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83.3352</v>
      </c>
      <c r="Q47" s="2"/>
      <c r="T47" s="93" t="s">
        <v>102</v>
      </c>
      <c r="U47" s="130">
        <v>86.79</v>
      </c>
      <c r="W47" s="133">
        <v>42650</v>
      </c>
      <c r="X47" s="10">
        <v>86.56</v>
      </c>
      <c r="Y47" s="10">
        <v>86.74</v>
      </c>
      <c r="Z47" s="10">
        <v>86.17</v>
      </c>
      <c r="AA47" s="10">
        <v>86.4</v>
      </c>
      <c r="AB47" s="95">
        <v>4345700</v>
      </c>
      <c r="AC47" s="10">
        <v>85.98</v>
      </c>
      <c r="AD47" s="2"/>
      <c r="AE47" s="138">
        <f t="shared" si="0"/>
        <v>-9.2958401115494915E-4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82.533900000000003</v>
      </c>
      <c r="Q48" s="2"/>
      <c r="T48" s="93" t="s">
        <v>103</v>
      </c>
      <c r="U48" s="130">
        <v>0.72972499999999996</v>
      </c>
      <c r="W48" s="133">
        <v>42649</v>
      </c>
      <c r="X48" s="10">
        <v>86.56</v>
      </c>
      <c r="Y48" s="10">
        <v>87.12</v>
      </c>
      <c r="Z48" s="10">
        <v>86.27</v>
      </c>
      <c r="AA48" s="10">
        <v>86.49</v>
      </c>
      <c r="AB48" s="95">
        <v>5267000</v>
      </c>
      <c r="AC48" s="10">
        <v>86.06</v>
      </c>
      <c r="AD48" s="2"/>
      <c r="AE48" s="138">
        <f t="shared" si="0"/>
        <v>3.2641641408253097E-3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81.732599999999991</v>
      </c>
      <c r="Q49" s="2"/>
      <c r="T49" s="93" t="s">
        <v>122</v>
      </c>
      <c r="U49" s="130" t="s">
        <v>388</v>
      </c>
      <c r="W49" s="133">
        <v>42648</v>
      </c>
      <c r="X49" s="10">
        <v>86.19</v>
      </c>
      <c r="Y49" s="10">
        <v>86.53</v>
      </c>
      <c r="Z49" s="10">
        <v>85.89</v>
      </c>
      <c r="AA49" s="10">
        <v>86.2</v>
      </c>
      <c r="AB49" s="95">
        <v>7949300</v>
      </c>
      <c r="AC49" s="10">
        <v>85.78</v>
      </c>
      <c r="AD49" s="2"/>
      <c r="AE49" s="138">
        <f t="shared" si="0"/>
        <v>-2.331002331001919E-4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80.931299999999993</v>
      </c>
      <c r="Q50" s="2"/>
      <c r="T50" s="93"/>
      <c r="U50" s="130"/>
      <c r="W50" s="133">
        <v>42647</v>
      </c>
      <c r="X50" s="10">
        <v>87.19</v>
      </c>
      <c r="Y50" s="10">
        <v>87.41</v>
      </c>
      <c r="Z50" s="10">
        <v>86.02</v>
      </c>
      <c r="AA50" s="10">
        <v>86.22</v>
      </c>
      <c r="AB50" s="95">
        <v>6820000</v>
      </c>
      <c r="AC50" s="10">
        <v>85.8</v>
      </c>
      <c r="AD50" s="2"/>
      <c r="AE50" s="138">
        <f t="shared" si="0"/>
        <v>-9.9238402954073823E-3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80.13</v>
      </c>
      <c r="Q51" s="2"/>
      <c r="T51" s="93" t="s">
        <v>105</v>
      </c>
      <c r="U51" s="130" t="s">
        <v>497</v>
      </c>
      <c r="W51" s="133">
        <v>42646</v>
      </c>
      <c r="X51" s="10">
        <v>88.79</v>
      </c>
      <c r="Y51" s="10">
        <v>88.88</v>
      </c>
      <c r="Z51" s="10">
        <v>86.96</v>
      </c>
      <c r="AA51" s="10">
        <v>87.09</v>
      </c>
      <c r="AB51" s="95">
        <v>7525600</v>
      </c>
      <c r="AC51" s="10">
        <v>86.66</v>
      </c>
      <c r="AD51" s="2"/>
      <c r="AE51" s="138">
        <f t="shared" si="0"/>
        <v>-2.1343873517786549E-2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79.328699999999998</v>
      </c>
      <c r="Q52" s="2"/>
      <c r="T52" s="93" t="s">
        <v>106</v>
      </c>
      <c r="U52" s="130" t="s">
        <v>395</v>
      </c>
      <c r="W52" s="133">
        <v>42643</v>
      </c>
      <c r="X52" s="10">
        <v>89.48</v>
      </c>
      <c r="Y52" s="10">
        <v>89.91</v>
      </c>
      <c r="Z52" s="10">
        <v>88.46</v>
      </c>
      <c r="AA52" s="10">
        <v>88.99</v>
      </c>
      <c r="AB52" s="95">
        <v>9151700</v>
      </c>
      <c r="AC52" s="10">
        <v>88.55</v>
      </c>
      <c r="AD52" s="2"/>
      <c r="AE52" s="138">
        <f t="shared" si="0"/>
        <v>-6.2843676355066602E-3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78.5274</v>
      </c>
      <c r="Q53" s="2"/>
      <c r="T53" s="93" t="s">
        <v>107</v>
      </c>
      <c r="U53" s="131">
        <v>6730134</v>
      </c>
      <c r="W53" s="133">
        <v>42642</v>
      </c>
      <c r="X53" s="10">
        <v>90.02</v>
      </c>
      <c r="Y53" s="10">
        <v>90.54</v>
      </c>
      <c r="Z53" s="10">
        <v>89.5</v>
      </c>
      <c r="AA53" s="10">
        <v>89.55</v>
      </c>
      <c r="AB53" s="95">
        <v>5211400</v>
      </c>
      <c r="AC53" s="10">
        <v>89.11</v>
      </c>
      <c r="AD53" s="2"/>
      <c r="AE53" s="138">
        <f t="shared" si="0"/>
        <v>-7.0202808112324044E-3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77.726099999999988</v>
      </c>
      <c r="T54" s="93" t="s">
        <v>110</v>
      </c>
      <c r="U54" s="131">
        <v>8354810</v>
      </c>
      <c r="W54" s="133">
        <v>42641</v>
      </c>
      <c r="X54" s="10">
        <v>90.31</v>
      </c>
      <c r="Y54" s="10">
        <v>90.56</v>
      </c>
      <c r="Z54" s="10">
        <v>89.74</v>
      </c>
      <c r="AA54" s="10">
        <v>90.18</v>
      </c>
      <c r="AB54" s="95">
        <v>4468300</v>
      </c>
      <c r="AC54" s="10">
        <v>89.74</v>
      </c>
      <c r="AD54" s="2"/>
      <c r="AE54" s="138">
        <f t="shared" si="0"/>
        <v>-4.1060925535457704E-3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76.924799999999991</v>
      </c>
      <c r="T55" s="93" t="s">
        <v>108</v>
      </c>
      <c r="U55" s="130" t="s">
        <v>498</v>
      </c>
      <c r="W55" s="133">
        <v>42640</v>
      </c>
      <c r="X55" s="10">
        <v>90.17</v>
      </c>
      <c r="Y55" s="10">
        <v>90.83</v>
      </c>
      <c r="Z55" s="10">
        <v>90.06</v>
      </c>
      <c r="AA55" s="10">
        <v>90.56</v>
      </c>
      <c r="AB55" s="95">
        <v>4196100</v>
      </c>
      <c r="AC55" s="10">
        <v>90.11</v>
      </c>
      <c r="AD55" s="2"/>
      <c r="AE55" s="138">
        <f t="shared" si="0"/>
        <v>7.0406794814483753E-3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76.123499999999993</v>
      </c>
      <c r="T56" s="93" t="s">
        <v>111</v>
      </c>
      <c r="U56" s="130">
        <v>17.170000000000002</v>
      </c>
      <c r="W56" s="133">
        <v>42639</v>
      </c>
      <c r="X56" s="10">
        <v>90.08</v>
      </c>
      <c r="Y56" s="10">
        <v>90.38</v>
      </c>
      <c r="Z56" s="10">
        <v>89.49</v>
      </c>
      <c r="AA56" s="10">
        <v>89.92</v>
      </c>
      <c r="AB56" s="95">
        <v>4722100</v>
      </c>
      <c r="AC56" s="10">
        <v>89.48</v>
      </c>
      <c r="AD56" s="2"/>
      <c r="AE56" s="138">
        <f t="shared" si="0"/>
        <v>-7.4320576816416795E-3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75.322199999999995</v>
      </c>
      <c r="T57" s="93" t="s">
        <v>112</v>
      </c>
      <c r="U57" s="130">
        <v>4.67</v>
      </c>
      <c r="W57" s="133">
        <v>42636</v>
      </c>
      <c r="X57" s="10">
        <v>90.25</v>
      </c>
      <c r="Y57" s="10">
        <v>90.85</v>
      </c>
      <c r="Z57" s="10">
        <v>90.2</v>
      </c>
      <c r="AA57" s="10">
        <v>90.6</v>
      </c>
      <c r="AB57" s="95">
        <v>3865300</v>
      </c>
      <c r="AC57" s="10">
        <v>90.15</v>
      </c>
      <c r="AD57" s="2"/>
      <c r="AE57" s="138">
        <f t="shared" si="0"/>
        <v>3.3288948069243318E-4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74.520899999999997</v>
      </c>
      <c r="T58" s="93" t="s">
        <v>109</v>
      </c>
      <c r="U58" s="130" t="s">
        <v>499</v>
      </c>
      <c r="W58" s="133">
        <v>42635</v>
      </c>
      <c r="X58" s="10">
        <v>90.7</v>
      </c>
      <c r="Y58" s="10">
        <v>90.81</v>
      </c>
      <c r="Z58" s="10">
        <v>90.01</v>
      </c>
      <c r="AA58" s="10">
        <v>90.57</v>
      </c>
      <c r="AB58" s="95">
        <v>8280000</v>
      </c>
      <c r="AC58" s="10">
        <v>90.12</v>
      </c>
      <c r="AD58" s="2"/>
      <c r="AE58" s="138">
        <f t="shared" si="0"/>
        <v>3.3400133600536286E-3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73.7196</v>
      </c>
      <c r="W59" s="133">
        <v>42634</v>
      </c>
      <c r="X59" s="10">
        <v>90.08</v>
      </c>
      <c r="Y59" s="10">
        <v>90.4</v>
      </c>
      <c r="Z59" s="10">
        <v>89.2</v>
      </c>
      <c r="AA59" s="10">
        <v>90.26</v>
      </c>
      <c r="AB59" s="95">
        <v>5773900</v>
      </c>
      <c r="AC59" s="10">
        <v>89.82</v>
      </c>
      <c r="AD59" s="2"/>
      <c r="AE59" s="138">
        <f t="shared" si="0"/>
        <v>3.0150753768842797E-3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72.918300000000002</v>
      </c>
      <c r="W60" s="133">
        <v>42633</v>
      </c>
      <c r="X60" s="10">
        <v>89.5</v>
      </c>
      <c r="Y60" s="10">
        <v>90.29</v>
      </c>
      <c r="Z60" s="10">
        <v>89.5</v>
      </c>
      <c r="AA60" s="10">
        <v>89.99</v>
      </c>
      <c r="AB60" s="95">
        <v>5465100</v>
      </c>
      <c r="AC60" s="10">
        <v>89.55</v>
      </c>
      <c r="AD60" s="2"/>
      <c r="AE60" s="138">
        <f t="shared" si="0"/>
        <v>9.2415192155979042E-3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72.117000000000004</v>
      </c>
      <c r="W61" s="133">
        <v>42632</v>
      </c>
      <c r="X61" s="10">
        <v>90.13</v>
      </c>
      <c r="Y61" s="10">
        <v>90.23</v>
      </c>
      <c r="Z61" s="10">
        <v>89</v>
      </c>
      <c r="AA61" s="10">
        <v>89.17</v>
      </c>
      <c r="AB61" s="95">
        <v>7480000</v>
      </c>
      <c r="AC61" s="10">
        <v>88.73</v>
      </c>
      <c r="AD61" s="2"/>
      <c r="AE61" s="138">
        <f t="shared" si="0"/>
        <v>-1.0593220338983134E-2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90</v>
      </c>
      <c r="Y62" s="10">
        <v>90.35</v>
      </c>
      <c r="Z62" s="10">
        <v>89.37</v>
      </c>
      <c r="AA62" s="10">
        <v>90.12</v>
      </c>
      <c r="AB62" s="95">
        <v>6406800</v>
      </c>
      <c r="AC62" s="10">
        <v>89.68</v>
      </c>
      <c r="AD62" s="2"/>
      <c r="AE62" s="138">
        <f t="shared" si="0"/>
        <v>-3.3441087950047965E-4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89.14</v>
      </c>
      <c r="Y63" s="10">
        <v>90.22</v>
      </c>
      <c r="Z63" s="10">
        <v>88.1</v>
      </c>
      <c r="AA63" s="10">
        <v>90.15</v>
      </c>
      <c r="AB63" s="95">
        <v>7449200</v>
      </c>
      <c r="AC63" s="10">
        <v>89.71</v>
      </c>
      <c r="AD63" s="2"/>
      <c r="AE63" s="138">
        <f t="shared" si="0"/>
        <v>7.9775280898874978E-3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90.75</v>
      </c>
      <c r="Y64" s="10">
        <v>91.13</v>
      </c>
      <c r="Z64" s="10">
        <v>89.33</v>
      </c>
      <c r="AA64" s="10">
        <v>89.44</v>
      </c>
      <c r="AB64" s="95">
        <v>7939400</v>
      </c>
      <c r="AC64" s="10">
        <v>89</v>
      </c>
      <c r="AD64" s="2"/>
      <c r="AE64" s="138">
        <f t="shared" si="0"/>
        <v>-1.6357206012378445E-2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91.58</v>
      </c>
      <c r="Y65" s="10">
        <v>91.82</v>
      </c>
      <c r="Z65" s="10">
        <v>90.72</v>
      </c>
      <c r="AA65" s="10">
        <v>90.93</v>
      </c>
      <c r="AB65" s="95">
        <v>4082100</v>
      </c>
      <c r="AC65" s="10">
        <v>90.48</v>
      </c>
      <c r="AD65" s="2"/>
      <c r="AE65" s="138">
        <f t="shared" si="0"/>
        <v>-1.2119226989846021E-2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42625</v>
      </c>
      <c r="X66" s="10">
        <v>91.4</v>
      </c>
      <c r="Y66" s="10">
        <v>92.26</v>
      </c>
      <c r="Z66" s="10">
        <v>91.04</v>
      </c>
      <c r="AA66" s="10">
        <v>92.04</v>
      </c>
      <c r="AB66" s="95">
        <v>5235400</v>
      </c>
      <c r="AC66" s="10">
        <v>91.59</v>
      </c>
      <c r="AD66" s="2"/>
      <c r="AE66" s="138">
        <f t="shared" si="0"/>
        <v>5.7098934885253527E-3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42622</v>
      </c>
      <c r="X67" s="10">
        <v>92.74</v>
      </c>
      <c r="Y67" s="10">
        <v>92.79</v>
      </c>
      <c r="Z67" s="10">
        <v>91.52</v>
      </c>
      <c r="AA67" s="10">
        <v>91.52</v>
      </c>
      <c r="AB67" s="95">
        <v>6153400</v>
      </c>
      <c r="AC67" s="10">
        <v>91.07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42621</v>
      </c>
      <c r="X68" s="10">
        <v>93.56</v>
      </c>
      <c r="Y68" s="10">
        <v>93.86</v>
      </c>
      <c r="Z68" s="10">
        <v>92.28</v>
      </c>
      <c r="AA68" s="10">
        <v>93.11</v>
      </c>
      <c r="AB68" s="95">
        <v>7380800</v>
      </c>
      <c r="AC68" s="10">
        <v>92.65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699" priority="9">
      <formula>F48&gt;0</formula>
    </cfRule>
    <cfRule type="expression" dxfId="698" priority="10">
      <formula>F48&lt;0</formula>
    </cfRule>
  </conditionalFormatting>
  <conditionalFormatting sqref="Q7">
    <cfRule type="expression" dxfId="697" priority="7">
      <formula>Q7&gt;0</formula>
    </cfRule>
    <cfRule type="expression" dxfId="696" priority="8">
      <formula>Q7&lt;0</formula>
    </cfRule>
  </conditionalFormatting>
  <conditionalFormatting sqref="Q8">
    <cfRule type="expression" dxfId="695" priority="5">
      <formula>Q8&gt;0</formula>
    </cfRule>
    <cfRule type="expression" dxfId="694" priority="6">
      <formula>Q8&lt;0</formula>
    </cfRule>
  </conditionalFormatting>
  <conditionalFormatting sqref="F25:F47">
    <cfRule type="expression" dxfId="693" priority="3">
      <formula>F25&gt;0</formula>
    </cfRule>
    <cfRule type="expression" dxfId="692" priority="4">
      <formula>F25&lt;0</formula>
    </cfRule>
  </conditionalFormatting>
  <conditionalFormatting sqref="H25:H47">
    <cfRule type="expression" dxfId="691" priority="1">
      <formula>H25&gt;0</formula>
    </cfRule>
    <cfRule type="expression" dxfId="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9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293</v>
      </c>
      <c r="W2" s="133">
        <v>42713</v>
      </c>
      <c r="X2" s="10">
        <v>18.559999999999999</v>
      </c>
      <c r="Y2" s="10">
        <v>18.579999999999998</v>
      </c>
      <c r="Z2" s="10">
        <v>18.079999999999998</v>
      </c>
      <c r="AA2" s="10">
        <v>18.25</v>
      </c>
      <c r="AB2" s="95">
        <v>10957100</v>
      </c>
      <c r="AC2" s="10">
        <v>18.25</v>
      </c>
      <c r="AE2" s="138">
        <f t="shared" ref="AE2:AE14" si="0">AC2/AC3-1</f>
        <v>-7.0729053318824286E-3</v>
      </c>
    </row>
    <row r="3" spans="1:41" x14ac:dyDescent="0.25">
      <c r="A3" s="23" t="s">
        <v>71</v>
      </c>
      <c r="B3" s="52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5">
        <f>IF(Q2=0, Q4, (F247-K247-M247)/Q2)</f>
        <v>14.127553799999637</v>
      </c>
      <c r="W3" s="133">
        <v>42712</v>
      </c>
      <c r="X3" s="10">
        <v>18.5</v>
      </c>
      <c r="Y3" s="10">
        <v>18.59</v>
      </c>
      <c r="Z3" s="10">
        <v>18.170000000000002</v>
      </c>
      <c r="AA3" s="10">
        <v>18.38</v>
      </c>
      <c r="AB3" s="95">
        <v>14491500</v>
      </c>
      <c r="AC3" s="10">
        <v>18.38</v>
      </c>
      <c r="AE3" s="138">
        <f t="shared" si="0"/>
        <v>-2.1715526601521207E-3</v>
      </c>
      <c r="AL3" s="234"/>
      <c r="AO3" s="234"/>
    </row>
    <row r="4" spans="1:41" x14ac:dyDescent="0.25">
      <c r="B4" s="52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18.25</v>
      </c>
      <c r="R4" s="521">
        <v>-7.1000000000000004E-3</v>
      </c>
      <c r="W4" s="133">
        <v>42711</v>
      </c>
      <c r="X4" s="10">
        <v>18.21</v>
      </c>
      <c r="Y4" s="10">
        <v>18.489999999999998</v>
      </c>
      <c r="Z4" s="10">
        <v>18.09</v>
      </c>
      <c r="AA4" s="10">
        <v>18.420000000000002</v>
      </c>
      <c r="AB4" s="95">
        <v>14096200</v>
      </c>
      <c r="AC4" s="10">
        <v>18.420000000000002</v>
      </c>
      <c r="AE4" s="138">
        <f t="shared" si="0"/>
        <v>3.814713896457711E-3</v>
      </c>
      <c r="AJ4" s="235"/>
      <c r="AL4" s="234"/>
      <c r="AO4" s="234"/>
    </row>
    <row r="5" spans="1:41" x14ac:dyDescent="0.25">
      <c r="B5" s="62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91250</v>
      </c>
      <c r="T5" s="67"/>
      <c r="W5" s="133">
        <v>42710</v>
      </c>
      <c r="X5" s="10">
        <v>18.12</v>
      </c>
      <c r="Y5" s="10">
        <v>18.62</v>
      </c>
      <c r="Z5" s="10">
        <v>17.93</v>
      </c>
      <c r="AA5" s="10">
        <v>18.350000000000001</v>
      </c>
      <c r="AB5" s="95">
        <v>13864400</v>
      </c>
      <c r="AC5" s="10">
        <v>18.350000000000001</v>
      </c>
      <c r="AE5" s="138">
        <f t="shared" si="0"/>
        <v>-2.175095160413254E-3</v>
      </c>
    </row>
    <row r="6" spans="1:41" x14ac:dyDescent="0.25">
      <c r="B6" s="62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70637.768999998181</v>
      </c>
      <c r="W6" s="133">
        <v>42709</v>
      </c>
      <c r="X6" s="10">
        <v>18.55</v>
      </c>
      <c r="Y6" s="10">
        <v>18.73</v>
      </c>
      <c r="Z6" s="10">
        <v>18.29</v>
      </c>
      <c r="AA6" s="10">
        <v>18.39</v>
      </c>
      <c r="AB6" s="95">
        <v>14019000</v>
      </c>
      <c r="AC6" s="10">
        <v>18.39</v>
      </c>
      <c r="AE6" s="138">
        <f t="shared" si="0"/>
        <v>1.0439560439560402E-2</v>
      </c>
    </row>
    <row r="7" spans="1:41" x14ac:dyDescent="0.25">
      <c r="B7" s="62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20612.231000001775</v>
      </c>
      <c r="R7">
        <v>200</v>
      </c>
      <c r="U7" s="184"/>
      <c r="W7" s="133">
        <v>42706</v>
      </c>
      <c r="X7" s="10">
        <v>17.84</v>
      </c>
      <c r="Y7" s="10">
        <v>18.39</v>
      </c>
      <c r="Z7" s="10">
        <v>17.84</v>
      </c>
      <c r="AA7" s="10">
        <v>18.2</v>
      </c>
      <c r="AB7" s="95">
        <v>16662900</v>
      </c>
      <c r="AC7" s="10">
        <v>18.2</v>
      </c>
      <c r="AE7" s="138">
        <f t="shared" si="0"/>
        <v>1.7328116266070337E-2</v>
      </c>
    </row>
    <row r="8" spans="1:41" x14ac:dyDescent="0.25">
      <c r="B8" s="62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20612.231000001775</v>
      </c>
      <c r="W8" s="133">
        <v>42705</v>
      </c>
      <c r="X8" s="10">
        <v>19.12</v>
      </c>
      <c r="Y8" s="10">
        <v>19.14</v>
      </c>
      <c r="Z8" s="10">
        <v>17.579999999999998</v>
      </c>
      <c r="AA8" s="10">
        <v>17.89</v>
      </c>
      <c r="AB8" s="95">
        <v>35757500</v>
      </c>
      <c r="AC8" s="10">
        <v>17.89</v>
      </c>
      <c r="AE8" s="138">
        <f t="shared" si="0"/>
        <v>-9.4130675526022944E-3</v>
      </c>
    </row>
    <row r="9" spans="1:41" x14ac:dyDescent="0.25">
      <c r="B9" s="62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0.29180184045736646</v>
      </c>
      <c r="W9" s="133">
        <v>42704</v>
      </c>
      <c r="X9" s="10">
        <v>16.38</v>
      </c>
      <c r="Y9" s="10">
        <v>18.55</v>
      </c>
      <c r="Z9" s="10">
        <v>16.38</v>
      </c>
      <c r="AA9" s="10">
        <v>18.059999999999999</v>
      </c>
      <c r="AB9" s="95">
        <v>74509700</v>
      </c>
      <c r="AC9" s="10">
        <v>18.059999999999999</v>
      </c>
      <c r="AE9" s="138">
        <f t="shared" si="0"/>
        <v>0.2080267558528428</v>
      </c>
    </row>
    <row r="10" spans="1:41" ht="15" customHeight="1" x14ac:dyDescent="0.25">
      <c r="B10" s="52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42703</v>
      </c>
      <c r="X10" s="10">
        <v>15.14</v>
      </c>
      <c r="Y10" s="10">
        <v>15.16</v>
      </c>
      <c r="Z10" s="10">
        <v>14.71</v>
      </c>
      <c r="AA10" s="10">
        <v>14.95</v>
      </c>
      <c r="AB10" s="95">
        <v>20254900</v>
      </c>
      <c r="AC10" s="10">
        <v>14.95</v>
      </c>
      <c r="AE10" s="138">
        <f t="shared" si="0"/>
        <v>-3.7966537966537928E-2</v>
      </c>
    </row>
    <row r="11" spans="1:41" x14ac:dyDescent="0.25">
      <c r="B11" s="52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1.09E-2</v>
      </c>
      <c r="W11" s="133">
        <v>42702</v>
      </c>
      <c r="X11" s="10">
        <v>16.55</v>
      </c>
      <c r="Y11" s="10">
        <v>16.579999999999998</v>
      </c>
      <c r="Z11" s="10">
        <v>15.51</v>
      </c>
      <c r="AA11" s="10">
        <v>15.54</v>
      </c>
      <c r="AB11" s="95">
        <v>20075400</v>
      </c>
      <c r="AC11" s="10">
        <v>15.54</v>
      </c>
      <c r="AE11" s="138">
        <f t="shared" si="0"/>
        <v>-4.5454545454545525E-2</v>
      </c>
    </row>
    <row r="12" spans="1:41" x14ac:dyDescent="0.25">
      <c r="B12" s="52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42699</v>
      </c>
      <c r="X12" s="10">
        <v>16.63</v>
      </c>
      <c r="Y12" s="10">
        <v>16.63</v>
      </c>
      <c r="Z12" s="10">
        <v>16.14</v>
      </c>
      <c r="AA12" s="10">
        <v>16.28</v>
      </c>
      <c r="AB12" s="95">
        <v>7914100</v>
      </c>
      <c r="AC12" s="10">
        <v>16.28</v>
      </c>
      <c r="AE12" s="138">
        <f t="shared" si="0"/>
        <v>-2.9797377830750871E-2</v>
      </c>
    </row>
    <row r="13" spans="1:41" x14ac:dyDescent="0.25">
      <c r="B13" s="52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42697</v>
      </c>
      <c r="X13" s="10">
        <v>16.37</v>
      </c>
      <c r="Y13" s="10">
        <v>16.8</v>
      </c>
      <c r="Z13" s="10">
        <v>16.29</v>
      </c>
      <c r="AA13" s="10">
        <v>16.78</v>
      </c>
      <c r="AB13" s="95">
        <v>11208800</v>
      </c>
      <c r="AC13" s="10">
        <v>16.78</v>
      </c>
      <c r="AE13" s="138">
        <f t="shared" si="0"/>
        <v>1.3897280966767456E-2</v>
      </c>
    </row>
    <row r="14" spans="1:41" x14ac:dyDescent="0.25">
      <c r="B14" s="52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42696</v>
      </c>
      <c r="X14" s="10">
        <v>16.41</v>
      </c>
      <c r="Y14" s="10">
        <v>16.73</v>
      </c>
      <c r="Z14" s="10">
        <v>16.010000000000002</v>
      </c>
      <c r="AA14" s="10">
        <v>16.55</v>
      </c>
      <c r="AB14" s="95">
        <v>17889300</v>
      </c>
      <c r="AC14" s="10">
        <v>16.55</v>
      </c>
      <c r="AE14" s="138">
        <f t="shared" si="0"/>
        <v>4.2475728155340065E-3</v>
      </c>
    </row>
    <row r="15" spans="1:41" x14ac:dyDescent="0.25">
      <c r="B15" s="52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42695</v>
      </c>
      <c r="X15" s="10">
        <v>16.079999999999998</v>
      </c>
      <c r="Y15" s="10">
        <v>16.579999999999998</v>
      </c>
      <c r="Z15" s="10">
        <v>16.04</v>
      </c>
      <c r="AA15" s="10">
        <v>16.48</v>
      </c>
      <c r="AB15" s="95">
        <v>19650900</v>
      </c>
      <c r="AC15" s="10">
        <v>16.48</v>
      </c>
      <c r="AE15" s="138">
        <f>AC15/AC16-1</f>
        <v>5.5057618437900135E-2</v>
      </c>
    </row>
    <row r="16" spans="1:41" x14ac:dyDescent="0.25">
      <c r="B16" s="52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42692</v>
      </c>
      <c r="X16" s="10">
        <v>15.52</v>
      </c>
      <c r="Y16" s="10">
        <v>15.83</v>
      </c>
      <c r="Z16" s="10">
        <v>15.49</v>
      </c>
      <c r="AA16" s="10">
        <v>15.62</v>
      </c>
      <c r="AB16" s="95">
        <v>13985400</v>
      </c>
      <c r="AC16" s="10">
        <v>15.62</v>
      </c>
      <c r="AE16" s="138">
        <f t="shared" ref="AE16:AE67" si="4">AC16/AC17-1</f>
        <v>1.0349288486416475E-2</v>
      </c>
    </row>
    <row r="17" spans="1:31" x14ac:dyDescent="0.25">
      <c r="A17" s="2"/>
      <c r="B17" s="52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42691</v>
      </c>
      <c r="X17" s="10">
        <v>15.8</v>
      </c>
      <c r="Y17" s="10">
        <v>16.07</v>
      </c>
      <c r="Z17" s="10">
        <v>15.44</v>
      </c>
      <c r="AA17" s="10">
        <v>15.46</v>
      </c>
      <c r="AB17" s="95">
        <v>17787400</v>
      </c>
      <c r="AC17" s="10">
        <v>15.46</v>
      </c>
      <c r="AE17" s="138">
        <f t="shared" si="4"/>
        <v>-6.4267352185090054E-3</v>
      </c>
    </row>
    <row r="18" spans="1:31" x14ac:dyDescent="0.25">
      <c r="B18" s="52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42690</v>
      </c>
      <c r="X18" s="10">
        <v>15.55</v>
      </c>
      <c r="Y18" s="10">
        <v>15.93</v>
      </c>
      <c r="Z18" s="10">
        <v>15.35</v>
      </c>
      <c r="AA18" s="10">
        <v>15.56</v>
      </c>
      <c r="AB18" s="95">
        <v>16461500</v>
      </c>
      <c r="AC18" s="10">
        <v>15.56</v>
      </c>
      <c r="AE18" s="138">
        <f t="shared" si="4"/>
        <v>-8.9171974522291864E-3</v>
      </c>
    </row>
    <row r="19" spans="1:31" x14ac:dyDescent="0.25">
      <c r="A19" s="2"/>
      <c r="B19" s="52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42689</v>
      </c>
      <c r="X19" s="10">
        <v>15.24</v>
      </c>
      <c r="Y19" s="10">
        <v>15.85</v>
      </c>
      <c r="Z19" s="10">
        <v>15.15</v>
      </c>
      <c r="AA19" s="10">
        <v>15.7</v>
      </c>
      <c r="AB19" s="95">
        <v>20422300</v>
      </c>
      <c r="AC19" s="10">
        <v>15.7</v>
      </c>
      <c r="AE19" s="138">
        <f t="shared" si="4"/>
        <v>5.1574012056262442E-2</v>
      </c>
    </row>
    <row r="20" spans="1:31" x14ac:dyDescent="0.25">
      <c r="B20" s="52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42688</v>
      </c>
      <c r="X20" s="10">
        <v>14.7</v>
      </c>
      <c r="Y20" s="10">
        <v>15</v>
      </c>
      <c r="Z20" s="10">
        <v>14.45</v>
      </c>
      <c r="AA20" s="10">
        <v>14.93</v>
      </c>
      <c r="AB20" s="95">
        <v>15132700</v>
      </c>
      <c r="AC20" s="10">
        <v>14.93</v>
      </c>
      <c r="AE20" s="138" t="e">
        <f t="shared" si="4"/>
        <v>#DIV/0!</v>
      </c>
    </row>
    <row r="21" spans="1:31" x14ac:dyDescent="0.25">
      <c r="B21" s="52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 t="s">
        <v>156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52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42685</v>
      </c>
      <c r="X22" s="10">
        <v>14.94</v>
      </c>
      <c r="Y22" s="10">
        <v>15.07</v>
      </c>
      <c r="Z22" s="10">
        <v>14.37</v>
      </c>
      <c r="AA22" s="10">
        <v>14.89</v>
      </c>
      <c r="AB22" s="95">
        <v>13642100</v>
      </c>
      <c r="AC22" s="10">
        <v>14.84</v>
      </c>
      <c r="AE22" s="138">
        <f t="shared" si="4"/>
        <v>-1.6567263088137829E-2</v>
      </c>
    </row>
    <row r="23" spans="1:31" x14ac:dyDescent="0.25">
      <c r="B23" s="52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42684</v>
      </c>
      <c r="X23" s="10">
        <v>14.73</v>
      </c>
      <c r="Y23" s="10">
        <v>15.23</v>
      </c>
      <c r="Z23" s="10">
        <v>14.63</v>
      </c>
      <c r="AA23" s="10">
        <v>15.14</v>
      </c>
      <c r="AB23" s="95">
        <v>19249900</v>
      </c>
      <c r="AC23" s="10">
        <v>15.09</v>
      </c>
      <c r="AE23" s="138">
        <f t="shared" si="4"/>
        <v>1.7532029669588667E-2</v>
      </c>
    </row>
    <row r="24" spans="1:31" x14ac:dyDescent="0.25">
      <c r="B24" s="52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42683</v>
      </c>
      <c r="X24" s="10">
        <v>14.18</v>
      </c>
      <c r="Y24" s="10">
        <v>15.07</v>
      </c>
      <c r="Z24" s="10">
        <v>14.18</v>
      </c>
      <c r="AA24" s="10">
        <v>14.88</v>
      </c>
      <c r="AB24" s="95">
        <v>22354100</v>
      </c>
      <c r="AC24" s="10">
        <v>14.83</v>
      </c>
      <c r="AE24" s="138">
        <f t="shared" si="4"/>
        <v>4.4366197183098643E-2</v>
      </c>
    </row>
    <row r="25" spans="1:31" x14ac:dyDescent="0.25">
      <c r="B25" s="52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42682</v>
      </c>
      <c r="X25" s="10">
        <v>14.03</v>
      </c>
      <c r="Y25" s="10">
        <v>14.37</v>
      </c>
      <c r="Z25" s="10">
        <v>13.98</v>
      </c>
      <c r="AA25" s="10">
        <v>14.25</v>
      </c>
      <c r="AB25" s="95">
        <v>11009300</v>
      </c>
      <c r="AC25" s="10">
        <v>14.2</v>
      </c>
      <c r="AE25" s="138">
        <f t="shared" si="4"/>
        <v>7.0921985815601829E-3</v>
      </c>
    </row>
    <row r="26" spans="1:31" x14ac:dyDescent="0.25">
      <c r="B26" s="52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42681</v>
      </c>
      <c r="X26" s="10">
        <v>14.1</v>
      </c>
      <c r="Y26" s="10">
        <v>14.26</v>
      </c>
      <c r="Z26" s="10">
        <v>13.92</v>
      </c>
      <c r="AA26" s="10">
        <v>14.15</v>
      </c>
      <c r="AB26" s="95">
        <v>16077000</v>
      </c>
      <c r="AC26" s="10">
        <v>14.1</v>
      </c>
      <c r="AE26" s="138">
        <f t="shared" si="4"/>
        <v>3.3724340175953049E-2</v>
      </c>
    </row>
    <row r="27" spans="1:31" x14ac:dyDescent="0.25">
      <c r="B27" s="52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42678</v>
      </c>
      <c r="X27" s="10">
        <v>13.91</v>
      </c>
      <c r="Y27" s="10">
        <v>14.2</v>
      </c>
      <c r="Z27" s="10">
        <v>13.66</v>
      </c>
      <c r="AA27" s="10">
        <v>13.69</v>
      </c>
      <c r="AB27" s="95">
        <v>29039600</v>
      </c>
      <c r="AC27" s="10">
        <v>13.64</v>
      </c>
      <c r="AE27" s="138">
        <f t="shared" si="4"/>
        <v>-3.2624113475177241E-2</v>
      </c>
    </row>
    <row r="28" spans="1:31" x14ac:dyDescent="0.25">
      <c r="B28" s="52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42677</v>
      </c>
      <c r="X28" s="10">
        <v>13.77</v>
      </c>
      <c r="Y28" s="10">
        <v>14.76</v>
      </c>
      <c r="Z28" s="10">
        <v>13.71</v>
      </c>
      <c r="AA28" s="10">
        <v>14.15</v>
      </c>
      <c r="AB28" s="95">
        <v>38327500</v>
      </c>
      <c r="AC28" s="10">
        <v>14.1</v>
      </c>
      <c r="AE28" s="138">
        <f t="shared" si="4"/>
        <v>0.10675039246467821</v>
      </c>
    </row>
    <row r="29" spans="1:31" x14ac:dyDescent="0.25">
      <c r="B29" s="52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42676</v>
      </c>
      <c r="X29" s="10">
        <v>13.06</v>
      </c>
      <c r="Y29" s="10">
        <v>13.1</v>
      </c>
      <c r="Z29" s="10">
        <v>12.36</v>
      </c>
      <c r="AA29" s="10">
        <v>12.78</v>
      </c>
      <c r="AB29" s="95">
        <v>26197400</v>
      </c>
      <c r="AC29" s="10">
        <v>12.74</v>
      </c>
      <c r="AE29" s="138">
        <f t="shared" si="4"/>
        <v>-3.703703703703709E-2</v>
      </c>
    </row>
    <row r="30" spans="1:31" x14ac:dyDescent="0.25">
      <c r="B30" s="52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42675</v>
      </c>
      <c r="X30" s="10">
        <v>13.37</v>
      </c>
      <c r="Y30" s="10">
        <v>13.53</v>
      </c>
      <c r="Z30" s="10">
        <v>12.87</v>
      </c>
      <c r="AA30" s="10">
        <v>13.27</v>
      </c>
      <c r="AB30" s="95">
        <v>16540200</v>
      </c>
      <c r="AC30" s="10">
        <v>13.23</v>
      </c>
      <c r="AE30" s="138">
        <f t="shared" si="4"/>
        <v>6.8493150684931781E-3</v>
      </c>
    </row>
    <row r="31" spans="1:31" x14ac:dyDescent="0.25">
      <c r="B31" s="52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42674</v>
      </c>
      <c r="X31" s="10">
        <v>13.65</v>
      </c>
      <c r="Y31" s="10">
        <v>13.68</v>
      </c>
      <c r="Z31" s="10">
        <v>13.14</v>
      </c>
      <c r="AA31" s="10">
        <v>13.18</v>
      </c>
      <c r="AB31" s="95">
        <v>16153800</v>
      </c>
      <c r="AC31" s="10">
        <v>13.14</v>
      </c>
      <c r="AE31" s="138">
        <f t="shared" si="4"/>
        <v>-3.8771031455742455E-2</v>
      </c>
    </row>
    <row r="32" spans="1:31" x14ac:dyDescent="0.25">
      <c r="B32" s="52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42671</v>
      </c>
      <c r="X32" s="10">
        <v>13.88</v>
      </c>
      <c r="Y32" s="10">
        <v>14.23</v>
      </c>
      <c r="Z32" s="10">
        <v>13.65</v>
      </c>
      <c r="AA32" s="10">
        <v>13.72</v>
      </c>
      <c r="AB32" s="95">
        <v>19045800</v>
      </c>
      <c r="AC32" s="10">
        <v>13.67</v>
      </c>
      <c r="AE32" s="138">
        <f t="shared" si="4"/>
        <v>-1.6546762589928043E-2</v>
      </c>
    </row>
    <row r="33" spans="2:31" x14ac:dyDescent="0.25">
      <c r="B33" s="52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42670</v>
      </c>
      <c r="X33" s="10">
        <v>14.35</v>
      </c>
      <c r="Y33" s="10">
        <v>14.4</v>
      </c>
      <c r="Z33" s="10">
        <v>13.88</v>
      </c>
      <c r="AA33" s="10">
        <v>13.95</v>
      </c>
      <c r="AB33" s="95">
        <v>18435300</v>
      </c>
      <c r="AC33" s="10">
        <v>13.9</v>
      </c>
      <c r="AE33" s="138">
        <f t="shared" si="4"/>
        <v>-2.1126760563380254E-2</v>
      </c>
    </row>
    <row r="34" spans="2:31" x14ac:dyDescent="0.25">
      <c r="B34" s="52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42669</v>
      </c>
      <c r="X34" s="10">
        <v>13.99</v>
      </c>
      <c r="Y34" s="10">
        <v>14.39</v>
      </c>
      <c r="Z34" s="10">
        <v>13.9</v>
      </c>
      <c r="AA34" s="10">
        <v>14.25</v>
      </c>
      <c r="AB34" s="95">
        <v>13519800</v>
      </c>
      <c r="AC34" s="10">
        <v>14.2</v>
      </c>
      <c r="AE34" s="138">
        <f t="shared" si="4"/>
        <v>4.9539985845716838E-3</v>
      </c>
    </row>
    <row r="35" spans="2:31" x14ac:dyDescent="0.25">
      <c r="B35" s="52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42668</v>
      </c>
      <c r="X35" s="10">
        <v>14.45</v>
      </c>
      <c r="Y35" s="10">
        <v>14.65</v>
      </c>
      <c r="Z35" s="10">
        <v>14.15</v>
      </c>
      <c r="AA35" s="10">
        <v>14.18</v>
      </c>
      <c r="AB35" s="95">
        <v>9830500</v>
      </c>
      <c r="AC35" s="10">
        <v>14.13</v>
      </c>
      <c r="AE35" s="138">
        <f t="shared" si="4"/>
        <v>-2.8198074277854035E-2</v>
      </c>
    </row>
    <row r="36" spans="2:31" x14ac:dyDescent="0.25">
      <c r="B36" s="52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42667</v>
      </c>
      <c r="X36" s="10">
        <v>14.59</v>
      </c>
      <c r="Y36" s="10">
        <v>14.77</v>
      </c>
      <c r="Z36" s="10">
        <v>14.26</v>
      </c>
      <c r="AA36" s="10">
        <v>14.59</v>
      </c>
      <c r="AB36" s="95">
        <v>10074900</v>
      </c>
      <c r="AC36" s="10">
        <v>14.54</v>
      </c>
      <c r="AE36" s="138">
        <f t="shared" si="4"/>
        <v>-3.4270047978067764E-3</v>
      </c>
    </row>
    <row r="37" spans="2:31" x14ac:dyDescent="0.25">
      <c r="B37" s="52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42664</v>
      </c>
      <c r="X37" s="10">
        <v>14.57</v>
      </c>
      <c r="Y37" s="10">
        <v>14.75</v>
      </c>
      <c r="Z37" s="10">
        <v>14.5</v>
      </c>
      <c r="AA37" s="10">
        <v>14.64</v>
      </c>
      <c r="AB37" s="95">
        <v>8355000</v>
      </c>
      <c r="AC37" s="10">
        <v>14.59</v>
      </c>
      <c r="AE37" s="138">
        <f t="shared" si="4"/>
        <v>-4.0955631399317571E-3</v>
      </c>
    </row>
    <row r="38" spans="2:31" x14ac:dyDescent="0.25">
      <c r="B38" s="52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42663</v>
      </c>
      <c r="X38" s="10">
        <v>14.47</v>
      </c>
      <c r="Y38" s="10">
        <v>14.7</v>
      </c>
      <c r="Z38" s="10">
        <v>14.27</v>
      </c>
      <c r="AA38" s="10">
        <v>14.7</v>
      </c>
      <c r="AB38" s="95">
        <v>12850500</v>
      </c>
      <c r="AC38" s="10">
        <v>14.65</v>
      </c>
      <c r="AE38" s="138">
        <f t="shared" si="4"/>
        <v>3.4246575342467001E-3</v>
      </c>
    </row>
    <row r="39" spans="2:31" x14ac:dyDescent="0.25">
      <c r="B39" s="52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42662</v>
      </c>
      <c r="X39" s="10">
        <v>14.35</v>
      </c>
      <c r="Y39" s="10">
        <v>14.86</v>
      </c>
      <c r="Z39" s="10">
        <v>14.31</v>
      </c>
      <c r="AA39" s="10">
        <v>14.65</v>
      </c>
      <c r="AB39" s="95">
        <v>15798500</v>
      </c>
      <c r="AC39" s="10">
        <v>14.6</v>
      </c>
      <c r="AE39" s="138">
        <f t="shared" si="4"/>
        <v>3.180212014134276E-2</v>
      </c>
    </row>
    <row r="40" spans="2:31" x14ac:dyDescent="0.25">
      <c r="B40" s="52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42661</v>
      </c>
      <c r="X40" s="10">
        <v>14.4</v>
      </c>
      <c r="Y40" s="10">
        <v>14.42</v>
      </c>
      <c r="Z40" s="10">
        <v>14.01</v>
      </c>
      <c r="AA40" s="10">
        <v>14.2</v>
      </c>
      <c r="AB40" s="95">
        <v>15738400</v>
      </c>
      <c r="AC40" s="10">
        <v>14.15</v>
      </c>
      <c r="AE40" s="138">
        <f t="shared" si="4"/>
        <v>1.4154281670204494E-3</v>
      </c>
    </row>
    <row r="41" spans="2:31" ht="20.25" thickBot="1" x14ac:dyDescent="0.35">
      <c r="B41" s="624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20" t="s">
        <v>78</v>
      </c>
      <c r="P41" s="620"/>
      <c r="W41" s="133">
        <v>42660</v>
      </c>
      <c r="X41" s="10">
        <v>14.39</v>
      </c>
      <c r="Y41" s="10">
        <v>14.56</v>
      </c>
      <c r="Z41" s="10">
        <v>14.03</v>
      </c>
      <c r="AA41" s="10">
        <v>14.18</v>
      </c>
      <c r="AB41" s="95">
        <v>13373600</v>
      </c>
      <c r="AC41" s="10">
        <v>14.13</v>
      </c>
      <c r="AE41" s="138">
        <f t="shared" si="4"/>
        <v>-2.7529249827942137E-2</v>
      </c>
    </row>
    <row r="42" spans="2:31" ht="21" thickTop="1" thickBot="1" x14ac:dyDescent="0.35">
      <c r="B42" s="624"/>
      <c r="C42" s="7">
        <v>340</v>
      </c>
      <c r="D42" s="79">
        <v>17.8</v>
      </c>
      <c r="E42" s="44">
        <v>0</v>
      </c>
      <c r="F42" s="44">
        <f t="shared" si="1"/>
        <v>6052</v>
      </c>
      <c r="G42" s="627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22.265000000000001</v>
      </c>
      <c r="T42" s="134" t="s">
        <v>92</v>
      </c>
      <c r="W42" s="133">
        <v>42657</v>
      </c>
      <c r="X42" s="10">
        <v>14.87</v>
      </c>
      <c r="Y42" s="10">
        <v>14.94</v>
      </c>
      <c r="Z42" s="10">
        <v>14.54</v>
      </c>
      <c r="AA42" s="10">
        <v>14.58</v>
      </c>
      <c r="AB42" s="95">
        <v>11115800</v>
      </c>
      <c r="AC42" s="10">
        <v>14.53</v>
      </c>
      <c r="AE42" s="138">
        <f t="shared" si="4"/>
        <v>-1.357773251866945E-2</v>
      </c>
    </row>
    <row r="43" spans="2:31" ht="15.75" thickTop="1" x14ac:dyDescent="0.25">
      <c r="B43" s="526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22.0825</v>
      </c>
      <c r="T43" s="135" t="s">
        <v>98</v>
      </c>
      <c r="U43" s="129">
        <v>18.38</v>
      </c>
      <c r="W43" s="133">
        <v>42656</v>
      </c>
      <c r="X43" s="10">
        <v>14.77</v>
      </c>
      <c r="Y43" s="10">
        <v>14.93</v>
      </c>
      <c r="Z43" s="10">
        <v>14.52</v>
      </c>
      <c r="AA43" s="10">
        <v>14.78</v>
      </c>
      <c r="AB43" s="95">
        <v>12611400</v>
      </c>
      <c r="AC43" s="10">
        <v>14.73</v>
      </c>
      <c r="AE43" s="138">
        <f t="shared" si="4"/>
        <v>-1.0745466756212241E-2</v>
      </c>
    </row>
    <row r="44" spans="2:31" x14ac:dyDescent="0.25">
      <c r="B44" s="52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21.9</v>
      </c>
      <c r="T44" s="136" t="s">
        <v>99</v>
      </c>
      <c r="U44" s="130">
        <v>18.3</v>
      </c>
      <c r="W44" s="133">
        <v>42655</v>
      </c>
      <c r="X44" s="10">
        <v>15</v>
      </c>
      <c r="Y44" s="10">
        <v>15.06</v>
      </c>
      <c r="Z44" s="10">
        <v>14.78</v>
      </c>
      <c r="AA44" s="10">
        <v>14.94</v>
      </c>
      <c r="AB44" s="95">
        <v>11786000</v>
      </c>
      <c r="AC44" s="10">
        <v>14.89</v>
      </c>
      <c r="AE44" s="138">
        <f t="shared" si="4"/>
        <v>-9.3147039254822817E-3</v>
      </c>
    </row>
    <row r="45" spans="2:31" x14ac:dyDescent="0.25">
      <c r="B45" s="52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21.717499999999998</v>
      </c>
      <c r="T45" s="136" t="s">
        <v>100</v>
      </c>
      <c r="U45" s="130" t="s">
        <v>500</v>
      </c>
      <c r="W45" s="133">
        <v>42654</v>
      </c>
      <c r="X45" s="10">
        <v>15.6</v>
      </c>
      <c r="Y45" s="10">
        <v>15.65</v>
      </c>
      <c r="Z45" s="10">
        <v>14.92</v>
      </c>
      <c r="AA45" s="10">
        <v>15.08</v>
      </c>
      <c r="AB45" s="95">
        <v>15994700</v>
      </c>
      <c r="AC45" s="10">
        <v>15.03</v>
      </c>
      <c r="AE45" s="138">
        <f t="shared" si="4"/>
        <v>-4.0842373962986622E-2</v>
      </c>
    </row>
    <row r="46" spans="2:31" x14ac:dyDescent="0.25">
      <c r="B46" s="52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21.535</v>
      </c>
      <c r="T46" s="136" t="s">
        <v>101</v>
      </c>
      <c r="U46" s="130" t="s">
        <v>501</v>
      </c>
      <c r="W46" s="133">
        <v>42653</v>
      </c>
      <c r="X46" s="10">
        <v>15.84</v>
      </c>
      <c r="Y46" s="10">
        <v>15.95</v>
      </c>
      <c r="Z46" s="10">
        <v>15.61</v>
      </c>
      <c r="AA46" s="10">
        <v>15.72</v>
      </c>
      <c r="AB46" s="95">
        <v>10553600</v>
      </c>
      <c r="AC46" s="10">
        <v>15.67</v>
      </c>
      <c r="AE46" s="138">
        <f t="shared" si="4"/>
        <v>1.0315925209542165E-2</v>
      </c>
    </row>
    <row r="47" spans="2:31" x14ac:dyDescent="0.25">
      <c r="B47" s="52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21.352499999999999</v>
      </c>
      <c r="T47" s="136" t="s">
        <v>102</v>
      </c>
      <c r="U47" s="130">
        <v>18.89</v>
      </c>
      <c r="W47" s="133">
        <v>42650</v>
      </c>
      <c r="X47" s="10">
        <v>16.11</v>
      </c>
      <c r="Y47" s="10">
        <v>16.18</v>
      </c>
      <c r="Z47" s="10">
        <v>15.5</v>
      </c>
      <c r="AA47" s="10">
        <v>15.56</v>
      </c>
      <c r="AB47" s="95">
        <v>16881100</v>
      </c>
      <c r="AC47" s="10">
        <v>15.51</v>
      </c>
      <c r="AE47" s="138">
        <f t="shared" si="4"/>
        <v>-3.2439176543980097E-2</v>
      </c>
    </row>
    <row r="48" spans="2:31" x14ac:dyDescent="0.25">
      <c r="B48" s="52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21.169999999999998</v>
      </c>
      <c r="T48" s="136" t="s">
        <v>103</v>
      </c>
      <c r="U48" s="130">
        <v>2.74444</v>
      </c>
      <c r="W48" s="133">
        <v>42649</v>
      </c>
      <c r="X48" s="10">
        <v>16.27</v>
      </c>
      <c r="Y48" s="10">
        <v>16.34</v>
      </c>
      <c r="Z48" s="10">
        <v>15.82</v>
      </c>
      <c r="AA48" s="10">
        <v>16.079999999999998</v>
      </c>
      <c r="AB48" s="95">
        <v>13514900</v>
      </c>
      <c r="AC48" s="10">
        <v>16.03</v>
      </c>
      <c r="AE48" s="138">
        <f t="shared" si="4"/>
        <v>-2.4891101431238072E-3</v>
      </c>
    </row>
    <row r="49" spans="2:31" x14ac:dyDescent="0.25">
      <c r="B49" s="52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20.987499999999997</v>
      </c>
      <c r="T49" s="136" t="s">
        <v>122</v>
      </c>
      <c r="U49" s="130" t="s">
        <v>394</v>
      </c>
      <c r="W49" s="133">
        <v>42648</v>
      </c>
      <c r="X49" s="10">
        <v>15.93</v>
      </c>
      <c r="Y49" s="10">
        <v>16.399999999999999</v>
      </c>
      <c r="Z49" s="10">
        <v>15.87</v>
      </c>
      <c r="AA49" s="10">
        <v>16.12</v>
      </c>
      <c r="AB49" s="95">
        <v>17660800</v>
      </c>
      <c r="AC49" s="10">
        <v>16.07</v>
      </c>
      <c r="AE49" s="138">
        <f t="shared" si="4"/>
        <v>3.145057766367132E-2</v>
      </c>
    </row>
    <row r="50" spans="2:31" x14ac:dyDescent="0.25">
      <c r="B50" s="52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20.805</v>
      </c>
      <c r="T50" s="136"/>
      <c r="U50" s="130"/>
      <c r="W50" s="133">
        <v>42647</v>
      </c>
      <c r="X50" s="10">
        <v>16.02</v>
      </c>
      <c r="Y50" s="10">
        <v>16.14</v>
      </c>
      <c r="Z50" s="10">
        <v>15.52</v>
      </c>
      <c r="AA50" s="10">
        <v>15.63</v>
      </c>
      <c r="AB50" s="95">
        <v>13750500</v>
      </c>
      <c r="AC50" s="10">
        <v>15.58</v>
      </c>
      <c r="AE50" s="138">
        <f t="shared" si="4"/>
        <v>-2.1971123666038928E-2</v>
      </c>
    </row>
    <row r="51" spans="2:31" x14ac:dyDescent="0.25">
      <c r="B51" s="52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20.622499999999999</v>
      </c>
      <c r="T51" s="136" t="s">
        <v>105</v>
      </c>
      <c r="U51" s="130" t="s">
        <v>502</v>
      </c>
      <c r="W51" s="133">
        <v>42646</v>
      </c>
      <c r="X51" s="10">
        <v>15.89</v>
      </c>
      <c r="Y51" s="10">
        <v>16.09</v>
      </c>
      <c r="Z51" s="10">
        <v>15.61</v>
      </c>
      <c r="AA51" s="10">
        <v>15.98</v>
      </c>
      <c r="AB51" s="95">
        <v>10465300</v>
      </c>
      <c r="AC51" s="10">
        <v>15.93</v>
      </c>
      <c r="AE51" s="138">
        <f t="shared" si="4"/>
        <v>1.0786802030456899E-2</v>
      </c>
    </row>
    <row r="52" spans="2:31" x14ac:dyDescent="0.25">
      <c r="B52" s="52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20.440000000000001</v>
      </c>
      <c r="T52" s="136" t="s">
        <v>106</v>
      </c>
      <c r="U52" s="130" t="s">
        <v>416</v>
      </c>
      <c r="W52" s="133">
        <v>42643</v>
      </c>
      <c r="X52" s="10">
        <v>15.95</v>
      </c>
      <c r="Y52" s="10">
        <v>16.16</v>
      </c>
      <c r="Z52" s="10">
        <v>15.76</v>
      </c>
      <c r="AA52" s="10">
        <v>15.81</v>
      </c>
      <c r="AB52" s="95">
        <v>19307900</v>
      </c>
      <c r="AC52" s="10">
        <v>15.76</v>
      </c>
      <c r="AE52" s="138">
        <f t="shared" si="4"/>
        <v>-5.6782334384858357E-3</v>
      </c>
    </row>
    <row r="53" spans="2:31" ht="15" customHeight="1" x14ac:dyDescent="0.25">
      <c r="B53" s="52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20.2575</v>
      </c>
      <c r="T53" s="136" t="s">
        <v>107</v>
      </c>
      <c r="U53" s="131">
        <v>10999743</v>
      </c>
      <c r="W53" s="133">
        <v>42642</v>
      </c>
      <c r="X53" s="10">
        <v>15.28</v>
      </c>
      <c r="Y53" s="10">
        <v>16.25</v>
      </c>
      <c r="Z53" s="10">
        <v>15.28</v>
      </c>
      <c r="AA53" s="10">
        <v>15.9</v>
      </c>
      <c r="AB53" s="95">
        <v>34965500</v>
      </c>
      <c r="AC53" s="10">
        <v>15.85</v>
      </c>
      <c r="AE53" s="138">
        <f t="shared" si="4"/>
        <v>4.7587574355584916E-2</v>
      </c>
    </row>
    <row r="54" spans="2:31" x14ac:dyDescent="0.25">
      <c r="B54" s="52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20.075000000000003</v>
      </c>
      <c r="T54" s="136" t="s">
        <v>110</v>
      </c>
      <c r="U54" s="131">
        <v>17933200</v>
      </c>
      <c r="W54" s="133">
        <v>42641</v>
      </c>
      <c r="X54" s="10">
        <v>14.21</v>
      </c>
      <c r="Y54" s="10">
        <v>15.24</v>
      </c>
      <c r="Z54" s="10">
        <v>13.84</v>
      </c>
      <c r="AA54" s="10">
        <v>15.18</v>
      </c>
      <c r="AB54" s="95">
        <v>30979900</v>
      </c>
      <c r="AC54" s="10">
        <v>15.13</v>
      </c>
      <c r="AE54" s="138">
        <f t="shared" si="4"/>
        <v>7.994289793005005E-2</v>
      </c>
    </row>
    <row r="55" spans="2:31" x14ac:dyDescent="0.25">
      <c r="B55" s="52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19.892500000000002</v>
      </c>
      <c r="T55" s="136" t="s">
        <v>108</v>
      </c>
      <c r="U55" s="130" t="s">
        <v>503</v>
      </c>
      <c r="W55" s="133">
        <v>42640</v>
      </c>
      <c r="X55" s="10">
        <v>14.16</v>
      </c>
      <c r="Y55" s="10">
        <v>14.22</v>
      </c>
      <c r="Z55" s="10">
        <v>13.9</v>
      </c>
      <c r="AA55" s="10">
        <v>14.06</v>
      </c>
      <c r="AB55" s="95">
        <v>16028700</v>
      </c>
      <c r="AC55" s="10">
        <v>14.01</v>
      </c>
      <c r="AE55" s="138">
        <f t="shared" si="4"/>
        <v>-2.4373259052924756E-2</v>
      </c>
    </row>
    <row r="56" spans="2:31" x14ac:dyDescent="0.25">
      <c r="B56" s="52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19.71</v>
      </c>
      <c r="T56" s="136" t="s">
        <v>111</v>
      </c>
      <c r="U56" s="130" t="s">
        <v>129</v>
      </c>
      <c r="W56" s="133">
        <v>42639</v>
      </c>
      <c r="X56" s="10">
        <v>14.55</v>
      </c>
      <c r="Y56" s="10">
        <v>14.85</v>
      </c>
      <c r="Z56" s="10">
        <v>14.38</v>
      </c>
      <c r="AA56" s="10">
        <v>14.41</v>
      </c>
      <c r="AB56" s="95">
        <v>11913000</v>
      </c>
      <c r="AC56" s="10">
        <v>14.36</v>
      </c>
      <c r="AE56" s="138">
        <f t="shared" si="4"/>
        <v>-5.5401662049862077E-3</v>
      </c>
    </row>
    <row r="57" spans="2:31" x14ac:dyDescent="0.25">
      <c r="B57" s="52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19.5275</v>
      </c>
      <c r="T57" s="136" t="s">
        <v>112</v>
      </c>
      <c r="U57" s="130">
        <v>-2.0099999999999998</v>
      </c>
      <c r="W57" s="133">
        <v>42636</v>
      </c>
      <c r="X57" s="10">
        <v>14.71</v>
      </c>
      <c r="Y57" s="10">
        <v>15.1</v>
      </c>
      <c r="Z57" s="10">
        <v>14.26</v>
      </c>
      <c r="AA57" s="10">
        <v>14.49</v>
      </c>
      <c r="AB57" s="95">
        <v>22031500</v>
      </c>
      <c r="AC57" s="10">
        <v>14.44</v>
      </c>
      <c r="AE57" s="138">
        <f t="shared" si="4"/>
        <v>-2.5641025641025661E-2</v>
      </c>
    </row>
    <row r="58" spans="2:31" x14ac:dyDescent="0.25">
      <c r="B58" s="52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19.345000000000002</v>
      </c>
      <c r="T58" s="136" t="s">
        <v>109</v>
      </c>
      <c r="U58" s="130" t="s">
        <v>504</v>
      </c>
      <c r="W58" s="133">
        <v>42635</v>
      </c>
      <c r="X58" s="10">
        <v>14.8</v>
      </c>
      <c r="Y58" s="10">
        <v>15.23</v>
      </c>
      <c r="Z58" s="10">
        <v>14.74</v>
      </c>
      <c r="AA58" s="10">
        <v>14.87</v>
      </c>
      <c r="AB58" s="95">
        <v>17035300</v>
      </c>
      <c r="AC58" s="10">
        <v>14.82</v>
      </c>
      <c r="AE58" s="138">
        <f t="shared" si="4"/>
        <v>1.5068493150685036E-2</v>
      </c>
    </row>
    <row r="59" spans="2:31" x14ac:dyDescent="0.25">
      <c r="B59" s="52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19.162500000000001</v>
      </c>
      <c r="W59" s="133">
        <v>42634</v>
      </c>
      <c r="X59" s="10">
        <v>14.11</v>
      </c>
      <c r="Y59" s="10">
        <v>14.68</v>
      </c>
      <c r="Z59" s="10">
        <v>14.07</v>
      </c>
      <c r="AA59" s="10">
        <v>14.65</v>
      </c>
      <c r="AB59" s="95">
        <v>18859300</v>
      </c>
      <c r="AC59" s="10">
        <v>14.6</v>
      </c>
      <c r="AE59" s="138">
        <f t="shared" si="4"/>
        <v>5.6439942112879837E-2</v>
      </c>
    </row>
    <row r="60" spans="2:31" x14ac:dyDescent="0.25">
      <c r="B60" s="52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18.98</v>
      </c>
      <c r="W60" s="133">
        <v>42633</v>
      </c>
      <c r="X60" s="10">
        <v>14.02</v>
      </c>
      <c r="Y60" s="10">
        <v>14.31</v>
      </c>
      <c r="Z60" s="10">
        <v>13.8</v>
      </c>
      <c r="AA60" s="10">
        <v>13.87</v>
      </c>
      <c r="AB60" s="95">
        <v>15967200</v>
      </c>
      <c r="AC60" s="10">
        <v>13.82</v>
      </c>
      <c r="AE60" s="138">
        <f t="shared" si="4"/>
        <v>-1.5669515669515577E-2</v>
      </c>
    </row>
    <row r="61" spans="2:31" x14ac:dyDescent="0.25">
      <c r="B61" s="52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18.797499999999999</v>
      </c>
      <c r="W61" s="133">
        <v>42632</v>
      </c>
      <c r="X61" s="10">
        <v>14.5</v>
      </c>
      <c r="Y61" s="10">
        <v>14.63</v>
      </c>
      <c r="Z61" s="10">
        <v>14.08</v>
      </c>
      <c r="AA61" s="10">
        <v>14.09</v>
      </c>
      <c r="AB61" s="95">
        <v>12868800</v>
      </c>
      <c r="AC61" s="10">
        <v>14.04</v>
      </c>
      <c r="AE61" s="138">
        <f t="shared" si="4"/>
        <v>-1.0570824524312905E-2</v>
      </c>
    </row>
    <row r="62" spans="2:31" x14ac:dyDescent="0.25">
      <c r="B62" s="52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18.615000000000002</v>
      </c>
      <c r="W62" s="133">
        <v>42629</v>
      </c>
      <c r="X62" s="10">
        <v>13.95</v>
      </c>
      <c r="Y62" s="10">
        <v>14.28</v>
      </c>
      <c r="Z62" s="10">
        <v>13.9</v>
      </c>
      <c r="AA62" s="10">
        <v>14.24</v>
      </c>
      <c r="AB62" s="95">
        <v>12956500</v>
      </c>
      <c r="AC62" s="10">
        <v>14.19</v>
      </c>
      <c r="AE62" s="138">
        <f t="shared" si="4"/>
        <v>-1.4074595355384467E-3</v>
      </c>
    </row>
    <row r="63" spans="2:31" x14ac:dyDescent="0.25">
      <c r="B63" s="52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18.432500000000001</v>
      </c>
      <c r="W63" s="133">
        <v>42628</v>
      </c>
      <c r="X63" s="10">
        <v>14.12</v>
      </c>
      <c r="Y63" s="10">
        <v>14.5</v>
      </c>
      <c r="Z63" s="10">
        <v>14.08</v>
      </c>
      <c r="AA63" s="10">
        <v>14.26</v>
      </c>
      <c r="AB63" s="95">
        <v>12191200</v>
      </c>
      <c r="AC63" s="10">
        <v>14.21</v>
      </c>
      <c r="AE63" s="138">
        <f t="shared" si="4"/>
        <v>1.7908309455587412E-2</v>
      </c>
    </row>
    <row r="64" spans="2:31" x14ac:dyDescent="0.25">
      <c r="B64" s="52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18.25</v>
      </c>
      <c r="W64" s="133">
        <v>42627</v>
      </c>
      <c r="X64" s="10">
        <v>14.3</v>
      </c>
      <c r="Y64" s="10">
        <v>14.58</v>
      </c>
      <c r="Z64" s="10">
        <v>13.95</v>
      </c>
      <c r="AA64" s="10">
        <v>14.01</v>
      </c>
      <c r="AB64" s="95">
        <v>18840400</v>
      </c>
      <c r="AC64" s="10">
        <v>13.96</v>
      </c>
      <c r="AE64" s="138">
        <f t="shared" si="4"/>
        <v>-2.3093072078376409E-2</v>
      </c>
    </row>
    <row r="65" spans="1:31" x14ac:dyDescent="0.25">
      <c r="B65" s="52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18.067499999999999</v>
      </c>
      <c r="W65" s="133">
        <v>42626</v>
      </c>
      <c r="X65" s="10">
        <v>15.09</v>
      </c>
      <c r="Y65" s="10">
        <v>15.1</v>
      </c>
      <c r="Z65" s="10">
        <v>14.23</v>
      </c>
      <c r="AA65" s="10">
        <v>14.34</v>
      </c>
      <c r="AB65" s="95">
        <v>28846500</v>
      </c>
      <c r="AC65" s="10">
        <v>14.29</v>
      </c>
      <c r="AE65" s="138">
        <f t="shared" si="4"/>
        <v>-7.3281452658884638E-2</v>
      </c>
    </row>
    <row r="66" spans="1:31" x14ac:dyDescent="0.25">
      <c r="B66" s="52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17.884999999999998</v>
      </c>
      <c r="W66" s="133">
        <v>42625</v>
      </c>
      <c r="X66" s="10">
        <v>15.4</v>
      </c>
      <c r="Y66" s="10">
        <v>15.74</v>
      </c>
      <c r="Z66" s="10">
        <v>15.07</v>
      </c>
      <c r="AA66" s="10">
        <v>15.47</v>
      </c>
      <c r="AB66" s="95">
        <v>18951200</v>
      </c>
      <c r="AC66" s="10">
        <v>15.42</v>
      </c>
      <c r="AE66" s="138">
        <f t="shared" si="4"/>
        <v>-1.2804097311139517E-2</v>
      </c>
    </row>
    <row r="67" spans="1:31" x14ac:dyDescent="0.25">
      <c r="B67" s="52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17.702500000000001</v>
      </c>
      <c r="W67" s="133">
        <v>42622</v>
      </c>
      <c r="X67" s="10">
        <v>16.440000000000001</v>
      </c>
      <c r="Y67" s="10">
        <v>16.61</v>
      </c>
      <c r="Z67" s="10">
        <v>15.67</v>
      </c>
      <c r="AA67" s="10">
        <v>15.67</v>
      </c>
      <c r="AB67" s="95">
        <v>17156500</v>
      </c>
      <c r="AC67" s="10">
        <v>15.62</v>
      </c>
      <c r="AE67" s="138">
        <f t="shared" si="4"/>
        <v>-6.3549160671462879E-2</v>
      </c>
    </row>
    <row r="68" spans="1:31" x14ac:dyDescent="0.25">
      <c r="B68" s="52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17.52</v>
      </c>
      <c r="W68" s="133">
        <v>42621</v>
      </c>
      <c r="X68" s="10">
        <v>15.89</v>
      </c>
      <c r="Y68" s="10">
        <v>16.899999999999999</v>
      </c>
      <c r="Z68" s="10">
        <v>15.77</v>
      </c>
      <c r="AA68" s="10">
        <v>16.739999999999998</v>
      </c>
      <c r="AB68" s="95">
        <v>26230500</v>
      </c>
      <c r="AC68" s="10">
        <v>16.68</v>
      </c>
      <c r="AE68" s="138" t="e">
        <f>AC68/AC69-1</f>
        <v>#DIV/0!</v>
      </c>
    </row>
    <row r="69" spans="1:31" x14ac:dyDescent="0.25">
      <c r="B69" s="52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17.337499999999999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17.154999999999998</v>
      </c>
    </row>
    <row r="71" spans="1:31" x14ac:dyDescent="0.25">
      <c r="B71" s="52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16.9725</v>
      </c>
    </row>
    <row r="72" spans="1:31" x14ac:dyDescent="0.25">
      <c r="B72" s="52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16.79</v>
      </c>
    </row>
    <row r="73" spans="1:31" x14ac:dyDescent="0.25">
      <c r="B73" s="52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16.607500000000002</v>
      </c>
    </row>
    <row r="74" spans="1:31" ht="15" customHeight="1" x14ac:dyDescent="0.25">
      <c r="B74" s="626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16.425000000000001</v>
      </c>
    </row>
    <row r="75" spans="1:31" x14ac:dyDescent="0.25">
      <c r="B75" s="626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16.2425</v>
      </c>
    </row>
    <row r="76" spans="1:31" x14ac:dyDescent="0.25">
      <c r="B76" s="626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16.059999999999999</v>
      </c>
    </row>
    <row r="77" spans="1:31" x14ac:dyDescent="0.25">
      <c r="B77" s="52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15.8775</v>
      </c>
    </row>
    <row r="78" spans="1:31" x14ac:dyDescent="0.25">
      <c r="B78" s="52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15.695</v>
      </c>
    </row>
    <row r="79" spans="1:31" x14ac:dyDescent="0.25">
      <c r="B79" s="52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15.512499999999999</v>
      </c>
    </row>
    <row r="80" spans="1:31" x14ac:dyDescent="0.25">
      <c r="A80" s="2"/>
      <c r="B80" s="52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4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6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6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6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6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2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30" t="s">
        <v>204</v>
      </c>
      <c r="B113" s="52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30"/>
      <c r="B114" s="52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30"/>
      <c r="B115" s="52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30"/>
      <c r="B116" s="52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31" t="s">
        <v>209</v>
      </c>
      <c r="B120" s="52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31"/>
      <c r="B121" s="52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31"/>
      <c r="B122" s="52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30" t="s">
        <v>212</v>
      </c>
      <c r="B126" s="52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30"/>
      <c r="B127" s="52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30"/>
      <c r="B128" s="52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4" si="13">H146*I146-J146</f>
        <v>16147.65</v>
      </c>
    </row>
    <row r="147" spans="1:14" x14ac:dyDescent="0.25">
      <c r="B147" s="52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7" t="s">
        <v>249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1"/>
      <c r="B151" s="52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1"/>
      <c r="B152" s="52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1"/>
      <c r="B153" s="52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6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9" t="s">
        <v>290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8" t="s">
        <v>307</v>
      </c>
    </row>
    <row r="177" spans="1:15" x14ac:dyDescent="0.25">
      <c r="B177" s="52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8"/>
    </row>
    <row r="178" spans="1:15" x14ac:dyDescent="0.25">
      <c r="B178" s="52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8"/>
      <c r="O178" s="2"/>
    </row>
    <row r="179" spans="1:15" x14ac:dyDescent="0.25">
      <c r="B179" s="52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0" t="s">
        <v>317</v>
      </c>
      <c r="B185" s="52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0"/>
      <c r="B186" s="52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0"/>
      <c r="B187" s="52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0"/>
      <c r="B188" s="52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0"/>
      <c r="B189" s="52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338</v>
      </c>
      <c r="B201" s="52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2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2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2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07"/>
      <c r="B212" s="52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07"/>
      <c r="B213" s="52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72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1" x14ac:dyDescent="0.25">
      <c r="A214" s="607"/>
      <c r="B214" s="52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72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1" x14ac:dyDescent="0.25">
      <c r="A215" s="607"/>
      <c r="B215" s="52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07"/>
      <c r="B216" s="52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29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26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1" x14ac:dyDescent="0.25">
      <c r="A222" s="4"/>
      <c r="B222" s="526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1" x14ac:dyDescent="0.25">
      <c r="A223" s="4"/>
      <c r="B223" s="530">
        <v>42691</v>
      </c>
      <c r="C223" s="4">
        <v>150</v>
      </c>
      <c r="D223" s="240">
        <v>15.48</v>
      </c>
      <c r="E223" s="3">
        <v>0</v>
      </c>
      <c r="F223" s="3">
        <f t="shared" ref="F223:F234" si="25">C223*D223+E223</f>
        <v>2322</v>
      </c>
    </row>
    <row r="224" spans="1:11" x14ac:dyDescent="0.25">
      <c r="A224" s="4"/>
      <c r="B224" s="530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30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30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607"/>
      <c r="B227" s="530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607"/>
      <c r="B228" s="53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607"/>
      <c r="B229" s="53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607"/>
      <c r="B230" s="53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3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3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3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3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47" spans="1:13" x14ac:dyDescent="0.25">
      <c r="A247" s="32" t="s">
        <v>81</v>
      </c>
      <c r="B247" s="531"/>
      <c r="C247" s="73">
        <f>SUM(C2:C246)</f>
        <v>130612</v>
      </c>
      <c r="D247" s="18"/>
      <c r="E247" s="18"/>
      <c r="F247" s="18">
        <f>SUM(F2:F246)</f>
        <v>1843167.3389999999</v>
      </c>
      <c r="G247" s="14"/>
      <c r="H247" s="73">
        <f>SUM(H2:H246)</f>
        <v>125612</v>
      </c>
      <c r="I247" s="81"/>
      <c r="J247" s="18"/>
      <c r="K247" s="18">
        <f>SUM(K2:K246)</f>
        <v>1770277.3700000017</v>
      </c>
      <c r="L247" s="14"/>
      <c r="M247" s="18">
        <f>SUM(M2:M12)</f>
        <v>2252.2000000000003</v>
      </c>
    </row>
    <row r="248" spans="1:13" ht="15.75" thickBot="1" x14ac:dyDescent="0.3">
      <c r="A248" s="358" t="s">
        <v>200</v>
      </c>
      <c r="B248" s="532"/>
      <c r="C248" s="360">
        <f>SumByColor($A$248, C2:C246)</f>
        <v>125612</v>
      </c>
      <c r="D248" s="360"/>
      <c r="E248" s="360"/>
      <c r="F248" s="361">
        <f>SumByColor($A$248, F2:F246)</f>
        <v>1766002</v>
      </c>
      <c r="G248" s="360"/>
      <c r="H248" s="360">
        <f>SumByColor($A$248, H2:H246)</f>
        <v>125612</v>
      </c>
      <c r="I248" s="360"/>
      <c r="J248" s="361"/>
      <c r="K248" s="361">
        <f>SumByColor($A$248, K2:K246)</f>
        <v>1770299</v>
      </c>
      <c r="L248" s="360"/>
      <c r="M248" s="361">
        <f>SumByColor($A$248, M2:M246)</f>
        <v>2252</v>
      </c>
    </row>
    <row r="250" spans="1:13" x14ac:dyDescent="0.25">
      <c r="B250" s="533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1">
        <f t="shared" si="30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1">
        <f t="shared" si="30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1">
        <f t="shared" si="30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1">
        <f t="shared" si="30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1">
        <f t="shared" si="30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1">
        <f t="shared" si="30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1">
        <f t="shared" si="30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8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31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31"/>
        <v>-94166.28</v>
      </c>
      <c r="G292" s="40">
        <f t="shared" ref="G292:G299" si="32">IF(C292=0, 0,D292*C292)</f>
        <v>165387.56</v>
      </c>
      <c r="H292" s="232">
        <f t="shared" ref="H292:H299" si="33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31"/>
        <v>-91969.787999999986</v>
      </c>
      <c r="G293" s="40">
        <f t="shared" si="32"/>
        <v>157393.788</v>
      </c>
      <c r="H293" s="232">
        <f t="shared" si="33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31"/>
        <v>-91154.7</v>
      </c>
      <c r="G294" s="40">
        <f t="shared" si="32"/>
        <v>145246.5</v>
      </c>
      <c r="H294" s="232">
        <f t="shared" si="33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31"/>
        <v>-92238.461999999985</v>
      </c>
      <c r="G295" s="40">
        <f t="shared" si="32"/>
        <v>161141.78199999998</v>
      </c>
      <c r="H295" s="232">
        <f t="shared" si="33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31"/>
        <v>-89571.54800000001</v>
      </c>
      <c r="G296" s="40">
        <f t="shared" si="32"/>
        <v>152607.92800000001</v>
      </c>
      <c r="H296" s="232">
        <f t="shared" si="33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31"/>
        <v>-89550.534</v>
      </c>
      <c r="G297" s="40">
        <f t="shared" si="32"/>
        <v>169006.91400000002</v>
      </c>
      <c r="H297" s="232">
        <f t="shared" si="33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31"/>
        <v>-89678.238000000012</v>
      </c>
      <c r="G298" s="40">
        <f t="shared" si="32"/>
        <v>165029.61800000002</v>
      </c>
      <c r="H298" s="232">
        <f t="shared" si="33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31"/>
        <v>-89511.821999999986</v>
      </c>
      <c r="G299" s="40">
        <f t="shared" si="32"/>
        <v>168968.20199999999</v>
      </c>
      <c r="H299" s="232">
        <f t="shared" si="33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4">C300*(E300-D300)</f>
        <v>-89632.347999999984</v>
      </c>
      <c r="G300" s="40">
        <f t="shared" ref="G300:G311" si="35">IF(C300=0, 0,D300*C300)</f>
        <v>164983.728</v>
      </c>
      <c r="H300" s="232">
        <f t="shared" ref="H300:H351" si="36">IF(C300=0, D300, (E300-D300)/D300)</f>
        <v>-0.54327992879394738</v>
      </c>
      <c r="I300" s="341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4"/>
        <v>-93372.971999999994</v>
      </c>
      <c r="G301" s="40">
        <f t="shared" si="35"/>
        <v>172761.372</v>
      </c>
      <c r="H301" s="232">
        <f t="shared" si="36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4"/>
        <v>-91747.44</v>
      </c>
      <c r="G302" s="40">
        <f t="shared" si="35"/>
        <v>168784.32</v>
      </c>
      <c r="H302" s="232">
        <f t="shared" si="36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341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4"/>
        <v>-57894.720000000016</v>
      </c>
      <c r="G310" s="40">
        <f t="shared" si="35"/>
        <v>163942.26</v>
      </c>
      <c r="H310" s="232">
        <f t="shared" si="36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4"/>
        <v>-58904.104000000007</v>
      </c>
      <c r="G311" s="40">
        <f t="shared" si="35"/>
        <v>167796.78400000001</v>
      </c>
      <c r="H311" s="232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2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7"/>
        <v>-66302.234199999992</v>
      </c>
      <c r="G313" s="40">
        <f t="shared" si="38"/>
        <v>185059.5742</v>
      </c>
      <c r="H313" s="232">
        <f t="shared" si="36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7"/>
        <v>-59729.712599999977</v>
      </c>
      <c r="G314" s="40">
        <f t="shared" si="38"/>
        <v>167542.63259999998</v>
      </c>
      <c r="H314" s="232">
        <f t="shared" si="36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7"/>
        <v>-65233.308000000005</v>
      </c>
      <c r="G315" s="40">
        <f t="shared" si="38"/>
        <v>188202.64799999999</v>
      </c>
      <c r="H315" s="232">
        <f t="shared" si="36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7"/>
        <v>-64902.603600000009</v>
      </c>
      <c r="G316" s="40">
        <f t="shared" si="38"/>
        <v>167102.28360000002</v>
      </c>
      <c r="H316" s="232">
        <f t="shared" si="36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7"/>
        <v>-66452.265800000008</v>
      </c>
      <c r="G317" s="40">
        <f t="shared" si="38"/>
        <v>168143.46580000001</v>
      </c>
      <c r="H317" s="232">
        <f t="shared" si="36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7"/>
        <v>-64191.270599999982</v>
      </c>
      <c r="G318" s="40">
        <f t="shared" si="38"/>
        <v>167068.4106</v>
      </c>
      <c r="H318" s="232">
        <f t="shared" si="36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7"/>
        <v>-53072.044600000016</v>
      </c>
      <c r="G319" s="40">
        <f t="shared" si="38"/>
        <v>155298.88460000002</v>
      </c>
      <c r="H319" s="232">
        <f t="shared" si="36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7"/>
        <v>-54016.789200000007</v>
      </c>
      <c r="G320" s="40">
        <f t="shared" si="38"/>
        <v>166959.04920000001</v>
      </c>
      <c r="H320" s="232">
        <f t="shared" si="36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7"/>
        <v>-40694.080000000002</v>
      </c>
      <c r="G321" s="40">
        <f t="shared" si="38"/>
        <v>148852.48000000001</v>
      </c>
      <c r="H321" s="232">
        <f t="shared" si="36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7"/>
        <v>-41622.116400000006</v>
      </c>
      <c r="G322" s="40">
        <f t="shared" si="38"/>
        <v>161235.47640000001</v>
      </c>
      <c r="H322" s="232">
        <f t="shared" si="36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7"/>
        <v>-39713.673000000003</v>
      </c>
      <c r="G323" s="40">
        <f t="shared" si="38"/>
        <v>166592.253</v>
      </c>
      <c r="H323" s="232">
        <f t="shared" si="36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7"/>
        <v>-39679.2474</v>
      </c>
      <c r="G324" s="40">
        <f t="shared" si="38"/>
        <v>160002.82739999998</v>
      </c>
      <c r="H324" s="232">
        <f t="shared" si="36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7"/>
        <v>-40600.177800000019</v>
      </c>
      <c r="G325" s="40">
        <f t="shared" si="38"/>
        <v>166510.9578</v>
      </c>
      <c r="H325" s="232">
        <f t="shared" si="36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7"/>
        <v>-37192.92720000002</v>
      </c>
      <c r="G326" s="40">
        <f t="shared" si="38"/>
        <v>159811.00720000002</v>
      </c>
      <c r="H326" s="232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7"/>
        <v>-28198.487200000018</v>
      </c>
      <c r="G327" s="40">
        <f t="shared" si="38"/>
        <v>159811.00720000002</v>
      </c>
      <c r="H327" s="232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7"/>
        <v>-32939.072999999997</v>
      </c>
      <c r="G328" s="40">
        <f t="shared" si="38"/>
        <v>166785.81299999999</v>
      </c>
      <c r="H328" s="232">
        <f t="shared" si="36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7"/>
        <v>-48374.515200000002</v>
      </c>
      <c r="G336" s="40">
        <f t="shared" si="38"/>
        <v>165187.97520000002</v>
      </c>
      <c r="H336" s="232">
        <f t="shared" si="36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7"/>
        <v>-54432.172800000015</v>
      </c>
      <c r="G337" s="40">
        <f t="shared" si="38"/>
        <v>176588.49280000001</v>
      </c>
      <c r="H337" s="232">
        <f t="shared" si="36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7"/>
        <v>-49378.123800000016</v>
      </c>
      <c r="G338" s="40">
        <f t="shared" si="38"/>
        <v>164933.44380000001</v>
      </c>
      <c r="H338" s="232">
        <f t="shared" si="36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7"/>
        <v>-45614.280400000011</v>
      </c>
      <c r="G339" s="40">
        <f t="shared" si="38"/>
        <v>177274.02040000001</v>
      </c>
      <c r="H339" s="232">
        <f t="shared" si="36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7"/>
        <v>-45519.5052</v>
      </c>
      <c r="G340" s="40">
        <f t="shared" si="38"/>
        <v>164849.2452</v>
      </c>
      <c r="H340" s="232">
        <f t="shared" si="36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7"/>
        <v>-45770.165399999983</v>
      </c>
      <c r="G341" s="40">
        <f t="shared" si="38"/>
        <v>164809.56539999999</v>
      </c>
      <c r="H341" s="232">
        <f t="shared" si="36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7"/>
        <v>-41109.240599999997</v>
      </c>
      <c r="G342" s="40">
        <f t="shared" si="38"/>
        <v>164794.08059999999</v>
      </c>
      <c r="H342" s="232">
        <f t="shared" si="36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7"/>
        <v>-37211.283199999991</v>
      </c>
      <c r="G343" s="40">
        <f t="shared" si="38"/>
        <v>158269.10319999998</v>
      </c>
      <c r="H343" s="232">
        <f t="shared" si="36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7"/>
        <v>-38770.067999999999</v>
      </c>
      <c r="G344" s="40">
        <f t="shared" si="38"/>
        <v>164777.628</v>
      </c>
      <c r="H344" s="232">
        <f t="shared" si="36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7"/>
        <v>-33653.890400000018</v>
      </c>
      <c r="G345" s="40">
        <f t="shared" si="38"/>
        <v>157924.0104</v>
      </c>
      <c r="H345" s="232">
        <f t="shared" si="36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7"/>
        <v>-37103.516399999986</v>
      </c>
      <c r="G346" s="40">
        <f t="shared" si="38"/>
        <v>164562.77639999997</v>
      </c>
      <c r="H346" s="232">
        <f t="shared" si="36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7"/>
        <v>-39676.8966</v>
      </c>
      <c r="G347" s="40">
        <f t="shared" si="38"/>
        <v>164523.09660000002</v>
      </c>
      <c r="H347" s="232">
        <f t="shared" si="36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7"/>
        <v>-35572.456799999993</v>
      </c>
      <c r="G348" s="40">
        <f t="shared" si="38"/>
        <v>164483.41680000001</v>
      </c>
      <c r="H348" s="232">
        <f t="shared" si="36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7"/>
        <v>-29514.401999999984</v>
      </c>
      <c r="G349" s="40">
        <f t="shared" si="38"/>
        <v>143679.28200000001</v>
      </c>
      <c r="H349" s="232">
        <f t="shared" si="36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7"/>
        <v>-24105.848799999996</v>
      </c>
      <c r="G350" s="40">
        <f t="shared" si="38"/>
        <v>136358.20879999999</v>
      </c>
      <c r="H350" s="232">
        <f t="shared" si="36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7"/>
        <v>-24823.50120000001</v>
      </c>
      <c r="G351" s="40">
        <f t="shared" si="38"/>
        <v>143649.8412</v>
      </c>
      <c r="H351" s="232">
        <f t="shared" si="36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9">C352*(E352-D352)</f>
        <v>-33713.287800000006</v>
      </c>
      <c r="G352" s="40">
        <f t="shared" ref="G352:G360" si="40">IF(C352=0, 0,D352*C352)</f>
        <v>154198.0478</v>
      </c>
      <c r="H352" s="232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9"/>
        <v>-34191.285600000003</v>
      </c>
      <c r="G353" s="40">
        <f t="shared" si="40"/>
        <v>158702.04560000001</v>
      </c>
      <c r="H353" s="232">
        <f t="shared" si="41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9"/>
        <v>-33706.974000000009</v>
      </c>
      <c r="G354" s="40">
        <f t="shared" si="40"/>
        <v>158217.734</v>
      </c>
      <c r="H354" s="232">
        <f t="shared" si="41"/>
        <v>-0.21304169354365804</v>
      </c>
      <c r="I354" s="202" t="s">
        <v>188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9"/>
        <v>-35317.9254</v>
      </c>
      <c r="G355" s="40">
        <f t="shared" si="40"/>
        <v>163357.86540000001</v>
      </c>
      <c r="H355" s="232">
        <f t="shared" si="41"/>
        <v>-0.21619972392220058</v>
      </c>
      <c r="I355" s="469" t="s">
        <v>233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9"/>
        <v>-36815.103999999985</v>
      </c>
      <c r="G356" s="40">
        <f t="shared" si="40"/>
        <v>157985.78399999999</v>
      </c>
      <c r="H356" s="232">
        <f t="shared" si="41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9"/>
        <v>-40329.610399999998</v>
      </c>
      <c r="G357" s="40">
        <f t="shared" si="40"/>
        <v>157881.87039999999</v>
      </c>
      <c r="H357" s="232">
        <f t="shared" si="41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9"/>
        <v>-35684.1158</v>
      </c>
      <c r="G358" s="40">
        <f t="shared" si="40"/>
        <v>157782.59580000001</v>
      </c>
      <c r="H358" s="232">
        <f t="shared" si="41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2"/>
        <v>-29453.938799999982</v>
      </c>
      <c r="G366" s="40">
        <f t="shared" si="43"/>
        <v>156191.41879999998</v>
      </c>
      <c r="H366" s="232">
        <f t="shared" si="44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2"/>
        <v>-19172.503200000017</v>
      </c>
      <c r="G367" s="40">
        <f t="shared" si="43"/>
        <v>140043.3432</v>
      </c>
      <c r="H367" s="232">
        <f t="shared" si="44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2"/>
        <v>-13448.017</v>
      </c>
      <c r="G368" s="40">
        <f t="shared" si="43"/>
        <v>132303.45699999999</v>
      </c>
      <c r="H368" s="232">
        <f t="shared" si="44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2"/>
        <v>-12142.820000000009</v>
      </c>
      <c r="G369" s="40">
        <f t="shared" si="43"/>
        <v>126387.82</v>
      </c>
      <c r="H369" s="232">
        <f t="shared" si="44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2">
        <f t="shared" ref="H370:H374" si="47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5"/>
        <v>-11929.199999999995</v>
      </c>
      <c r="G371" s="40">
        <f t="shared" si="46"/>
        <v>106009.2</v>
      </c>
      <c r="H371" s="232">
        <f t="shared" si="47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5"/>
        <v>-18473.284199999991</v>
      </c>
      <c r="G372" s="40">
        <f t="shared" si="46"/>
        <v>138853.4442</v>
      </c>
      <c r="H372" s="232">
        <f t="shared" si="47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5"/>
        <v>-18423.393999999993</v>
      </c>
      <c r="G373" s="40">
        <f t="shared" si="46"/>
        <v>146163.554</v>
      </c>
      <c r="H373" s="232">
        <f t="shared" si="47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5"/>
        <v>-17342.266799999998</v>
      </c>
      <c r="G374" s="40">
        <f t="shared" si="46"/>
        <v>138703.7868</v>
      </c>
      <c r="H374" s="232">
        <f t="shared" si="47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8">C375*(E375-D375)</f>
        <v>-17312.610000000008</v>
      </c>
      <c r="G375" s="40">
        <f t="shared" ref="G375" si="49">IF(C375=0, 0,D375*C375)</f>
        <v>146094.13</v>
      </c>
      <c r="H375" s="232">
        <f t="shared" ref="H375" si="50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51">C376*(E376-D376)</f>
        <v>-16618.370000000006</v>
      </c>
      <c r="G376" s="40">
        <f t="shared" ref="G376" si="52">IF(C376=0, 0,D376*C376)</f>
        <v>146094.13</v>
      </c>
      <c r="H376" s="232">
        <f t="shared" ref="H376" si="53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4">C377*(E377-D377)</f>
        <v>-18614.310000000012</v>
      </c>
      <c r="G377" s="40">
        <f t="shared" ref="G377" si="55">IF(C377=0, 0,D377*C377)</f>
        <v>146094.13</v>
      </c>
      <c r="H377" s="232">
        <f t="shared" ref="H377" si="56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7">C378*(E378-D378)</f>
        <v>-10717.330000000011</v>
      </c>
      <c r="G378" s="40">
        <f t="shared" ref="G378:G379" si="58">IF(C378=0, 0,D378*C378)</f>
        <v>146094.13</v>
      </c>
      <c r="H378" s="232">
        <f t="shared" ref="H378:H379" si="59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7"/>
        <v>-13335.061799999996</v>
      </c>
      <c r="G379" s="40">
        <f t="shared" si="58"/>
        <v>146939.08179999999</v>
      </c>
      <c r="H379" s="232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2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60"/>
        <v>-18125.222999999994</v>
      </c>
      <c r="G381" s="40">
        <f t="shared" si="61"/>
        <v>152910.723</v>
      </c>
      <c r="H381" s="232">
        <f t="shared" si="62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60"/>
        <v>-17204.112599999997</v>
      </c>
      <c r="G382" s="40">
        <f t="shared" si="61"/>
        <v>152812.03260000001</v>
      </c>
      <c r="H382" s="232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3">C383*(E383-D383)</f>
        <v>-21007.348200000015</v>
      </c>
      <c r="G383" s="40">
        <f t="shared" ref="G383" si="64">IF(C383=0, 0,D383*C383)</f>
        <v>152777.3082</v>
      </c>
      <c r="H383" s="232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2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6"/>
        <v>-28747.721799999992</v>
      </c>
      <c r="G385" s="40">
        <f t="shared" si="67"/>
        <v>157458.96179999999</v>
      </c>
      <c r="H385" s="232">
        <f t="shared" si="68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2">
        <f t="shared" ref="H386:H387" si="71">IF(C386=0, D386, (E386-D386)/D386)</f>
        <v>-0.17357354475776948</v>
      </c>
      <c r="I386" s="523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9"/>
        <v>-32892.451199999996</v>
      </c>
      <c r="G387" s="40">
        <f t="shared" si="70"/>
        <v>157338.5912</v>
      </c>
      <c r="H387" s="232">
        <f t="shared" si="71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523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523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5"/>
        <v>-25413.691800000004</v>
      </c>
      <c r="G395" s="40">
        <f t="shared" si="76"/>
        <v>152157.7518</v>
      </c>
      <c r="H395" s="232">
        <f t="shared" si="77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5"/>
        <v>-18660.303400000012</v>
      </c>
      <c r="G396" s="40">
        <f t="shared" si="76"/>
        <v>145445.88340000002</v>
      </c>
      <c r="H396" s="232">
        <f t="shared" si="77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5"/>
        <v>-16029.133799999994</v>
      </c>
      <c r="G397" s="40">
        <f t="shared" si="76"/>
        <v>145331.33379999999</v>
      </c>
      <c r="H397" s="232">
        <f t="shared" si="77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5"/>
        <v>-13680.976200000003</v>
      </c>
      <c r="G398" s="40">
        <f t="shared" si="76"/>
        <v>137741.23620000001</v>
      </c>
      <c r="H398" s="232">
        <f t="shared" si="77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5"/>
        <v>-9402.4621999999927</v>
      </c>
      <c r="G399" s="40">
        <f t="shared" si="76"/>
        <v>122097.06219999999</v>
      </c>
      <c r="H399" s="232">
        <f t="shared" si="77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5"/>
        <v>-2780.8000000000065</v>
      </c>
      <c r="G400" s="40">
        <f t="shared" si="76"/>
        <v>94520.8</v>
      </c>
      <c r="H400" s="232">
        <f t="shared" si="77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5"/>
        <v>-2111.0000000000005</v>
      </c>
      <c r="G401" s="40">
        <f t="shared" si="76"/>
        <v>86111</v>
      </c>
      <c r="H401" s="232">
        <f t="shared" si="77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5"/>
        <v>-7950.599999999994</v>
      </c>
      <c r="G402" s="40">
        <f t="shared" si="76"/>
        <v>101790.59999999999</v>
      </c>
      <c r="H402" s="232">
        <f t="shared" si="77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5"/>
        <v>-7870.8499999999922</v>
      </c>
      <c r="G403" s="40">
        <f t="shared" si="76"/>
        <v>109530.84999999999</v>
      </c>
      <c r="H403" s="232">
        <f t="shared" si="77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5"/>
        <v>-2961.0000000000055</v>
      </c>
      <c r="G404" s="40">
        <f t="shared" si="76"/>
        <v>101541</v>
      </c>
      <c r="H404" s="232">
        <f t="shared" si="77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5"/>
        <v>-3051.400000000001</v>
      </c>
      <c r="G405" s="40">
        <f t="shared" si="76"/>
        <v>93416.4</v>
      </c>
      <c r="H405" s="232">
        <f t="shared" si="77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5"/>
        <v>-3026.4999999999986</v>
      </c>
      <c r="G406" s="40">
        <f t="shared" si="76"/>
        <v>85176.5</v>
      </c>
      <c r="H406" s="232">
        <f t="shared" si="77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5"/>
        <v>-4876.1226000000042</v>
      </c>
      <c r="G407" s="40">
        <f t="shared" si="76"/>
        <v>88034.802599999995</v>
      </c>
      <c r="H407" s="232">
        <f t="shared" si="77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2">
        <f t="shared" ref="H408:H409" si="80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8"/>
        <v>-5410.6924000000108</v>
      </c>
      <c r="G409" s="40">
        <f t="shared" si="79"/>
        <v>103949.79240000001</v>
      </c>
      <c r="H409" s="232">
        <f t="shared" si="80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2">
        <f t="shared" ref="H410:H415" si="83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81"/>
        <v>-7946.7637999999934</v>
      </c>
      <c r="G412" s="40">
        <f t="shared" si="82"/>
        <v>119564.66379999999</v>
      </c>
      <c r="H412" s="232">
        <f t="shared" si="83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81"/>
        <v>-11864.04560000001</v>
      </c>
      <c r="G413" s="40">
        <f t="shared" si="82"/>
        <v>127187.60560000001</v>
      </c>
      <c r="H413" s="232">
        <f t="shared" si="83"/>
        <v>-9.3279887957887692E-2</v>
      </c>
      <c r="I413" s="524" t="s">
        <v>295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81"/>
        <v>-11894.083199999997</v>
      </c>
      <c r="G414" s="40">
        <f t="shared" si="82"/>
        <v>134727.64319999999</v>
      </c>
      <c r="H414" s="232">
        <f t="shared" si="83"/>
        <v>-8.8282426067110162E-2</v>
      </c>
      <c r="I414" s="525" t="s">
        <v>296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81"/>
        <v>-7970.5317999999861</v>
      </c>
      <c r="G415" s="40">
        <f t="shared" si="82"/>
        <v>126902.75179999998</v>
      </c>
      <c r="H415" s="232">
        <f t="shared" si="83"/>
        <v>-6.2808187268953986E-2</v>
      </c>
      <c r="I415" s="524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2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4"/>
        <v>1396.8387999999832</v>
      </c>
      <c r="G417" s="40">
        <f t="shared" si="85"/>
        <v>118762.8812</v>
      </c>
      <c r="H417" s="232">
        <f t="shared" si="86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4"/>
        <v>1387.0205999999941</v>
      </c>
      <c r="G418" s="40">
        <f t="shared" si="85"/>
        <v>110402.6994</v>
      </c>
      <c r="H418" s="232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4"/>
        <v>1393.2230879999981</v>
      </c>
      <c r="G419" s="40">
        <f t="shared" si="85"/>
        <v>106713.69691199998</v>
      </c>
      <c r="H419" s="232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4"/>
        <v>-5799.4363879999955</v>
      </c>
      <c r="G420" s="40">
        <f t="shared" si="85"/>
        <v>118278.696388</v>
      </c>
      <c r="H420" s="232">
        <f t="shared" si="86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2">
        <f t="shared" ref="H421:H427" si="89">IF(C421=0, D421, (E421-D421)/D421)</f>
        <v>-4.6288308687564853E-2</v>
      </c>
      <c r="I421" s="524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7"/>
        <v>-7235.2097400000011</v>
      </c>
      <c r="G422" s="40">
        <f t="shared" si="88"/>
        <v>126013.86974000001</v>
      </c>
      <c r="H422" s="232">
        <f t="shared" si="89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7"/>
        <v>-6801.3106039999893</v>
      </c>
      <c r="G423" s="40">
        <f t="shared" si="88"/>
        <v>125579.970604</v>
      </c>
      <c r="H423" s="232">
        <f t="shared" si="89"/>
        <v>-5.4159198885680847E-2</v>
      </c>
      <c r="I423" s="524" t="s">
        <v>312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539" t="s">
        <v>313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3"/>
        <v>-18246.039857999996</v>
      </c>
      <c r="G431" s="40">
        <f t="shared" si="94"/>
        <v>154609.05985799999</v>
      </c>
      <c r="H431" s="232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3"/>
        <v>-20423.199632000014</v>
      </c>
      <c r="G432" s="40">
        <f t="shared" si="94"/>
        <v>157431.05963200002</v>
      </c>
      <c r="H432" s="232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3"/>
        <v>-20451.260000000017</v>
      </c>
      <c r="G433" s="40">
        <f t="shared" si="94"/>
        <v>159151.26</v>
      </c>
      <c r="H433" s="232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2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6"/>
        <v>-12774.627693999981</v>
      </c>
      <c r="G435" s="40">
        <f t="shared" si="97"/>
        <v>148697.32769399998</v>
      </c>
      <c r="H435" s="232">
        <f t="shared" si="98"/>
        <v>-8.5910270830747718E-2</v>
      </c>
      <c r="I435" s="539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2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9"/>
        <v>-14237.112315999999</v>
      </c>
      <c r="G437" s="40">
        <f t="shared" si="100"/>
        <v>151573.33231600001</v>
      </c>
      <c r="H437" s="232">
        <f t="shared" si="101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9"/>
        <v>-14933.404899999989</v>
      </c>
      <c r="G438" s="40">
        <f t="shared" si="100"/>
        <v>148629.38489999998</v>
      </c>
      <c r="H438" s="232">
        <f t="shared" si="101"/>
        <v>-0.10047410819904422</v>
      </c>
      <c r="I438" s="539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9"/>
        <v>-14951.241703999996</v>
      </c>
      <c r="G439" s="40">
        <f t="shared" si="100"/>
        <v>151529.221704</v>
      </c>
      <c r="H439" s="232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9"/>
        <v>-14945.406348000004</v>
      </c>
      <c r="G440" s="40">
        <f t="shared" si="100"/>
        <v>154405.386348</v>
      </c>
      <c r="H440" s="232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9"/>
        <v>-18303.73</v>
      </c>
      <c r="G441" s="40">
        <f t="shared" si="100"/>
        <v>158903.73000000001</v>
      </c>
      <c r="H441" s="232">
        <f t="shared" si="101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9"/>
        <v>-7311.0640000000021</v>
      </c>
      <c r="G442" s="40">
        <f t="shared" si="100"/>
        <v>148151.10399999999</v>
      </c>
      <c r="H442" s="232">
        <f t="shared" si="101"/>
        <v>-4.9348697394789594E-2</v>
      </c>
      <c r="I442" s="539" t="s">
        <v>331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9"/>
        <v>-7285.3417480000098</v>
      </c>
      <c r="G443" s="40">
        <f t="shared" si="100"/>
        <v>143571.38174800001</v>
      </c>
      <c r="H443" s="232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9"/>
        <v>-1007.5158000000105</v>
      </c>
      <c r="G444" s="40">
        <f t="shared" si="100"/>
        <v>138987.71580000001</v>
      </c>
      <c r="H444" s="232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9"/>
        <v>-1091.5898499999998</v>
      </c>
      <c r="G445" s="40">
        <f t="shared" si="100"/>
        <v>127941.78985</v>
      </c>
      <c r="H445" s="232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9"/>
        <v>-1074.5375999999919</v>
      </c>
      <c r="G446" s="40">
        <f t="shared" si="100"/>
        <v>124522.1376</v>
      </c>
      <c r="H446" s="232">
        <f t="shared" si="101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9"/>
        <v>-975.11200799999187</v>
      </c>
      <c r="G447" s="40">
        <f t="shared" si="100"/>
        <v>131005.31200799999</v>
      </c>
      <c r="H447" s="232">
        <f t="shared" si="101"/>
        <v>-7.4433012910228059E-3</v>
      </c>
      <c r="I447" s="525" t="s">
        <v>332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2">C448*(E448-D448)</f>
        <v>-1711.1320079999907</v>
      </c>
      <c r="G448" s="40">
        <f t="shared" ref="G448" si="103">IF(C448=0, 0,D448*C448)</f>
        <v>131005.31200799999</v>
      </c>
      <c r="H448" s="232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2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5"/>
        <v>-3298.169357999996</v>
      </c>
      <c r="G450" s="40">
        <f t="shared" si="106"/>
        <v>138935.309358</v>
      </c>
      <c r="H450" s="232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5"/>
        <v>-3293.1673579999938</v>
      </c>
      <c r="G451" s="40">
        <f t="shared" si="106"/>
        <v>146745.30735799999</v>
      </c>
      <c r="H451" s="232">
        <f t="shared" si="107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5"/>
        <v>1163.524950000012</v>
      </c>
      <c r="G452" s="40">
        <f t="shared" si="106"/>
        <v>130665.83504999999</v>
      </c>
      <c r="H452" s="232">
        <f t="shared" si="107"/>
        <v>8.904584351026288E-3</v>
      </c>
      <c r="I452" s="525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5"/>
        <v>1293.5203380000021</v>
      </c>
      <c r="G453" s="40">
        <f t="shared" si="106"/>
        <v>122475.839662</v>
      </c>
      <c r="H453" s="232">
        <f t="shared" si="107"/>
        <v>1.0561432700275958E-2</v>
      </c>
      <c r="I453" s="524" t="s">
        <v>336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5"/>
        <v>1201.2174379999781</v>
      </c>
      <c r="G454" s="40">
        <f t="shared" si="106"/>
        <v>138341.022562</v>
      </c>
      <c r="H454" s="232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5"/>
        <v>-3368.3391059999908</v>
      </c>
      <c r="G455" s="40">
        <f t="shared" si="106"/>
        <v>143066.01910599999</v>
      </c>
      <c r="H455" s="232">
        <f t="shared" si="107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5"/>
        <v>-3374.3343760000034</v>
      </c>
      <c r="G456" s="40">
        <f t="shared" si="106"/>
        <v>147740.01437600001</v>
      </c>
      <c r="H456" s="232">
        <f t="shared" si="107"/>
        <v>-2.2839678134945106E-2</v>
      </c>
      <c r="I456" s="539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5"/>
        <v>-1890.1133999999961</v>
      </c>
      <c r="G457" s="40">
        <f t="shared" si="106"/>
        <v>154028.27340000001</v>
      </c>
      <c r="H457" s="232">
        <f t="shared" si="107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5"/>
        <v>-17012.580000000009</v>
      </c>
      <c r="G458" s="40">
        <f t="shared" si="106"/>
        <v>159012.58000000002</v>
      </c>
      <c r="H458" s="232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11"/>
        <v>-34359.325000000004</v>
      </c>
      <c r="G466" s="40">
        <f t="shared" si="112"/>
        <v>194109.32500000001</v>
      </c>
      <c r="H466" s="232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11"/>
        <v>-16630.000000000004</v>
      </c>
      <c r="G467" s="40">
        <f t="shared" si="112"/>
        <v>158130</v>
      </c>
      <c r="H467" s="232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11"/>
        <v>-21229.999999999996</v>
      </c>
      <c r="G468" s="40">
        <f t="shared" si="112"/>
        <v>171820</v>
      </c>
      <c r="H468" s="232">
        <f t="shared" si="113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11"/>
        <v>6109.9988400000047</v>
      </c>
      <c r="G469" s="40">
        <f t="shared" si="112"/>
        <v>118887.84116000001</v>
      </c>
      <c r="H469" s="232">
        <f t="shared" si="113"/>
        <v>5.1392966516879801E-2</v>
      </c>
      <c r="I469" s="524" t="s">
        <v>377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4">C470*(E470-D470)</f>
        <v>822.70680000000016</v>
      </c>
      <c r="G470" s="40">
        <f t="shared" ref="G470" si="115">IF(C470=0, 0,D470*C470)</f>
        <v>126917.6532</v>
      </c>
      <c r="H470" s="232">
        <f t="shared" ref="H470" si="116">IF(C470=0, D470, (E470-D470)/D470)</f>
        <v>6.4822093637640649E-3</v>
      </c>
      <c r="I470" s="525" t="s">
        <v>400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7">C471*(E471-D471)</f>
        <v>83.308799999990825</v>
      </c>
      <c r="G471" s="40">
        <f t="shared" ref="G471:G475" si="118">IF(C471=0, 0,D471*C471)</f>
        <v>134772.8112</v>
      </c>
      <c r="H471" s="232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7"/>
        <v>-4985.4834000000074</v>
      </c>
      <c r="G472" s="40">
        <f t="shared" si="118"/>
        <v>139206.5834</v>
      </c>
      <c r="H472" s="232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7"/>
        <v>18978.923399999992</v>
      </c>
      <c r="G473" s="40">
        <f t="shared" si="118"/>
        <v>74535.756600000008</v>
      </c>
      <c r="H473" s="232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7"/>
        <v>18638.087600000006</v>
      </c>
      <c r="G474" s="40">
        <f t="shared" si="118"/>
        <v>65051.332399999999</v>
      </c>
      <c r="H474" s="232">
        <f t="shared" si="119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7"/>
        <v>18627.5</v>
      </c>
      <c r="G475" s="40">
        <f t="shared" si="118"/>
        <v>70822.5</v>
      </c>
      <c r="H475" s="232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:F478" si="120">C476*(E476-D476)</f>
        <v>20177.499999999996</v>
      </c>
      <c r="G476" s="40">
        <f t="shared" ref="G476:G478" si="121">IF(C476=0, 0,D476*C476)</f>
        <v>70822.5</v>
      </c>
      <c r="H476" s="232">
        <f t="shared" ref="H476:H478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236">
        <f t="shared" si="120"/>
        <v>21382.430000000011</v>
      </c>
      <c r="G477" s="40">
        <f t="shared" si="121"/>
        <v>70717.569999999992</v>
      </c>
      <c r="H477" s="232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236">
        <f t="shared" si="120"/>
        <v>20612.23</v>
      </c>
      <c r="G478" s="40">
        <f t="shared" si="121"/>
        <v>70637.77</v>
      </c>
      <c r="H478" s="232">
        <f t="shared" si="122"/>
        <v>0.29180182216964096</v>
      </c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89" priority="28">
      <formula>F258&gt;0</formula>
    </cfRule>
    <cfRule type="expression" dxfId="688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87" priority="21">
      <formula>F251&gt;0</formula>
    </cfRule>
    <cfRule type="expression" dxfId="686" priority="22">
      <formula>F251&lt;0</formula>
    </cfRule>
  </conditionalFormatting>
  <conditionalFormatting sqref="H251:H257">
    <cfRule type="expression" dxfId="685" priority="17">
      <formula>H251&gt;0</formula>
    </cfRule>
    <cfRule type="expression" dxfId="684" priority="18">
      <formula>H251&lt;0</formula>
    </cfRule>
  </conditionalFormatting>
  <conditionalFormatting sqref="Q8">
    <cfRule type="expression" dxfId="683" priority="3">
      <formula>Q8&gt;0</formula>
    </cfRule>
    <cfRule type="expression" dxfId="682" priority="4">
      <formula>Q8&lt;0</formula>
    </cfRule>
  </conditionalFormatting>
  <conditionalFormatting sqref="Q7">
    <cfRule type="expression" dxfId="681" priority="5">
      <formula>Q7&gt;0</formula>
    </cfRule>
    <cfRule type="expression" dxfId="680" priority="6">
      <formula>Q7&lt;0</formula>
    </cfRule>
  </conditionalFormatting>
  <conditionalFormatting sqref="F421 H421">
    <cfRule type="expression" dxfId="679" priority="1">
      <formula>F421&gt;0</formula>
    </cfRule>
    <cfRule type="expression" dxfId="678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2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200</v>
      </c>
      <c r="T2" s="1"/>
      <c r="W2" s="133">
        <v>42713</v>
      </c>
      <c r="X2" s="10">
        <v>34.19</v>
      </c>
      <c r="Y2" s="10">
        <v>34.799999999999997</v>
      </c>
      <c r="Z2" s="10">
        <v>33.99</v>
      </c>
      <c r="AA2" s="10">
        <v>34.78</v>
      </c>
      <c r="AB2" s="95">
        <v>6898800</v>
      </c>
      <c r="AC2" s="10">
        <v>34.78</v>
      </c>
      <c r="AD2" s="2">
        <f>Y2-Z2</f>
        <v>0.80999999999999517</v>
      </c>
      <c r="AE2" s="138">
        <f>AC2/AC3-1</f>
        <v>1.7256507750804451E-2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0">
        <f>IF(Q2=0, Q4, (F28-K28-M28)/Q2)</f>
        <v>26.551450000000003</v>
      </c>
      <c r="T3" s="1"/>
      <c r="W3" s="133">
        <v>42712</v>
      </c>
      <c r="X3" s="10">
        <v>33.869999999999997</v>
      </c>
      <c r="Y3" s="10">
        <v>34.369999999999997</v>
      </c>
      <c r="Z3" s="10">
        <v>33.5</v>
      </c>
      <c r="AA3" s="10">
        <v>34.19</v>
      </c>
      <c r="AB3" s="95">
        <v>7235000</v>
      </c>
      <c r="AC3" s="10">
        <v>34.19</v>
      </c>
      <c r="AD3" s="2">
        <f t="shared" ref="AD3:AD66" si="1">Y3-Z3</f>
        <v>0.86999999999999744</v>
      </c>
      <c r="AE3" s="138">
        <f t="shared" ref="AE3:AE66" si="2">AC3/AC4-1</f>
        <v>1.6651798988997824E-2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7" si="3">I4*H4-J4</f>
        <v>1439.5700000000002</v>
      </c>
      <c r="L4" s="1">
        <v>42706</v>
      </c>
      <c r="M4" s="44">
        <v>60</v>
      </c>
      <c r="O4" s="11" t="s">
        <v>66</v>
      </c>
      <c r="Q4" s="512">
        <v>34.78</v>
      </c>
      <c r="R4" s="521">
        <v>1.7299999999999999E-2</v>
      </c>
      <c r="T4" s="163"/>
      <c r="W4" s="133">
        <v>42711</v>
      </c>
      <c r="X4" s="10">
        <v>33.06</v>
      </c>
      <c r="Y4" s="10">
        <v>33.75</v>
      </c>
      <c r="Z4" s="10">
        <v>32.97</v>
      </c>
      <c r="AA4" s="10">
        <v>33.630000000000003</v>
      </c>
      <c r="AB4" s="95">
        <v>7508100</v>
      </c>
      <c r="AC4" s="10">
        <v>33.630000000000003</v>
      </c>
      <c r="AD4" s="2">
        <f t="shared" si="1"/>
        <v>0.78000000000000114</v>
      </c>
      <c r="AE4" s="138">
        <f t="shared" si="2"/>
        <v>1.693377683701236E-2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6956</v>
      </c>
      <c r="W5" s="133">
        <v>42710</v>
      </c>
      <c r="X5" s="10">
        <v>32.83</v>
      </c>
      <c r="Y5" s="10">
        <v>33.090000000000003</v>
      </c>
      <c r="Z5" s="10">
        <v>32.47</v>
      </c>
      <c r="AA5" s="10">
        <v>33.07</v>
      </c>
      <c r="AB5" s="95">
        <v>8534500</v>
      </c>
      <c r="AC5" s="10">
        <v>33.07</v>
      </c>
      <c r="AD5" s="2">
        <f t="shared" si="1"/>
        <v>0.62000000000000455</v>
      </c>
      <c r="AE5" s="138">
        <f t="shared" si="2"/>
        <v>4.2514424536896911E-3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5310.2900000000009</v>
      </c>
      <c r="W6" s="133">
        <v>42709</v>
      </c>
      <c r="X6" s="10">
        <v>33.130000000000003</v>
      </c>
      <c r="Y6" s="10">
        <v>33.22</v>
      </c>
      <c r="Z6" s="10">
        <v>32.700000000000003</v>
      </c>
      <c r="AA6" s="10">
        <v>32.93</v>
      </c>
      <c r="AB6" s="95">
        <v>10386900</v>
      </c>
      <c r="AC6" s="10">
        <v>32.93</v>
      </c>
      <c r="AD6" s="2">
        <f t="shared" si="1"/>
        <v>0.51999999999999602</v>
      </c>
      <c r="AE6" s="138">
        <f t="shared" si="2"/>
        <v>-1.1111111111111072E-2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1645.7099999999991</v>
      </c>
      <c r="R7">
        <v>200</v>
      </c>
      <c r="W7" s="133">
        <v>42706</v>
      </c>
      <c r="X7" s="10">
        <v>33.299999999999997</v>
      </c>
      <c r="Y7" s="10">
        <v>33.83</v>
      </c>
      <c r="Z7" s="10">
        <v>32.869999999999997</v>
      </c>
      <c r="AA7" s="10">
        <v>33.299999999999997</v>
      </c>
      <c r="AB7" s="95">
        <v>16218700</v>
      </c>
      <c r="AC7" s="10">
        <v>33.299999999999997</v>
      </c>
      <c r="AD7" s="2">
        <f t="shared" si="1"/>
        <v>0.96000000000000085</v>
      </c>
      <c r="AE7" s="138">
        <f t="shared" si="2"/>
        <v>-1.7985611510792365E-3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1645.7099999999991</v>
      </c>
      <c r="W8" s="133">
        <v>42705</v>
      </c>
      <c r="X8" s="10">
        <v>31.16</v>
      </c>
      <c r="Y8" s="10">
        <v>33.4</v>
      </c>
      <c r="Z8" s="10">
        <v>31.09</v>
      </c>
      <c r="AA8" s="10">
        <v>33.36</v>
      </c>
      <c r="AB8" s="95">
        <v>18769000</v>
      </c>
      <c r="AC8" s="10">
        <v>33.36</v>
      </c>
      <c r="AD8" s="2">
        <f t="shared" si="1"/>
        <v>2.3099999999999987</v>
      </c>
      <c r="AE8" s="138">
        <f t="shared" si="2"/>
        <v>3.2817337461300333E-2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0.3099096282877204</v>
      </c>
      <c r="W9" s="133">
        <v>42704</v>
      </c>
      <c r="X9" s="10">
        <v>32.81</v>
      </c>
      <c r="Y9" s="10">
        <v>32.81</v>
      </c>
      <c r="Z9" s="10">
        <v>31.95</v>
      </c>
      <c r="AA9" s="10">
        <v>32.299999999999997</v>
      </c>
      <c r="AB9" s="95">
        <v>13633400</v>
      </c>
      <c r="AC9" s="10">
        <v>32.299999999999997</v>
      </c>
      <c r="AD9" s="2">
        <f t="shared" si="1"/>
        <v>0.86000000000000298</v>
      </c>
      <c r="AE9" s="138">
        <f t="shared" si="2"/>
        <v>-2.4169184290030343E-2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42703</v>
      </c>
      <c r="X10" s="10">
        <v>33.71</v>
      </c>
      <c r="Y10" s="10">
        <v>33.75</v>
      </c>
      <c r="Z10" s="10">
        <v>33.07</v>
      </c>
      <c r="AA10" s="10">
        <v>33.1</v>
      </c>
      <c r="AB10" s="95">
        <v>7833900</v>
      </c>
      <c r="AC10" s="10">
        <v>33.1</v>
      </c>
      <c r="AD10" s="2">
        <f t="shared" si="1"/>
        <v>0.67999999999999972</v>
      </c>
      <c r="AE10" s="138">
        <f t="shared" si="2"/>
        <v>-1.6636957813428221E-2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1.4500000000000001E-2</v>
      </c>
      <c r="W11" s="133">
        <v>42702</v>
      </c>
      <c r="X11" s="10">
        <v>33.880000000000003</v>
      </c>
      <c r="Y11" s="10">
        <v>34.1</v>
      </c>
      <c r="Z11" s="10">
        <v>33.369999999999997</v>
      </c>
      <c r="AA11" s="10">
        <v>33.659999999999997</v>
      </c>
      <c r="AB11" s="95">
        <v>4896000</v>
      </c>
      <c r="AC11" s="10">
        <v>33.659999999999997</v>
      </c>
      <c r="AD11" s="2">
        <f t="shared" si="1"/>
        <v>0.73000000000000398</v>
      </c>
      <c r="AE11" s="138">
        <f t="shared" si="2"/>
        <v>-6.4935064935066622E-3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42699</v>
      </c>
      <c r="X12" s="10">
        <v>33.909999999999997</v>
      </c>
      <c r="Y12" s="10">
        <v>34.15</v>
      </c>
      <c r="Z12" s="10">
        <v>33.799999999999997</v>
      </c>
      <c r="AA12" s="10">
        <v>33.880000000000003</v>
      </c>
      <c r="AB12" s="95">
        <v>2669700</v>
      </c>
      <c r="AC12" s="10">
        <v>33.880000000000003</v>
      </c>
      <c r="AD12" s="2">
        <f t="shared" si="1"/>
        <v>0.35000000000000142</v>
      </c>
      <c r="AE12" s="138">
        <f t="shared" si="2"/>
        <v>5.3412462908011271E-3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42697</v>
      </c>
      <c r="X13" s="10">
        <v>33.36</v>
      </c>
      <c r="Y13" s="10">
        <v>33.880000000000003</v>
      </c>
      <c r="Z13" s="10">
        <v>33.33</v>
      </c>
      <c r="AA13" s="10">
        <v>33.700000000000003</v>
      </c>
      <c r="AB13" s="95">
        <v>5608700</v>
      </c>
      <c r="AC13" s="10">
        <v>33.700000000000003</v>
      </c>
      <c r="AD13" s="2">
        <f t="shared" si="1"/>
        <v>0.55000000000000426</v>
      </c>
      <c r="AE13" s="138">
        <f t="shared" si="2"/>
        <v>6.8718255153870089E-3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42696</v>
      </c>
      <c r="X14" s="10">
        <v>33.68</v>
      </c>
      <c r="Y14" s="10">
        <v>33.729999999999997</v>
      </c>
      <c r="Z14" s="10">
        <v>33.409999999999997</v>
      </c>
      <c r="AA14" s="10">
        <v>33.47</v>
      </c>
      <c r="AB14" s="95">
        <v>5824400</v>
      </c>
      <c r="AC14" s="10">
        <v>33.47</v>
      </c>
      <c r="AD14" s="2">
        <f t="shared" si="1"/>
        <v>0.32000000000000028</v>
      </c>
      <c r="AE14" s="138">
        <f t="shared" si="2"/>
        <v>-1.7894422904861651E-3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72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42695</v>
      </c>
      <c r="X15" s="10">
        <v>33.450000000000003</v>
      </c>
      <c r="Y15" s="10">
        <v>33.840000000000003</v>
      </c>
      <c r="Z15" s="10">
        <v>33.340000000000003</v>
      </c>
      <c r="AA15" s="10">
        <v>33.53</v>
      </c>
      <c r="AB15" s="95">
        <v>5282900</v>
      </c>
      <c r="AC15" s="10">
        <v>33.53</v>
      </c>
      <c r="AD15" s="2">
        <f t="shared" si="1"/>
        <v>0.5</v>
      </c>
      <c r="AE15" s="138">
        <f t="shared" si="2"/>
        <v>2.3916292974588416E-3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72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42692</v>
      </c>
      <c r="X16" s="10">
        <v>33.51</v>
      </c>
      <c r="Y16" s="10">
        <v>33.880000000000003</v>
      </c>
      <c r="Z16" s="10">
        <v>33.229999999999997</v>
      </c>
      <c r="AA16" s="10">
        <v>33.450000000000003</v>
      </c>
      <c r="AB16" s="95">
        <v>5254500</v>
      </c>
      <c r="AC16" s="10">
        <v>33.450000000000003</v>
      </c>
      <c r="AD16" s="2">
        <f t="shared" si="1"/>
        <v>0.65000000000000568</v>
      </c>
      <c r="AE16" s="138">
        <f t="shared" si="2"/>
        <v>-2.0883054892602004E-3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H17" s="185"/>
      <c r="I17" s="3"/>
      <c r="J17" s="3"/>
      <c r="K17" s="3"/>
      <c r="W17" s="133">
        <v>42691</v>
      </c>
      <c r="X17" s="10">
        <v>32.97</v>
      </c>
      <c r="Y17" s="10">
        <v>33.590000000000003</v>
      </c>
      <c r="Z17" s="10">
        <v>32.590000000000003</v>
      </c>
      <c r="AA17" s="10">
        <v>33.520000000000003</v>
      </c>
      <c r="AB17" s="95">
        <v>10176200</v>
      </c>
      <c r="AC17" s="10">
        <v>33.520000000000003</v>
      </c>
      <c r="AD17" s="2">
        <f t="shared" si="1"/>
        <v>1</v>
      </c>
      <c r="AE17" s="138">
        <f t="shared" si="2"/>
        <v>-5.3412462908011271E-3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42690</v>
      </c>
      <c r="X18" s="10">
        <v>34.75</v>
      </c>
      <c r="Y18" s="10">
        <v>34.770000000000003</v>
      </c>
      <c r="Z18" s="10">
        <v>33.590000000000003</v>
      </c>
      <c r="AA18" s="10">
        <v>33.700000000000003</v>
      </c>
      <c r="AB18" s="95">
        <v>10302100</v>
      </c>
      <c r="AC18" s="10">
        <v>33.700000000000003</v>
      </c>
      <c r="AD18" s="2">
        <f t="shared" si="1"/>
        <v>1.1799999999999997</v>
      </c>
      <c r="AE18" s="138">
        <f t="shared" si="2"/>
        <v>-3.3275960986804298E-2</v>
      </c>
    </row>
    <row r="19" spans="1:31" x14ac:dyDescent="0.25">
      <c r="B19" s="472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42689</v>
      </c>
      <c r="X19" s="10">
        <v>34.619999999999997</v>
      </c>
      <c r="Y19" s="10">
        <v>34.950000000000003</v>
      </c>
      <c r="Z19" s="10">
        <v>34.04</v>
      </c>
      <c r="AA19" s="10">
        <v>34.86</v>
      </c>
      <c r="AB19" s="95">
        <v>10069200</v>
      </c>
      <c r="AC19" s="10">
        <v>34.86</v>
      </c>
      <c r="AD19" s="2">
        <f t="shared" si="1"/>
        <v>0.91000000000000369</v>
      </c>
      <c r="AE19" s="138">
        <f t="shared" si="2"/>
        <v>6.3510392609700261E-3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42688</v>
      </c>
      <c r="X20" s="10">
        <v>33.549999999999997</v>
      </c>
      <c r="Y20" s="10">
        <v>34.950000000000003</v>
      </c>
      <c r="Z20" s="10">
        <v>33.549999999999997</v>
      </c>
      <c r="AA20" s="10">
        <v>34.64</v>
      </c>
      <c r="AB20" s="95">
        <v>15593400</v>
      </c>
      <c r="AC20" s="10">
        <v>34.64</v>
      </c>
      <c r="AD20" s="2">
        <f t="shared" si="1"/>
        <v>1.4000000000000057</v>
      </c>
      <c r="AE20" s="138">
        <f t="shared" si="2"/>
        <v>3.3412887828162319E-2</v>
      </c>
    </row>
    <row r="21" spans="1:31" x14ac:dyDescent="0.25">
      <c r="B21" s="472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42685</v>
      </c>
      <c r="X21" s="10">
        <v>32.9</v>
      </c>
      <c r="Y21" s="10">
        <v>33.54</v>
      </c>
      <c r="Z21" s="10">
        <v>32.57</v>
      </c>
      <c r="AA21" s="10">
        <v>33.520000000000003</v>
      </c>
      <c r="AB21" s="95">
        <v>11575600</v>
      </c>
      <c r="AC21" s="10">
        <v>33.520000000000003</v>
      </c>
      <c r="AD21" s="2">
        <f t="shared" si="1"/>
        <v>0.96999999999999886</v>
      </c>
      <c r="AE21" s="138">
        <f t="shared" si="2"/>
        <v>1.9774870702768732E-2</v>
      </c>
    </row>
    <row r="22" spans="1:31" x14ac:dyDescent="0.25">
      <c r="C22" s="4"/>
      <c r="D22" s="3"/>
      <c r="E22" s="3"/>
      <c r="F22" s="3"/>
      <c r="W22" s="133">
        <v>42684</v>
      </c>
      <c r="X22" s="10">
        <v>32.19</v>
      </c>
      <c r="Y22" s="10">
        <v>33.44</v>
      </c>
      <c r="Z22" s="10">
        <v>32.130000000000003</v>
      </c>
      <c r="AA22" s="10">
        <v>32.869999999999997</v>
      </c>
      <c r="AB22" s="95">
        <v>14255900</v>
      </c>
      <c r="AC22" s="10">
        <v>32.869999999999997</v>
      </c>
      <c r="AD22" s="2">
        <f t="shared" si="1"/>
        <v>1.3099999999999952</v>
      </c>
      <c r="AE22" s="138" t="e">
        <f t="shared" si="2"/>
        <v>#DIV/0!</v>
      </c>
    </row>
    <row r="23" spans="1:31" x14ac:dyDescent="0.25">
      <c r="W23" s="133">
        <v>42684</v>
      </c>
      <c r="X23" s="10" t="s">
        <v>287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W24" s="133">
        <v>42683</v>
      </c>
      <c r="X24" s="10">
        <v>30.53</v>
      </c>
      <c r="Y24" s="10">
        <v>32.46</v>
      </c>
      <c r="Z24" s="10">
        <v>30.44</v>
      </c>
      <c r="AA24" s="10">
        <v>32.29</v>
      </c>
      <c r="AB24" s="95">
        <v>12682000</v>
      </c>
      <c r="AC24" s="10">
        <v>32.17</v>
      </c>
      <c r="AD24" s="2">
        <f t="shared" si="1"/>
        <v>2.0199999999999996</v>
      </c>
      <c r="AE24" s="138">
        <f t="shared" si="2"/>
        <v>4.4819746670997196E-2</v>
      </c>
    </row>
    <row r="25" spans="1:31" x14ac:dyDescent="0.25">
      <c r="W25" s="133">
        <v>42682</v>
      </c>
      <c r="X25" s="10">
        <v>31.15</v>
      </c>
      <c r="Y25" s="10">
        <v>31.22</v>
      </c>
      <c r="Z25" s="10">
        <v>30.6</v>
      </c>
      <c r="AA25" s="10">
        <v>30.9</v>
      </c>
      <c r="AB25" s="95">
        <v>7260000</v>
      </c>
      <c r="AC25" s="10">
        <v>30.79</v>
      </c>
      <c r="AD25" s="2">
        <f t="shared" si="1"/>
        <v>0.61999999999999744</v>
      </c>
      <c r="AE25" s="138">
        <f t="shared" si="2"/>
        <v>-1.0604113110539881E-2</v>
      </c>
    </row>
    <row r="26" spans="1:31" x14ac:dyDescent="0.25">
      <c r="W26" s="133">
        <v>42681</v>
      </c>
      <c r="X26" s="10">
        <v>31.19</v>
      </c>
      <c r="Y26" s="10">
        <v>31.43</v>
      </c>
      <c r="Z26" s="10">
        <v>30.99</v>
      </c>
      <c r="AA26" s="10">
        <v>31.24</v>
      </c>
      <c r="AB26" s="95">
        <v>5808400</v>
      </c>
      <c r="AC26" s="10">
        <v>31.12</v>
      </c>
      <c r="AD26" s="2">
        <f t="shared" si="1"/>
        <v>0.44000000000000128</v>
      </c>
      <c r="AE26" s="138">
        <f t="shared" si="2"/>
        <v>1.006166828951649E-2</v>
      </c>
    </row>
    <row r="27" spans="1:31" x14ac:dyDescent="0.25">
      <c r="W27" s="133">
        <v>42678</v>
      </c>
      <c r="X27" s="10">
        <v>30.96</v>
      </c>
      <c r="Y27" s="10">
        <v>31.53</v>
      </c>
      <c r="Z27" s="10">
        <v>30.74</v>
      </c>
      <c r="AA27" s="10">
        <v>30.92</v>
      </c>
      <c r="AB27" s="95">
        <v>7978700</v>
      </c>
      <c r="AC27" s="10">
        <v>30.81</v>
      </c>
      <c r="AD27" s="2">
        <f t="shared" si="1"/>
        <v>0.7900000000000027</v>
      </c>
      <c r="AE27" s="138">
        <f t="shared" si="2"/>
        <v>-2.9126213592233219E-3</v>
      </c>
    </row>
    <row r="28" spans="1:31" x14ac:dyDescent="0.25">
      <c r="A28" s="32" t="s">
        <v>81</v>
      </c>
      <c r="B28" s="14"/>
      <c r="C28" s="14">
        <f>SUM(C2:C22)</f>
        <v>1680</v>
      </c>
      <c r="D28" s="18"/>
      <c r="E28" s="18"/>
      <c r="F28" s="18">
        <f>SUM(F2:F22)</f>
        <v>54220.33</v>
      </c>
      <c r="G28" s="14"/>
      <c r="H28" s="14">
        <f>SUM(H2:H27)</f>
        <v>1480</v>
      </c>
      <c r="I28" s="18"/>
      <c r="J28" s="18"/>
      <c r="K28" s="18">
        <f>SUM(K2:K27)</f>
        <v>48791.54</v>
      </c>
      <c r="L28" s="14"/>
      <c r="M28" s="18">
        <f>SUM(M2:M27)</f>
        <v>118.5</v>
      </c>
      <c r="W28" s="133">
        <v>42677</v>
      </c>
      <c r="X28" s="10">
        <v>32.22</v>
      </c>
      <c r="Y28" s="10">
        <v>32.229999999999997</v>
      </c>
      <c r="Z28" s="10">
        <v>30.93</v>
      </c>
      <c r="AA28" s="10">
        <v>31.02</v>
      </c>
      <c r="AB28" s="95">
        <v>8920300</v>
      </c>
      <c r="AC28" s="10">
        <v>30.9</v>
      </c>
      <c r="AD28" s="2">
        <f t="shared" si="1"/>
        <v>1.2999999999999972</v>
      </c>
      <c r="AE28" s="138">
        <f t="shared" si="2"/>
        <v>-3.7383177570093573E-2</v>
      </c>
    </row>
    <row r="29" spans="1:31" ht="15.75" thickBot="1" x14ac:dyDescent="0.3">
      <c r="A29" s="358" t="s">
        <v>200</v>
      </c>
      <c r="B29" s="359"/>
      <c r="C29" s="360">
        <f>SumByColor($A$29,C2:C27)</f>
        <v>1480</v>
      </c>
      <c r="D29" s="360"/>
      <c r="E29" s="360"/>
      <c r="F29" s="361">
        <f>SumByColor($A$29,F2:F27)</f>
        <v>47884</v>
      </c>
      <c r="G29" s="360"/>
      <c r="H29" s="360">
        <f>SumByColor($A$29,H2:H27)</f>
        <v>1480</v>
      </c>
      <c r="I29" s="360"/>
      <c r="J29" s="360"/>
      <c r="K29" s="361">
        <f>SumByColor($A$29,K2:K27)</f>
        <v>48793</v>
      </c>
      <c r="L29" s="360"/>
      <c r="M29" s="361">
        <f>SumByColor($A$29,M2:M27)</f>
        <v>118</v>
      </c>
      <c r="W29" s="133">
        <v>42676</v>
      </c>
      <c r="X29" s="10">
        <v>30.85</v>
      </c>
      <c r="Y29" s="10">
        <v>32.479999999999997</v>
      </c>
      <c r="Z29" s="10">
        <v>30.83</v>
      </c>
      <c r="AA29" s="10">
        <v>32.22</v>
      </c>
      <c r="AB29" s="95">
        <v>13547200</v>
      </c>
      <c r="AC29" s="10">
        <v>32.1</v>
      </c>
      <c r="AD29" s="2">
        <f t="shared" si="1"/>
        <v>1.6499999999999986</v>
      </c>
      <c r="AE29" s="138">
        <f t="shared" si="2"/>
        <v>4.6284224250326078E-2</v>
      </c>
    </row>
    <row r="30" spans="1:31" x14ac:dyDescent="0.25">
      <c r="W30" s="133">
        <v>42675</v>
      </c>
      <c r="X30" s="10">
        <v>31.09</v>
      </c>
      <c r="Y30" s="10">
        <v>31.11</v>
      </c>
      <c r="Z30" s="10">
        <v>30.69</v>
      </c>
      <c r="AA30" s="10">
        <v>30.79</v>
      </c>
      <c r="AB30" s="95">
        <v>8520000</v>
      </c>
      <c r="AC30" s="10">
        <v>30.68</v>
      </c>
      <c r="AD30" s="2">
        <f t="shared" si="1"/>
        <v>0.41999999999999815</v>
      </c>
      <c r="AE30" s="138">
        <f t="shared" si="2"/>
        <v>-5.8327932598832843E-3</v>
      </c>
    </row>
    <row r="31" spans="1:31" x14ac:dyDescent="0.25">
      <c r="W31" s="133">
        <v>42674</v>
      </c>
      <c r="X31" s="10">
        <v>31.3</v>
      </c>
      <c r="Y31" s="10">
        <v>31.56</v>
      </c>
      <c r="Z31" s="10">
        <v>30.83</v>
      </c>
      <c r="AA31" s="10">
        <v>30.98</v>
      </c>
      <c r="AB31" s="95">
        <v>7550900</v>
      </c>
      <c r="AC31" s="10">
        <v>30.86</v>
      </c>
      <c r="AD31" s="2">
        <f t="shared" si="1"/>
        <v>0.73000000000000043</v>
      </c>
      <c r="AE31" s="138">
        <f t="shared" si="2"/>
        <v>-8.9916506101477278E-3</v>
      </c>
    </row>
    <row r="32" spans="1:31" x14ac:dyDescent="0.25">
      <c r="W32" s="133">
        <v>42671</v>
      </c>
      <c r="X32" s="10">
        <v>30.98</v>
      </c>
      <c r="Y32" s="10">
        <v>31.43</v>
      </c>
      <c r="Z32" s="10">
        <v>30.9</v>
      </c>
      <c r="AA32" s="10">
        <v>31.26</v>
      </c>
      <c r="AB32" s="95">
        <v>6796800</v>
      </c>
      <c r="AC32" s="10">
        <v>31.14</v>
      </c>
      <c r="AD32" s="2">
        <f t="shared" si="1"/>
        <v>0.53000000000000114</v>
      </c>
      <c r="AE32" s="138">
        <f t="shared" si="2"/>
        <v>7.7669902912622657E-3</v>
      </c>
    </row>
    <row r="33" spans="2:31" x14ac:dyDescent="0.25">
      <c r="W33" s="133">
        <v>42670</v>
      </c>
      <c r="X33" s="10">
        <v>30.96</v>
      </c>
      <c r="Y33" s="10">
        <v>31.2</v>
      </c>
      <c r="Z33" s="10">
        <v>30.68</v>
      </c>
      <c r="AA33" s="10">
        <v>31.02</v>
      </c>
      <c r="AB33" s="95">
        <v>7767000</v>
      </c>
      <c r="AC33" s="10">
        <v>30.9</v>
      </c>
      <c r="AD33" s="2">
        <f t="shared" si="1"/>
        <v>0.51999999999999957</v>
      </c>
      <c r="AE33" s="138">
        <f t="shared" si="2"/>
        <v>3.5725885027606541E-3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42669</v>
      </c>
      <c r="X34" s="10">
        <v>30.79</v>
      </c>
      <c r="Y34" s="10">
        <v>31.13</v>
      </c>
      <c r="Z34" s="10">
        <v>30.75</v>
      </c>
      <c r="AA34" s="10">
        <v>30.9</v>
      </c>
      <c r="AB34" s="95">
        <v>4870400</v>
      </c>
      <c r="AC34" s="10">
        <v>30.79</v>
      </c>
      <c r="AD34" s="2">
        <f t="shared" si="1"/>
        <v>0.37999999999999901</v>
      </c>
      <c r="AE34" s="138">
        <f t="shared" si="2"/>
        <v>-3.2467532467539417E-4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42668</v>
      </c>
      <c r="X35" s="10">
        <v>31.06</v>
      </c>
      <c r="Y35" s="10">
        <v>31.06</v>
      </c>
      <c r="Z35" s="10">
        <v>30.86</v>
      </c>
      <c r="AA35" s="10">
        <v>30.91</v>
      </c>
      <c r="AB35" s="95">
        <v>4300300</v>
      </c>
      <c r="AC35" s="10">
        <v>30.8</v>
      </c>
      <c r="AD35" s="2">
        <f t="shared" si="1"/>
        <v>0.19999999999999929</v>
      </c>
      <c r="AE35" s="138">
        <f t="shared" si="2"/>
        <v>-8.3708950418543981E-3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42667</v>
      </c>
      <c r="X36" s="10">
        <v>30.85</v>
      </c>
      <c r="Y36" s="10">
        <v>31.29</v>
      </c>
      <c r="Z36" s="10">
        <v>30.84</v>
      </c>
      <c r="AA36" s="10">
        <v>31.18</v>
      </c>
      <c r="AB36" s="95">
        <v>5322000</v>
      </c>
      <c r="AC36" s="10">
        <v>31.06</v>
      </c>
      <c r="AD36" s="2">
        <f t="shared" si="1"/>
        <v>0.44999999999999929</v>
      </c>
      <c r="AE36" s="138">
        <f t="shared" si="2"/>
        <v>1.337683523654154E-2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42664</v>
      </c>
      <c r="X37" s="10">
        <v>30.98</v>
      </c>
      <c r="Y37" s="10">
        <v>31.09</v>
      </c>
      <c r="Z37" s="10">
        <v>30.65</v>
      </c>
      <c r="AA37" s="10">
        <v>30.76</v>
      </c>
      <c r="AB37" s="95">
        <v>8730300</v>
      </c>
      <c r="AC37" s="10">
        <v>30.65</v>
      </c>
      <c r="AD37" s="2">
        <f t="shared" si="1"/>
        <v>0.44000000000000128</v>
      </c>
      <c r="AE37" s="138">
        <f t="shared" si="2"/>
        <v>-5.1931191171697977E-3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42663</v>
      </c>
      <c r="X38" s="10">
        <v>31.03</v>
      </c>
      <c r="Y38" s="10">
        <v>31.16</v>
      </c>
      <c r="Z38" s="10">
        <v>30.79</v>
      </c>
      <c r="AA38" s="10">
        <v>30.92</v>
      </c>
      <c r="AB38" s="95">
        <v>8740800</v>
      </c>
      <c r="AC38" s="10">
        <v>30.81</v>
      </c>
      <c r="AD38" s="2">
        <f t="shared" si="1"/>
        <v>0.37000000000000099</v>
      </c>
      <c r="AE38" s="138">
        <f t="shared" si="2"/>
        <v>-2.5898348980253338E-3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42662</v>
      </c>
      <c r="X39" s="10">
        <v>30.49</v>
      </c>
      <c r="Y39" s="10">
        <v>31.06</v>
      </c>
      <c r="Z39" s="10">
        <v>30.26</v>
      </c>
      <c r="AA39" s="10">
        <v>31.01</v>
      </c>
      <c r="AB39" s="95">
        <v>10211800</v>
      </c>
      <c r="AC39" s="10">
        <v>30.89</v>
      </c>
      <c r="AD39" s="2">
        <f t="shared" si="1"/>
        <v>0.79999999999999716</v>
      </c>
      <c r="AE39" s="138">
        <f t="shared" si="2"/>
        <v>1.1791680314444886E-2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20" t="s">
        <v>78</v>
      </c>
      <c r="P40" s="620"/>
      <c r="W40" s="133">
        <v>42661</v>
      </c>
      <c r="X40" s="10">
        <v>30.86</v>
      </c>
      <c r="Y40" s="10">
        <v>30.94</v>
      </c>
      <c r="Z40" s="10">
        <v>30.5</v>
      </c>
      <c r="AA40" s="10">
        <v>30.64</v>
      </c>
      <c r="AB40" s="95">
        <v>9959500</v>
      </c>
      <c r="AC40" s="10">
        <v>30.53</v>
      </c>
      <c r="AD40" s="2">
        <f t="shared" si="1"/>
        <v>0.44000000000000128</v>
      </c>
      <c r="AE40" s="138">
        <f t="shared" si="2"/>
        <v>-6.1848958333332593E-3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38.258000000000003</v>
      </c>
      <c r="Q41" s="2"/>
      <c r="W41" s="133">
        <v>42660</v>
      </c>
      <c r="X41" s="10">
        <v>31.33</v>
      </c>
      <c r="Y41" s="10">
        <v>31.34</v>
      </c>
      <c r="Z41" s="10">
        <v>30.69</v>
      </c>
      <c r="AA41" s="10">
        <v>30.83</v>
      </c>
      <c r="AB41" s="95">
        <v>10576500</v>
      </c>
      <c r="AC41" s="10">
        <v>30.72</v>
      </c>
      <c r="AD41" s="2">
        <f t="shared" si="1"/>
        <v>0.64999999999999858</v>
      </c>
      <c r="AE41" s="138">
        <f t="shared" si="2"/>
        <v>-1.3804173354735161E-2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37.910200000000003</v>
      </c>
      <c r="Q42" s="2"/>
      <c r="T42" s="91" t="s">
        <v>113</v>
      </c>
      <c r="W42" s="133">
        <v>42657</v>
      </c>
      <c r="X42" s="10">
        <v>31.17</v>
      </c>
      <c r="Y42" s="10">
        <v>31.58</v>
      </c>
      <c r="Z42" s="10">
        <v>31.01</v>
      </c>
      <c r="AA42" s="10">
        <v>31.27</v>
      </c>
      <c r="AB42" s="95">
        <v>14820100</v>
      </c>
      <c r="AC42" s="10">
        <v>31.15</v>
      </c>
      <c r="AD42" s="2">
        <f t="shared" si="1"/>
        <v>0.56999999999999673</v>
      </c>
      <c r="AE42" s="138">
        <f t="shared" si="2"/>
        <v>4.5146726862301811E-3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37.562400000000004</v>
      </c>
      <c r="Q43" s="2"/>
      <c r="T43" s="128" t="s">
        <v>98</v>
      </c>
      <c r="U43" s="98">
        <v>34.19</v>
      </c>
      <c r="W43" s="133">
        <v>42656</v>
      </c>
      <c r="X43" s="10">
        <v>31.07</v>
      </c>
      <c r="Y43" s="10">
        <v>31.17</v>
      </c>
      <c r="Z43" s="10">
        <v>30.6</v>
      </c>
      <c r="AA43" s="10">
        <v>31.13</v>
      </c>
      <c r="AB43" s="95">
        <v>14246300</v>
      </c>
      <c r="AC43" s="10">
        <v>31.01</v>
      </c>
      <c r="AD43" s="2">
        <f t="shared" si="1"/>
        <v>0.57000000000000028</v>
      </c>
      <c r="AE43" s="138">
        <f t="shared" si="2"/>
        <v>-1.2882447665055752E-3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37.214600000000004</v>
      </c>
      <c r="Q44" s="2"/>
      <c r="T44" s="93" t="s">
        <v>99</v>
      </c>
      <c r="U44" s="88">
        <v>34.450000000000003</v>
      </c>
      <c r="W44" s="133">
        <v>42655</v>
      </c>
      <c r="X44" s="10">
        <v>30.24</v>
      </c>
      <c r="Y44" s="10">
        <v>31.44</v>
      </c>
      <c r="Z44" s="10">
        <v>29.97</v>
      </c>
      <c r="AA44" s="10">
        <v>31.17</v>
      </c>
      <c r="AB44" s="95">
        <v>31126500</v>
      </c>
      <c r="AC44" s="10">
        <v>31.05</v>
      </c>
      <c r="AD44" s="2">
        <f t="shared" si="1"/>
        <v>1.4700000000000024</v>
      </c>
      <c r="AE44" s="138">
        <f t="shared" si="2"/>
        <v>3.499999999999992E-2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36.866800000000005</v>
      </c>
      <c r="Q45" s="2"/>
      <c r="T45" s="93" t="s">
        <v>100</v>
      </c>
      <c r="U45" s="88" t="s">
        <v>505</v>
      </c>
      <c r="W45" s="133">
        <v>42654</v>
      </c>
      <c r="X45" s="10">
        <v>29.31</v>
      </c>
      <c r="Y45" s="10">
        <v>30.21</v>
      </c>
      <c r="Z45" s="10">
        <v>29.24</v>
      </c>
      <c r="AA45" s="10">
        <v>30.11</v>
      </c>
      <c r="AB45" s="95">
        <v>17782800</v>
      </c>
      <c r="AC45" s="10">
        <v>30</v>
      </c>
      <c r="AD45" s="2">
        <f t="shared" si="1"/>
        <v>0.97000000000000242</v>
      </c>
      <c r="AE45" s="138">
        <f t="shared" si="2"/>
        <v>3.662750518313751E-2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36.519000000000005</v>
      </c>
      <c r="Q46" s="2"/>
      <c r="T46" s="93" t="s">
        <v>101</v>
      </c>
      <c r="U46" s="88" t="s">
        <v>506</v>
      </c>
      <c r="W46" s="133">
        <v>42653</v>
      </c>
      <c r="X46" s="10">
        <v>29</v>
      </c>
      <c r="Y46" s="10">
        <v>29.39</v>
      </c>
      <c r="Z46" s="10">
        <v>28.95</v>
      </c>
      <c r="AA46" s="10">
        <v>29.05</v>
      </c>
      <c r="AB46" s="95">
        <v>7665700</v>
      </c>
      <c r="AC46" s="10">
        <v>28.94</v>
      </c>
      <c r="AD46" s="2">
        <f t="shared" si="1"/>
        <v>0.44000000000000128</v>
      </c>
      <c r="AE46" s="138">
        <f t="shared" si="2"/>
        <v>1.7307026652821911E-3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36.171199999999999</v>
      </c>
      <c r="Q47" s="2"/>
      <c r="T47" s="93" t="s">
        <v>102</v>
      </c>
      <c r="U47" s="88">
        <v>35.549999999999997</v>
      </c>
      <c r="W47" s="133">
        <v>42650</v>
      </c>
      <c r="X47" s="10">
        <v>29.37</v>
      </c>
      <c r="Y47" s="10">
        <v>29.59</v>
      </c>
      <c r="Z47" s="10">
        <v>29</v>
      </c>
      <c r="AA47" s="10">
        <v>29</v>
      </c>
      <c r="AB47" s="95">
        <v>11322800</v>
      </c>
      <c r="AC47" s="10">
        <v>28.89</v>
      </c>
      <c r="AD47" s="2">
        <f t="shared" si="1"/>
        <v>0.58999999999999986</v>
      </c>
      <c r="AE47" s="138">
        <f t="shared" si="2"/>
        <v>-1.2645249487354793E-2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35.823399999999999</v>
      </c>
      <c r="Q48" s="2"/>
      <c r="T48" s="93" t="s">
        <v>103</v>
      </c>
      <c r="U48" s="88">
        <v>0.58688700000000005</v>
      </c>
      <c r="W48" s="133">
        <v>42649</v>
      </c>
      <c r="X48" s="10">
        <v>28.75</v>
      </c>
      <c r="Y48" s="10">
        <v>29.6</v>
      </c>
      <c r="Z48" s="10">
        <v>28.71</v>
      </c>
      <c r="AA48" s="10">
        <v>29.37</v>
      </c>
      <c r="AB48" s="95">
        <v>17280800</v>
      </c>
      <c r="AC48" s="10">
        <v>29.26</v>
      </c>
      <c r="AD48" s="2">
        <f t="shared" si="1"/>
        <v>0.89000000000000057</v>
      </c>
      <c r="AE48" s="138">
        <f t="shared" si="2"/>
        <v>1.8447615732683609E-2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35.4756</v>
      </c>
      <c r="Q49" s="2"/>
      <c r="T49" s="93" t="s">
        <v>104</v>
      </c>
      <c r="U49" s="88" t="s">
        <v>405</v>
      </c>
      <c r="W49" s="133">
        <v>42648</v>
      </c>
      <c r="X49" s="10">
        <v>28.97</v>
      </c>
      <c r="Y49" s="10">
        <v>29.11</v>
      </c>
      <c r="Z49" s="10">
        <v>28.76</v>
      </c>
      <c r="AA49" s="10">
        <v>28.84</v>
      </c>
      <c r="AB49" s="95">
        <v>27597900</v>
      </c>
      <c r="AC49" s="10">
        <v>28.73</v>
      </c>
      <c r="AD49" s="2">
        <f t="shared" si="1"/>
        <v>0.34999999999999787</v>
      </c>
      <c r="AE49" s="138">
        <f t="shared" si="2"/>
        <v>-5.5382485289027228E-3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35.127800000000001</v>
      </c>
      <c r="Q50" s="2"/>
      <c r="T50" s="93"/>
      <c r="U50" s="88"/>
      <c r="W50" s="133">
        <v>42647</v>
      </c>
      <c r="X50" s="10">
        <v>29.25</v>
      </c>
      <c r="Y50" s="10">
        <v>29.39</v>
      </c>
      <c r="Z50" s="10">
        <v>28.88</v>
      </c>
      <c r="AA50" s="10">
        <v>29</v>
      </c>
      <c r="AB50" s="95">
        <v>11173200</v>
      </c>
      <c r="AC50" s="10">
        <v>28.89</v>
      </c>
      <c r="AD50" s="2">
        <f t="shared" si="1"/>
        <v>0.51000000000000156</v>
      </c>
      <c r="AE50" s="138">
        <f t="shared" si="2"/>
        <v>-9.5989029825163108E-3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34.78</v>
      </c>
      <c r="Q51" s="2"/>
      <c r="T51" s="93" t="s">
        <v>105</v>
      </c>
      <c r="U51" s="88" t="s">
        <v>507</v>
      </c>
      <c r="W51" s="133">
        <v>42646</v>
      </c>
      <c r="X51" s="10">
        <v>29.57</v>
      </c>
      <c r="Y51" s="10">
        <v>29.69</v>
      </c>
      <c r="Z51" s="10">
        <v>29.25</v>
      </c>
      <c r="AA51" s="10">
        <v>29.28</v>
      </c>
      <c r="AB51" s="95">
        <v>7800200</v>
      </c>
      <c r="AC51" s="10">
        <v>29.17</v>
      </c>
      <c r="AD51" s="2">
        <f t="shared" si="1"/>
        <v>0.44000000000000128</v>
      </c>
      <c r="AE51" s="138">
        <f t="shared" si="2"/>
        <v>-1.3527223537368904E-2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34.432200000000002</v>
      </c>
      <c r="Q52" s="2"/>
      <c r="T52" s="93" t="s">
        <v>106</v>
      </c>
      <c r="U52" s="88" t="s">
        <v>339</v>
      </c>
      <c r="W52" s="133">
        <v>42643</v>
      </c>
      <c r="X52" s="10">
        <v>29.51</v>
      </c>
      <c r="Y52" s="10">
        <v>29.99</v>
      </c>
      <c r="Z52" s="10">
        <v>29.51</v>
      </c>
      <c r="AA52" s="10">
        <v>29.68</v>
      </c>
      <c r="AB52" s="95">
        <v>26199600</v>
      </c>
      <c r="AC52" s="10">
        <v>29.57</v>
      </c>
      <c r="AD52" s="2">
        <f t="shared" si="1"/>
        <v>0.47999999999999687</v>
      </c>
      <c r="AE52" s="138">
        <f t="shared" si="2"/>
        <v>6.1245321537937158E-3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34.084400000000002</v>
      </c>
      <c r="Q53" s="2"/>
      <c r="T53" s="93" t="s">
        <v>107</v>
      </c>
      <c r="U53" s="90">
        <v>6904090</v>
      </c>
      <c r="W53" s="133">
        <v>42642</v>
      </c>
      <c r="X53" s="10">
        <v>29.84</v>
      </c>
      <c r="Y53" s="10">
        <v>29.86</v>
      </c>
      <c r="Z53" s="10">
        <v>29.49</v>
      </c>
      <c r="AA53" s="10">
        <v>29.5</v>
      </c>
      <c r="AB53" s="95">
        <v>12814500</v>
      </c>
      <c r="AC53" s="10">
        <v>29.39</v>
      </c>
      <c r="AD53" s="2">
        <f t="shared" si="1"/>
        <v>0.37000000000000099</v>
      </c>
      <c r="AE53" s="138">
        <f t="shared" si="2"/>
        <v>-1.1436259670366655E-2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33.736600000000003</v>
      </c>
      <c r="T54" s="93" t="s">
        <v>110</v>
      </c>
      <c r="U54" s="90">
        <v>10842400</v>
      </c>
      <c r="W54" s="133">
        <v>42641</v>
      </c>
      <c r="X54" s="10">
        <v>29.97</v>
      </c>
      <c r="Y54" s="10">
        <v>30.12</v>
      </c>
      <c r="Z54" s="10">
        <v>29.68</v>
      </c>
      <c r="AA54" s="10">
        <v>29.84</v>
      </c>
      <c r="AB54" s="95">
        <v>10820100</v>
      </c>
      <c r="AC54" s="10">
        <v>29.73</v>
      </c>
      <c r="AD54" s="2">
        <f t="shared" si="1"/>
        <v>0.44000000000000128</v>
      </c>
      <c r="AE54" s="138">
        <f t="shared" si="2"/>
        <v>-2.0140986908357972E-3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33.388800000000003</v>
      </c>
      <c r="T55" s="93" t="s">
        <v>108</v>
      </c>
      <c r="U55" s="88" t="s">
        <v>508</v>
      </c>
      <c r="W55" s="133">
        <v>42640</v>
      </c>
      <c r="X55" s="10">
        <v>30.05</v>
      </c>
      <c r="Y55" s="10">
        <v>30.17</v>
      </c>
      <c r="Z55" s="10">
        <v>29.84</v>
      </c>
      <c r="AA55" s="10">
        <v>29.9</v>
      </c>
      <c r="AB55" s="95">
        <v>9877300</v>
      </c>
      <c r="AC55" s="10">
        <v>29.79</v>
      </c>
      <c r="AD55" s="2">
        <f t="shared" si="1"/>
        <v>0.33000000000000185</v>
      </c>
      <c r="AE55" s="138">
        <f t="shared" si="2"/>
        <v>-6.0060060060059817E-3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33.040999999999997</v>
      </c>
      <c r="T56" s="93" t="s">
        <v>111</v>
      </c>
      <c r="U56" s="88">
        <v>16.71</v>
      </c>
      <c r="W56" s="133">
        <v>42639</v>
      </c>
      <c r="X56" s="10">
        <v>30.38</v>
      </c>
      <c r="Y56" s="10">
        <v>30.47</v>
      </c>
      <c r="Z56" s="10">
        <v>30.06</v>
      </c>
      <c r="AA56" s="10">
        <v>30.08</v>
      </c>
      <c r="AB56" s="95">
        <v>7379800</v>
      </c>
      <c r="AC56" s="10">
        <v>29.97</v>
      </c>
      <c r="AD56" s="2">
        <f t="shared" si="1"/>
        <v>0.41000000000000014</v>
      </c>
      <c r="AE56" s="138">
        <f t="shared" si="2"/>
        <v>-1.2195121951219523E-2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32.693199999999997</v>
      </c>
      <c r="T57" s="93" t="s">
        <v>112</v>
      </c>
      <c r="U57" s="88">
        <v>2.08</v>
      </c>
      <c r="W57" s="133">
        <v>42636</v>
      </c>
      <c r="X57" s="10">
        <v>30.79</v>
      </c>
      <c r="Y57" s="10">
        <v>30.9</v>
      </c>
      <c r="Z57" s="10">
        <v>30.44</v>
      </c>
      <c r="AA57" s="10">
        <v>30.45</v>
      </c>
      <c r="AB57" s="95">
        <v>8599300</v>
      </c>
      <c r="AC57" s="10">
        <v>30.34</v>
      </c>
      <c r="AD57" s="2">
        <f t="shared" si="1"/>
        <v>0.4599999999999973</v>
      </c>
      <c r="AE57" s="138">
        <f t="shared" si="2"/>
        <v>-9.7911227154047209E-3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32.345400000000005</v>
      </c>
      <c r="T58" s="93" t="s">
        <v>109</v>
      </c>
      <c r="U58" s="88" t="s">
        <v>509</v>
      </c>
      <c r="W58" s="133">
        <v>42635</v>
      </c>
      <c r="X58" s="10">
        <v>30.86</v>
      </c>
      <c r="Y58" s="10">
        <v>31.01</v>
      </c>
      <c r="Z58" s="10">
        <v>30.67</v>
      </c>
      <c r="AA58" s="10">
        <v>30.75</v>
      </c>
      <c r="AB58" s="95">
        <v>12273900</v>
      </c>
      <c r="AC58" s="10">
        <v>30.64</v>
      </c>
      <c r="AD58" s="2">
        <f t="shared" si="1"/>
        <v>0.33999999999999986</v>
      </c>
      <c r="AE58" s="138">
        <f t="shared" si="2"/>
        <v>-2.9287341360234587E-3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31.997600000000002</v>
      </c>
      <c r="W59" s="133">
        <v>42634</v>
      </c>
      <c r="X59" s="10">
        <v>31.17</v>
      </c>
      <c r="Y59" s="10">
        <v>31.25</v>
      </c>
      <c r="Z59" s="10">
        <v>30.62</v>
      </c>
      <c r="AA59" s="10">
        <v>30.84</v>
      </c>
      <c r="AB59" s="95">
        <v>12447100</v>
      </c>
      <c r="AC59" s="10">
        <v>30.73</v>
      </c>
      <c r="AD59" s="2">
        <f t="shared" si="1"/>
        <v>0.62999999999999901</v>
      </c>
      <c r="AE59" s="138">
        <f t="shared" si="2"/>
        <v>-7.7494349370358373E-3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31.649800000000003</v>
      </c>
      <c r="W60" s="133">
        <v>42633</v>
      </c>
      <c r="X60" s="10">
        <v>30.95</v>
      </c>
      <c r="Y60" s="10">
        <v>31.38</v>
      </c>
      <c r="Z60" s="10">
        <v>30.93</v>
      </c>
      <c r="AA60" s="10">
        <v>31.09</v>
      </c>
      <c r="AB60" s="95">
        <v>6114300</v>
      </c>
      <c r="AC60" s="10">
        <v>30.97</v>
      </c>
      <c r="AD60" s="2">
        <f t="shared" si="1"/>
        <v>0.44999999999999929</v>
      </c>
      <c r="AE60" s="138">
        <f t="shared" si="2"/>
        <v>9.4524119947847485E-3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31.302000000000003</v>
      </c>
      <c r="W61" s="133">
        <v>42632</v>
      </c>
      <c r="X61" s="10">
        <v>31.06</v>
      </c>
      <c r="Y61" s="10">
        <v>31.26</v>
      </c>
      <c r="Z61" s="10">
        <v>30.75</v>
      </c>
      <c r="AA61" s="10">
        <v>30.79</v>
      </c>
      <c r="AB61" s="95">
        <v>10628000</v>
      </c>
      <c r="AC61" s="10">
        <v>30.68</v>
      </c>
      <c r="AD61" s="2">
        <f t="shared" si="1"/>
        <v>0.51000000000000156</v>
      </c>
      <c r="AE61" s="138">
        <f t="shared" si="2"/>
        <v>-9.0439276485788644E-3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42629</v>
      </c>
      <c r="X62" s="10">
        <v>31.3</v>
      </c>
      <c r="Y62" s="10">
        <v>31.35</v>
      </c>
      <c r="Z62" s="10">
        <v>30.84</v>
      </c>
      <c r="AA62" s="10">
        <v>31.08</v>
      </c>
      <c r="AB62" s="95">
        <v>11413900</v>
      </c>
      <c r="AC62" s="10">
        <v>30.96</v>
      </c>
      <c r="AD62" s="2">
        <f t="shared" si="1"/>
        <v>0.51000000000000156</v>
      </c>
      <c r="AE62" s="138">
        <f t="shared" si="2"/>
        <v>-5.4609701252810172E-3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42628</v>
      </c>
      <c r="X63" s="10">
        <v>30.76</v>
      </c>
      <c r="Y63" s="10">
        <v>31.27</v>
      </c>
      <c r="Z63" s="10">
        <v>30.46</v>
      </c>
      <c r="AA63" s="10">
        <v>31.25</v>
      </c>
      <c r="AB63" s="95">
        <v>10378500</v>
      </c>
      <c r="AC63" s="10">
        <v>31.13</v>
      </c>
      <c r="AD63" s="2">
        <f t="shared" si="1"/>
        <v>0.80999999999999872</v>
      </c>
      <c r="AE63" s="138">
        <f t="shared" si="2"/>
        <v>1.7320261437908435E-2</v>
      </c>
    </row>
    <row r="64" spans="2:31" x14ac:dyDescent="0.25">
      <c r="B64" s="193">
        <v>42599</v>
      </c>
      <c r="C64" s="448">
        <v>500</v>
      </c>
      <c r="D64" s="522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42627</v>
      </c>
      <c r="X64" s="10">
        <v>30.95</v>
      </c>
      <c r="Y64" s="10">
        <v>31.11</v>
      </c>
      <c r="Z64" s="10">
        <v>30.66</v>
      </c>
      <c r="AA64" s="10">
        <v>30.71</v>
      </c>
      <c r="AB64" s="95">
        <v>9834000</v>
      </c>
      <c r="AC64" s="10">
        <v>30.6</v>
      </c>
      <c r="AD64" s="2">
        <f t="shared" si="1"/>
        <v>0.44999999999999929</v>
      </c>
      <c r="AE64" s="138">
        <f t="shared" si="2"/>
        <v>-7.4602659746998423E-3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42626</v>
      </c>
      <c r="X65" s="10">
        <v>30.81</v>
      </c>
      <c r="Y65" s="10">
        <v>31.16</v>
      </c>
      <c r="Z65" s="10">
        <v>30.45</v>
      </c>
      <c r="AA65" s="10">
        <v>30.95</v>
      </c>
      <c r="AB65" s="95">
        <v>14350900</v>
      </c>
      <c r="AC65" s="10">
        <v>30.83</v>
      </c>
      <c r="AD65" s="2">
        <f t="shared" si="1"/>
        <v>0.71000000000000085</v>
      </c>
      <c r="AE65" s="138">
        <f t="shared" si="2"/>
        <v>1.6244314489928247E-3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42625</v>
      </c>
      <c r="X66" s="10">
        <v>31.41</v>
      </c>
      <c r="Y66" s="10">
        <v>31.53</v>
      </c>
      <c r="Z66" s="10">
        <v>30.7</v>
      </c>
      <c r="AA66" s="10">
        <v>30.89</v>
      </c>
      <c r="AB66" s="95">
        <v>20385000</v>
      </c>
      <c r="AC66" s="10">
        <v>30.78</v>
      </c>
      <c r="AD66" s="2">
        <f t="shared" si="1"/>
        <v>0.83000000000000185</v>
      </c>
      <c r="AE66" s="138">
        <f t="shared" si="2"/>
        <v>-1.9432940426887479E-2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42622</v>
      </c>
      <c r="X67" s="10">
        <v>31.05</v>
      </c>
      <c r="Y67" s="10">
        <v>31.91</v>
      </c>
      <c r="Z67" s="10">
        <v>31.05</v>
      </c>
      <c r="AA67" s="10">
        <v>31.51</v>
      </c>
      <c r="AB67" s="95">
        <v>19170200</v>
      </c>
      <c r="AC67" s="10">
        <v>31.39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42621</v>
      </c>
      <c r="X68" s="10">
        <v>31</v>
      </c>
      <c r="Y68" s="10">
        <v>31.73</v>
      </c>
      <c r="Z68" s="10">
        <v>30.7</v>
      </c>
      <c r="AA68" s="10">
        <v>31.31</v>
      </c>
      <c r="AB68" s="95">
        <v>18294900</v>
      </c>
      <c r="AC68" s="10">
        <v>31.19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2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2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2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1" si="113">C98*(E98-D98)</f>
        <v>648.8599999999991</v>
      </c>
      <c r="G98" s="40">
        <f t="shared" ref="G98:G101" si="114">D98*C98</f>
        <v>12271.14</v>
      </c>
      <c r="H98" s="231">
        <f t="shared" ref="H98:H101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7" priority="31">
      <formula>F39&gt;0</formula>
    </cfRule>
    <cfRule type="expression" dxfId="676" priority="32">
      <formula>F39&lt;0</formula>
    </cfRule>
  </conditionalFormatting>
  <conditionalFormatting sqref="F44:F57 F60:F107">
    <cfRule type="expression" dxfId="675" priority="27">
      <formula>F44&gt;0</formula>
    </cfRule>
    <cfRule type="expression" dxfId="674" priority="28">
      <formula>F44&lt;0</formula>
    </cfRule>
  </conditionalFormatting>
  <conditionalFormatting sqref="F44:F57 F60:F107">
    <cfRule type="expression" dxfId="673" priority="29">
      <formula>F44&gt;0</formula>
    </cfRule>
    <cfRule type="expression" dxfId="672" priority="30">
      <formula>F44&lt;0</formula>
    </cfRule>
  </conditionalFormatting>
  <conditionalFormatting sqref="H39:H57 H60:H107">
    <cfRule type="expression" dxfId="671" priority="25">
      <formula>H39&gt;0</formula>
    </cfRule>
    <cfRule type="expression" dxfId="670" priority="26">
      <formula>H39&lt;0</formula>
    </cfRule>
  </conditionalFormatting>
  <conditionalFormatting sqref="F35:F38">
    <cfRule type="expression" dxfId="669" priority="19">
      <formula>F35&gt;0</formula>
    </cfRule>
    <cfRule type="expression" dxfId="668" priority="20">
      <formula>F35&lt;0</formula>
    </cfRule>
  </conditionalFormatting>
  <conditionalFormatting sqref="H35:H38">
    <cfRule type="expression" dxfId="667" priority="17">
      <formula>H35&gt;0</formula>
    </cfRule>
    <cfRule type="expression" dxfId="666" priority="18">
      <formula>H35&lt;0</formula>
    </cfRule>
  </conditionalFormatting>
  <conditionalFormatting sqref="Q8">
    <cfRule type="expression" dxfId="665" priority="13">
      <formula>Q8&gt;0</formula>
    </cfRule>
    <cfRule type="expression" dxfId="664" priority="14">
      <formula>Q8&lt;0</formula>
    </cfRule>
  </conditionalFormatting>
  <conditionalFormatting sqref="Q7">
    <cfRule type="expression" dxfId="663" priority="15">
      <formula>Q7&gt;0</formula>
    </cfRule>
    <cfRule type="expression" dxfId="662" priority="16">
      <formula>Q7&lt;0</formula>
    </cfRule>
  </conditionalFormatting>
  <conditionalFormatting sqref="F58">
    <cfRule type="expression" dxfId="661" priority="9">
      <formula>F58&gt;0</formula>
    </cfRule>
    <cfRule type="expression" dxfId="660" priority="10">
      <formula>F58&lt;0</formula>
    </cfRule>
  </conditionalFormatting>
  <conditionalFormatting sqref="F58">
    <cfRule type="expression" dxfId="659" priority="11">
      <formula>F58&gt;0</formula>
    </cfRule>
    <cfRule type="expression" dxfId="658" priority="12">
      <formula>F58&lt;0</formula>
    </cfRule>
  </conditionalFormatting>
  <conditionalFormatting sqref="H58">
    <cfRule type="expression" dxfId="657" priority="7">
      <formula>H58&gt;0</formula>
    </cfRule>
    <cfRule type="expression" dxfId="656" priority="8">
      <formula>H58&lt;0</formula>
    </cfRule>
  </conditionalFormatting>
  <conditionalFormatting sqref="F59">
    <cfRule type="expression" dxfId="655" priority="3">
      <formula>F59&gt;0</formula>
    </cfRule>
    <cfRule type="expression" dxfId="654" priority="4">
      <formula>F59&lt;0</formula>
    </cfRule>
  </conditionalFormatting>
  <conditionalFormatting sqref="F59">
    <cfRule type="expression" dxfId="653" priority="5">
      <formula>F59&gt;0</formula>
    </cfRule>
    <cfRule type="expression" dxfId="652" priority="6">
      <formula>F59&lt;0</formula>
    </cfRule>
  </conditionalFormatting>
  <conditionalFormatting sqref="H59">
    <cfRule type="expression" dxfId="651" priority="1">
      <formula>H59&gt;0</formula>
    </cfRule>
    <cfRule type="expression" dxfId="65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303</v>
      </c>
      <c r="W2" s="133">
        <v>42713</v>
      </c>
      <c r="X2" s="10">
        <v>13</v>
      </c>
      <c r="Y2" s="10">
        <v>13.2</v>
      </c>
      <c r="Z2" s="10">
        <v>12.91</v>
      </c>
      <c r="AA2" s="10">
        <v>13.17</v>
      </c>
      <c r="AB2" s="95">
        <v>45233200</v>
      </c>
      <c r="AC2" s="10">
        <v>13.17</v>
      </c>
      <c r="AD2" s="2">
        <f>Y2-Z2</f>
        <v>0.28999999999999915</v>
      </c>
      <c r="AE2" s="138">
        <f>AC2/AC3-1</f>
        <v>1.0744435917114492E-2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13.17</v>
      </c>
      <c r="T3" s="1"/>
      <c r="W3" s="133">
        <v>42712</v>
      </c>
      <c r="X3" s="10">
        <v>13.07</v>
      </c>
      <c r="Y3" s="10">
        <v>13.15</v>
      </c>
      <c r="Z3" s="10">
        <v>12.97</v>
      </c>
      <c r="AA3" s="10">
        <v>13.03</v>
      </c>
      <c r="AB3" s="95">
        <v>41451800</v>
      </c>
      <c r="AC3" s="10">
        <v>13.03</v>
      </c>
      <c r="AD3" s="2">
        <f t="shared" ref="AD3:AD66" si="0">Y3-Z3</f>
        <v>0.17999999999999972</v>
      </c>
      <c r="AE3" s="138">
        <f t="shared" ref="AE3:AE66" si="1">AC3/AC4-1</f>
        <v>-2.2970903522205877E-3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13.17</v>
      </c>
      <c r="R4" s="521">
        <v>1.0699999999999999E-2</v>
      </c>
      <c r="T4" s="163"/>
      <c r="W4" s="133">
        <v>42711</v>
      </c>
      <c r="X4" s="10">
        <v>12.59</v>
      </c>
      <c r="Y4" s="10">
        <v>13.15</v>
      </c>
      <c r="Z4" s="10">
        <v>12.54</v>
      </c>
      <c r="AA4" s="10">
        <v>13.06</v>
      </c>
      <c r="AB4" s="95">
        <v>58440500</v>
      </c>
      <c r="AC4" s="10">
        <v>13.06</v>
      </c>
      <c r="AD4" s="2">
        <f t="shared" si="0"/>
        <v>0.61000000000000121</v>
      </c>
      <c r="AE4" s="138">
        <f t="shared" si="1"/>
        <v>3.9808917197452276E-2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12.4</v>
      </c>
      <c r="Y5" s="10">
        <v>12.59</v>
      </c>
      <c r="Z5" s="10">
        <v>12.37</v>
      </c>
      <c r="AA5" s="10">
        <v>12.56</v>
      </c>
      <c r="AB5" s="95">
        <v>23668100</v>
      </c>
      <c r="AC5" s="10">
        <v>12.56</v>
      </c>
      <c r="AD5" s="2">
        <f t="shared" si="0"/>
        <v>0.22000000000000064</v>
      </c>
      <c r="AE5" s="138">
        <f t="shared" si="1"/>
        <v>9.6463022508039842E-3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12.31</v>
      </c>
      <c r="Y6" s="10">
        <v>12.5</v>
      </c>
      <c r="Z6" s="10">
        <v>12.29</v>
      </c>
      <c r="AA6" s="10">
        <v>12.44</v>
      </c>
      <c r="AB6" s="95">
        <v>36118300</v>
      </c>
      <c r="AC6" s="10">
        <v>12.44</v>
      </c>
      <c r="AD6" s="2">
        <f t="shared" si="0"/>
        <v>0.21000000000000085</v>
      </c>
      <c r="AE6" s="138">
        <f t="shared" si="1"/>
        <v>1.6339869281045694E-2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42706</v>
      </c>
      <c r="X7" s="10">
        <v>12.58</v>
      </c>
      <c r="Y7" s="10">
        <v>12.58</v>
      </c>
      <c r="Z7" s="10">
        <v>12.15</v>
      </c>
      <c r="AA7" s="10">
        <v>12.24</v>
      </c>
      <c r="AB7" s="95">
        <v>38601600</v>
      </c>
      <c r="AC7" s="10">
        <v>12.24</v>
      </c>
      <c r="AD7" s="2">
        <f t="shared" si="0"/>
        <v>0.42999999999999972</v>
      </c>
      <c r="AE7" s="138">
        <f t="shared" si="1"/>
        <v>-1.5285599356395729E-2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12.23</v>
      </c>
      <c r="Y8" s="10">
        <v>12.8</v>
      </c>
      <c r="Z8" s="10">
        <v>12.18</v>
      </c>
      <c r="AA8" s="10">
        <v>12.43</v>
      </c>
      <c r="AB8" s="95">
        <v>95143600</v>
      </c>
      <c r="AC8" s="10">
        <v>12.43</v>
      </c>
      <c r="AD8" s="2">
        <f t="shared" si="0"/>
        <v>0.62000000000000099</v>
      </c>
      <c r="AE8" s="138">
        <f t="shared" si="1"/>
        <v>3.9297658862876172E-2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11.97</v>
      </c>
      <c r="Y9" s="10">
        <v>12.14</v>
      </c>
      <c r="Z9" s="10">
        <v>11.92</v>
      </c>
      <c r="AA9" s="10">
        <v>11.96</v>
      </c>
      <c r="AB9" s="95">
        <v>47646200</v>
      </c>
      <c r="AC9" s="10">
        <v>11.96</v>
      </c>
      <c r="AD9" s="2">
        <f t="shared" si="0"/>
        <v>0.22000000000000064</v>
      </c>
      <c r="AE9" s="138">
        <f t="shared" si="1"/>
        <v>3.3557046979866278E-3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42703</v>
      </c>
      <c r="X10" s="10">
        <v>11.93</v>
      </c>
      <c r="Y10" s="10">
        <v>12</v>
      </c>
      <c r="Z10" s="10">
        <v>11.87</v>
      </c>
      <c r="AA10" s="10">
        <v>11.92</v>
      </c>
      <c r="AB10" s="95">
        <v>23690800</v>
      </c>
      <c r="AC10" s="10">
        <v>11.92</v>
      </c>
      <c r="AD10" s="2">
        <f t="shared" si="0"/>
        <v>0.13000000000000078</v>
      </c>
      <c r="AE10" s="138">
        <f t="shared" si="1"/>
        <v>0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4.5900000000000003E-2</v>
      </c>
      <c r="W11" s="133">
        <v>42702</v>
      </c>
      <c r="X11" s="10">
        <v>12.02</v>
      </c>
      <c r="Y11" s="10">
        <v>12.05</v>
      </c>
      <c r="Z11" s="10">
        <v>11.89</v>
      </c>
      <c r="AA11" s="10">
        <v>11.92</v>
      </c>
      <c r="AB11" s="95">
        <v>24407200</v>
      </c>
      <c r="AC11" s="10">
        <v>11.92</v>
      </c>
      <c r="AD11" s="2">
        <f t="shared" si="0"/>
        <v>0.16000000000000014</v>
      </c>
      <c r="AE11" s="138">
        <f t="shared" si="1"/>
        <v>-9.966777408637828E-3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42699</v>
      </c>
      <c r="X12" s="10">
        <v>11.95</v>
      </c>
      <c r="Y12" s="10">
        <v>12.06</v>
      </c>
      <c r="Z12" s="10">
        <v>11.93</v>
      </c>
      <c r="AA12" s="10">
        <v>12.04</v>
      </c>
      <c r="AB12" s="95">
        <v>11439600</v>
      </c>
      <c r="AC12" s="10">
        <v>12.04</v>
      </c>
      <c r="AD12" s="2">
        <f t="shared" si="0"/>
        <v>0.13000000000000078</v>
      </c>
      <c r="AE12" s="138">
        <f t="shared" si="1"/>
        <v>1.1764705882352899E-2</v>
      </c>
    </row>
    <row r="13" spans="1:31" x14ac:dyDescent="0.25">
      <c r="H13" s="72"/>
      <c r="W13" s="133">
        <v>42697</v>
      </c>
      <c r="X13" s="10">
        <v>11.9</v>
      </c>
      <c r="Y13" s="10">
        <v>12</v>
      </c>
      <c r="Z13" s="10">
        <v>11.85</v>
      </c>
      <c r="AA13" s="10">
        <v>11.9</v>
      </c>
      <c r="AB13" s="95">
        <v>22414000</v>
      </c>
      <c r="AC13" s="10">
        <v>11.9</v>
      </c>
      <c r="AD13" s="2">
        <f t="shared" si="0"/>
        <v>0.15000000000000036</v>
      </c>
      <c r="AE13" s="138">
        <f t="shared" si="1"/>
        <v>8.41042893187538E-4</v>
      </c>
    </row>
    <row r="14" spans="1:31" x14ac:dyDescent="0.25">
      <c r="H14" s="72"/>
      <c r="W14" s="133">
        <v>42696</v>
      </c>
      <c r="X14" s="10">
        <v>11.76</v>
      </c>
      <c r="Y14" s="10">
        <v>11.91</v>
      </c>
      <c r="Z14" s="10">
        <v>11.73</v>
      </c>
      <c r="AA14" s="10">
        <v>11.89</v>
      </c>
      <c r="AB14" s="95">
        <v>24274700</v>
      </c>
      <c r="AC14" s="10">
        <v>11.89</v>
      </c>
      <c r="AD14" s="2">
        <f t="shared" si="0"/>
        <v>0.17999999999999972</v>
      </c>
      <c r="AE14" s="138">
        <f t="shared" si="1"/>
        <v>8.4817642069552335E-3</v>
      </c>
    </row>
    <row r="15" spans="1:31" x14ac:dyDescent="0.25">
      <c r="H15" s="72"/>
      <c r="W15" s="133">
        <v>42695</v>
      </c>
      <c r="X15" s="10">
        <v>11.77</v>
      </c>
      <c r="Y15" s="10">
        <v>11.9</v>
      </c>
      <c r="Z15" s="10">
        <v>11.77</v>
      </c>
      <c r="AA15" s="10">
        <v>11.79</v>
      </c>
      <c r="AB15" s="95">
        <v>19508600</v>
      </c>
      <c r="AC15" s="10">
        <v>11.79</v>
      </c>
      <c r="AD15" s="2">
        <f t="shared" si="0"/>
        <v>0.13000000000000078</v>
      </c>
      <c r="AE15" s="138">
        <f t="shared" si="1"/>
        <v>2.5510204081631294E-3</v>
      </c>
    </row>
    <row r="16" spans="1:31" x14ac:dyDescent="0.25">
      <c r="H16" s="72"/>
      <c r="W16" s="133">
        <v>42692</v>
      </c>
      <c r="X16" s="10">
        <v>11.87</v>
      </c>
      <c r="Y16" s="10">
        <v>11.9</v>
      </c>
      <c r="Z16" s="10">
        <v>11.73</v>
      </c>
      <c r="AA16" s="10">
        <v>11.76</v>
      </c>
      <c r="AB16" s="95">
        <v>30662000</v>
      </c>
      <c r="AC16" s="10">
        <v>11.76</v>
      </c>
      <c r="AD16" s="2">
        <f t="shared" si="0"/>
        <v>0.16999999999999993</v>
      </c>
      <c r="AE16" s="138">
        <f t="shared" si="1"/>
        <v>-9.2670598146588068E-3</v>
      </c>
    </row>
    <row r="17" spans="1:31" x14ac:dyDescent="0.25">
      <c r="H17" s="72"/>
      <c r="W17" s="133">
        <v>42691</v>
      </c>
      <c r="X17" s="10">
        <v>11.9</v>
      </c>
      <c r="Y17" s="10">
        <v>11.96</v>
      </c>
      <c r="Z17" s="10">
        <v>11.78</v>
      </c>
      <c r="AA17" s="10">
        <v>11.87</v>
      </c>
      <c r="AB17" s="95">
        <v>38502500</v>
      </c>
      <c r="AC17" s="10">
        <v>11.87</v>
      </c>
      <c r="AD17" s="2">
        <f t="shared" si="0"/>
        <v>0.18000000000000149</v>
      </c>
      <c r="AE17" s="138">
        <f t="shared" si="1"/>
        <v>-1.0833333333333361E-2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42690</v>
      </c>
      <c r="X18" s="10">
        <v>12</v>
      </c>
      <c r="Y18" s="10">
        <v>12.05</v>
      </c>
      <c r="Z18" s="10">
        <v>11.92</v>
      </c>
      <c r="AA18" s="10">
        <v>12</v>
      </c>
      <c r="AB18" s="95">
        <v>25195500</v>
      </c>
      <c r="AC18" s="10">
        <v>12</v>
      </c>
      <c r="AD18" s="2">
        <f t="shared" si="0"/>
        <v>0.13000000000000078</v>
      </c>
      <c r="AE18" s="138">
        <f t="shared" si="1"/>
        <v>-3.3222591362125353E-3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12.06</v>
      </c>
      <c r="Y19" s="10">
        <v>12.14</v>
      </c>
      <c r="Z19" s="10">
        <v>11.95</v>
      </c>
      <c r="AA19" s="10">
        <v>12.04</v>
      </c>
      <c r="AB19" s="95">
        <v>31498500</v>
      </c>
      <c r="AC19" s="10">
        <v>12.04</v>
      </c>
      <c r="AD19" s="2">
        <f t="shared" si="0"/>
        <v>0.19000000000000128</v>
      </c>
      <c r="AE19" s="138">
        <f t="shared" si="1"/>
        <v>-1.6583747927032544E-3</v>
      </c>
    </row>
    <row r="20" spans="1:31" x14ac:dyDescent="0.25">
      <c r="W20" s="133">
        <v>42688</v>
      </c>
      <c r="X20" s="10">
        <v>12.27</v>
      </c>
      <c r="Y20" s="10">
        <v>12.5</v>
      </c>
      <c r="Z20" s="10">
        <v>12.02</v>
      </c>
      <c r="AA20" s="10">
        <v>12.06</v>
      </c>
      <c r="AB20" s="95">
        <v>56109900</v>
      </c>
      <c r="AC20" s="10">
        <v>12.06</v>
      </c>
      <c r="AD20" s="2">
        <f t="shared" si="0"/>
        <v>0.48000000000000043</v>
      </c>
      <c r="AE20" s="138">
        <f t="shared" si="1"/>
        <v>-1.7915309446253969E-2</v>
      </c>
    </row>
    <row r="21" spans="1:31" x14ac:dyDescent="0.25">
      <c r="W21" s="133">
        <v>42685</v>
      </c>
      <c r="X21" s="10">
        <v>11.88</v>
      </c>
      <c r="Y21" s="10">
        <v>12.4</v>
      </c>
      <c r="Z21" s="10">
        <v>11.84</v>
      </c>
      <c r="AA21" s="10">
        <v>12.28</v>
      </c>
      <c r="AB21" s="95">
        <v>79135100</v>
      </c>
      <c r="AC21" s="10">
        <v>12.28</v>
      </c>
      <c r="AD21" s="2">
        <f t="shared" si="0"/>
        <v>0.5600000000000005</v>
      </c>
      <c r="AE21" s="138">
        <f t="shared" si="1"/>
        <v>2.8475711892797406E-2</v>
      </c>
    </row>
    <row r="22" spans="1:31" x14ac:dyDescent="0.25">
      <c r="W22" s="133">
        <v>42684</v>
      </c>
      <c r="X22" s="10">
        <v>11.58</v>
      </c>
      <c r="Y22" s="10">
        <v>11.98</v>
      </c>
      <c r="Z22" s="10">
        <v>11.58</v>
      </c>
      <c r="AA22" s="10">
        <v>11.94</v>
      </c>
      <c r="AB22" s="95">
        <v>52749500</v>
      </c>
      <c r="AC22" s="10">
        <v>11.94</v>
      </c>
      <c r="AD22" s="2">
        <f t="shared" si="0"/>
        <v>0.40000000000000036</v>
      </c>
      <c r="AE22" s="138">
        <f t="shared" si="1"/>
        <v>3.1088082901554293E-2</v>
      </c>
    </row>
    <row r="23" spans="1:31" x14ac:dyDescent="0.25">
      <c r="W23" s="133">
        <v>42683</v>
      </c>
      <c r="X23" s="10">
        <v>11.15</v>
      </c>
      <c r="Y23" s="10">
        <v>11.63</v>
      </c>
      <c r="Z23" s="10">
        <v>11.07</v>
      </c>
      <c r="AA23" s="10">
        <v>11.58</v>
      </c>
      <c r="AB23" s="95">
        <v>60625700</v>
      </c>
      <c r="AC23" s="10">
        <v>11.58</v>
      </c>
      <c r="AD23" s="2">
        <f t="shared" si="0"/>
        <v>0.5600000000000005</v>
      </c>
      <c r="AE23" s="138">
        <f t="shared" si="1"/>
        <v>8.7108013937282625E-3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11.5</v>
      </c>
      <c r="Y24" s="10">
        <v>11.51</v>
      </c>
      <c r="Z24" s="10">
        <v>11.35</v>
      </c>
      <c r="AA24" s="10">
        <v>11.48</v>
      </c>
      <c r="AB24" s="95">
        <v>28497900</v>
      </c>
      <c r="AC24" s="10">
        <v>11.48</v>
      </c>
      <c r="AD24" s="2">
        <f t="shared" si="0"/>
        <v>0.16000000000000014</v>
      </c>
      <c r="AE24" s="138">
        <f t="shared" si="1"/>
        <v>-8.6355785837650689E-3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42681</v>
      </c>
      <c r="X25" s="10">
        <v>11.52</v>
      </c>
      <c r="Y25" s="10">
        <v>11.62</v>
      </c>
      <c r="Z25" s="10">
        <v>11.39</v>
      </c>
      <c r="AA25" s="10">
        <v>11.58</v>
      </c>
      <c r="AB25" s="95">
        <v>25120700</v>
      </c>
      <c r="AC25" s="10">
        <v>11.58</v>
      </c>
      <c r="AD25" s="2">
        <f t="shared" si="0"/>
        <v>0.22999999999999865</v>
      </c>
      <c r="AE25" s="138">
        <f t="shared" si="1"/>
        <v>2.1164021164021163E-2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42678</v>
      </c>
      <c r="X26" s="10">
        <v>11.31</v>
      </c>
      <c r="Y26" s="10">
        <v>11.5</v>
      </c>
      <c r="Z26" s="10">
        <v>11.3</v>
      </c>
      <c r="AA26" s="10">
        <v>11.34</v>
      </c>
      <c r="AB26" s="95">
        <v>24752400</v>
      </c>
      <c r="AC26" s="10">
        <v>11.34</v>
      </c>
      <c r="AD26" s="2">
        <f t="shared" si="0"/>
        <v>0.19999999999999929</v>
      </c>
      <c r="AE26" s="138">
        <f t="shared" si="1"/>
        <v>-8.810572687224516E-4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42677</v>
      </c>
      <c r="X27" s="10">
        <v>11.39</v>
      </c>
      <c r="Y27" s="10">
        <v>11.46</v>
      </c>
      <c r="Z27" s="10">
        <v>11.27</v>
      </c>
      <c r="AA27" s="10">
        <v>11.35</v>
      </c>
      <c r="AB27" s="95">
        <v>38651500</v>
      </c>
      <c r="AC27" s="10">
        <v>11.35</v>
      </c>
      <c r="AD27" s="2">
        <f t="shared" si="0"/>
        <v>0.19000000000000128</v>
      </c>
      <c r="AE27" s="138">
        <f t="shared" si="1"/>
        <v>-4.3859649122807154E-3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42676</v>
      </c>
      <c r="X28" s="10">
        <v>11.51</v>
      </c>
      <c r="Y28" s="10">
        <v>11.56</v>
      </c>
      <c r="Z28" s="10">
        <v>11.36</v>
      </c>
      <c r="AA28" s="10">
        <v>11.4</v>
      </c>
      <c r="AB28" s="95">
        <v>36229400</v>
      </c>
      <c r="AC28" s="10">
        <v>11.4</v>
      </c>
      <c r="AD28" s="2">
        <f t="shared" si="0"/>
        <v>0.20000000000000107</v>
      </c>
      <c r="AE28" s="138">
        <f t="shared" si="1"/>
        <v>-1.8087855297157507E-2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42675</v>
      </c>
      <c r="X29" s="10">
        <v>11.78</v>
      </c>
      <c r="Y29" s="10">
        <v>11.84</v>
      </c>
      <c r="Z29" s="10">
        <v>11.5</v>
      </c>
      <c r="AA29" s="10">
        <v>11.61</v>
      </c>
      <c r="AB29" s="95">
        <v>35613600</v>
      </c>
      <c r="AC29" s="10">
        <v>11.61</v>
      </c>
      <c r="AD29" s="2">
        <f t="shared" si="0"/>
        <v>0.33999999999999986</v>
      </c>
      <c r="AE29" s="138">
        <f t="shared" si="1"/>
        <v>-1.1073253833049468E-2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42674</v>
      </c>
      <c r="X30" s="10">
        <v>11.75</v>
      </c>
      <c r="Y30" s="10">
        <v>11.81</v>
      </c>
      <c r="Z30" s="10">
        <v>11.69</v>
      </c>
      <c r="AA30" s="10">
        <v>11.74</v>
      </c>
      <c r="AB30" s="95">
        <v>31898400</v>
      </c>
      <c r="AC30" s="10">
        <v>11.74</v>
      </c>
      <c r="AD30" s="2">
        <f t="shared" si="0"/>
        <v>0.12000000000000099</v>
      </c>
      <c r="AE30" s="138">
        <f t="shared" si="1"/>
        <v>1.7064846416381396E-3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42671</v>
      </c>
      <c r="X31" s="10">
        <v>11.74</v>
      </c>
      <c r="Y31" s="10">
        <v>11.85</v>
      </c>
      <c r="Z31" s="10">
        <v>11.63</v>
      </c>
      <c r="AA31" s="10">
        <v>11.72</v>
      </c>
      <c r="AB31" s="95">
        <v>37142400</v>
      </c>
      <c r="AC31" s="10">
        <v>11.72</v>
      </c>
      <c r="AD31" s="2">
        <f t="shared" si="0"/>
        <v>0.21999999999999886</v>
      </c>
      <c r="AE31" s="138">
        <f t="shared" si="1"/>
        <v>-1.7035775127768327E-3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42670</v>
      </c>
      <c r="X32" s="10">
        <v>11.81</v>
      </c>
      <c r="Y32" s="10">
        <v>11.83</v>
      </c>
      <c r="Z32" s="10">
        <v>11.6</v>
      </c>
      <c r="AA32" s="10">
        <v>11.74</v>
      </c>
      <c r="AB32" s="95">
        <v>48402000</v>
      </c>
      <c r="AC32" s="10">
        <v>11.74</v>
      </c>
      <c r="AD32" s="2">
        <f t="shared" si="0"/>
        <v>0.23000000000000043</v>
      </c>
      <c r="AE32" s="138">
        <f t="shared" si="1"/>
        <v>-1.1784511784511786E-2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42669</v>
      </c>
      <c r="X33" s="10">
        <v>11.8</v>
      </c>
      <c r="Y33" s="10">
        <v>11.93</v>
      </c>
      <c r="Z33" s="10">
        <v>11.76</v>
      </c>
      <c r="AA33" s="10">
        <v>11.88</v>
      </c>
      <c r="AB33" s="95">
        <v>36219900</v>
      </c>
      <c r="AC33" s="10">
        <v>11.88</v>
      </c>
      <c r="AD33" s="2">
        <f t="shared" si="0"/>
        <v>0.16999999999999993</v>
      </c>
      <c r="AE33" s="138">
        <f t="shared" si="1"/>
        <v>2.5316455696202667E-3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42668</v>
      </c>
      <c r="X34" s="10">
        <v>12.05</v>
      </c>
      <c r="Y34" s="10">
        <v>12.1</v>
      </c>
      <c r="Z34" s="10">
        <v>11.76</v>
      </c>
      <c r="AA34" s="10">
        <v>11.85</v>
      </c>
      <c r="AB34" s="95">
        <v>42486000</v>
      </c>
      <c r="AC34" s="10">
        <v>11.85</v>
      </c>
      <c r="AD34" s="2">
        <f t="shared" si="0"/>
        <v>0.33999999999999986</v>
      </c>
      <c r="AE34" s="138" t="e">
        <f t="shared" si="1"/>
        <v>#DIV/0!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42668</v>
      </c>
      <c r="X35" s="10" t="s">
        <v>181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616">
        <v>11.5</v>
      </c>
      <c r="W36" s="133">
        <v>42667</v>
      </c>
      <c r="X36" s="10">
        <v>12.06</v>
      </c>
      <c r="Y36" s="10">
        <v>12.2</v>
      </c>
      <c r="Z36" s="10">
        <v>12.06</v>
      </c>
      <c r="AA36" s="10">
        <v>12.19</v>
      </c>
      <c r="AB36" s="95">
        <v>33733600</v>
      </c>
      <c r="AC36" s="10">
        <v>12.04</v>
      </c>
      <c r="AD36" s="2">
        <f t="shared" si="0"/>
        <v>0.13999999999999879</v>
      </c>
      <c r="AE36" s="138">
        <f t="shared" si="1"/>
        <v>1.4321819713563499E-2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616"/>
      <c r="W37" s="133">
        <v>42664</v>
      </c>
      <c r="X37" s="10">
        <v>11.93</v>
      </c>
      <c r="Y37" s="10">
        <v>12.04</v>
      </c>
      <c r="Z37" s="10">
        <v>11.85</v>
      </c>
      <c r="AA37" s="10">
        <v>12.02</v>
      </c>
      <c r="AB37" s="95">
        <v>24364200</v>
      </c>
      <c r="AC37" s="10">
        <v>11.87</v>
      </c>
      <c r="AD37" s="2">
        <f t="shared" si="0"/>
        <v>0.1899999999999995</v>
      </c>
      <c r="AE37" s="138">
        <f t="shared" si="1"/>
        <v>4.230118443316222E-3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42663</v>
      </c>
      <c r="X38" s="10">
        <v>12.02</v>
      </c>
      <c r="Y38" s="10">
        <v>12.03</v>
      </c>
      <c r="Z38" s="10">
        <v>11.9</v>
      </c>
      <c r="AA38" s="10">
        <v>11.97</v>
      </c>
      <c r="AB38" s="95">
        <v>18116000</v>
      </c>
      <c r="AC38" s="10">
        <v>11.82</v>
      </c>
      <c r="AD38" s="2">
        <f t="shared" si="0"/>
        <v>0.12999999999999901</v>
      </c>
      <c r="AE38" s="138">
        <f t="shared" si="1"/>
        <v>-3.3726812816188279E-3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42662</v>
      </c>
      <c r="X39" s="10">
        <v>11.89</v>
      </c>
      <c r="Y39" s="10">
        <v>12.05</v>
      </c>
      <c r="Z39" s="10">
        <v>11.88</v>
      </c>
      <c r="AA39" s="10">
        <v>12.01</v>
      </c>
      <c r="AB39" s="95">
        <v>26094000</v>
      </c>
      <c r="AC39" s="10">
        <v>11.86</v>
      </c>
      <c r="AD39" s="2">
        <f t="shared" si="0"/>
        <v>0.16999999999999993</v>
      </c>
      <c r="AE39" s="138">
        <f t="shared" si="1"/>
        <v>1.0221465076660996E-2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20" t="s">
        <v>78</v>
      </c>
      <c r="P40" s="620"/>
      <c r="W40" s="133">
        <v>42661</v>
      </c>
      <c r="X40" s="10">
        <v>11.92</v>
      </c>
      <c r="Y40" s="10">
        <v>11.93</v>
      </c>
      <c r="Z40" s="10">
        <v>11.71</v>
      </c>
      <c r="AA40" s="10">
        <v>11.89</v>
      </c>
      <c r="AB40" s="95">
        <v>39911300</v>
      </c>
      <c r="AC40" s="10">
        <v>11.74</v>
      </c>
      <c r="AD40" s="2">
        <f t="shared" si="0"/>
        <v>0.21999999999999886</v>
      </c>
      <c r="AE40" s="138">
        <f t="shared" si="1"/>
        <v>8.5251491901106036E-4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14.487000000000002</v>
      </c>
      <c r="Q41" s="2"/>
      <c r="W41" s="133">
        <v>42660</v>
      </c>
      <c r="X41" s="10">
        <v>11.91</v>
      </c>
      <c r="Y41" s="10">
        <v>12</v>
      </c>
      <c r="Z41" s="10">
        <v>11.88</v>
      </c>
      <c r="AA41" s="10">
        <v>11.88</v>
      </c>
      <c r="AB41" s="95">
        <v>19875000</v>
      </c>
      <c r="AC41" s="10">
        <v>11.73</v>
      </c>
      <c r="AD41" s="2">
        <f t="shared" si="0"/>
        <v>0.11999999999999922</v>
      </c>
      <c r="AE41" s="138">
        <f t="shared" si="1"/>
        <v>-2.5510204081632404E-3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617" t="s">
        <v>282</v>
      </c>
      <c r="O42" s="83">
        <v>1.0900000000000001</v>
      </c>
      <c r="P42" s="83">
        <f t="shared" ref="P42:P61" si="24">O42*$Q$4</f>
        <v>14.355300000000002</v>
      </c>
      <c r="Q42" s="2"/>
      <c r="T42" s="91" t="s">
        <v>113</v>
      </c>
      <c r="W42" s="133">
        <v>42657</v>
      </c>
      <c r="X42" s="10">
        <v>11.96</v>
      </c>
      <c r="Y42" s="10">
        <v>12</v>
      </c>
      <c r="Z42" s="10">
        <v>11.89</v>
      </c>
      <c r="AA42" s="10">
        <v>11.91</v>
      </c>
      <c r="AB42" s="95">
        <v>25775700</v>
      </c>
      <c r="AC42" s="10">
        <v>11.76</v>
      </c>
      <c r="AD42" s="2">
        <f t="shared" si="0"/>
        <v>0.10999999999999943</v>
      </c>
      <c r="AE42" s="138">
        <f t="shared" si="1"/>
        <v>0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14.223600000000001</v>
      </c>
      <c r="Q43" s="2"/>
      <c r="T43" s="128" t="s">
        <v>98</v>
      </c>
      <c r="U43" s="98">
        <v>13.03</v>
      </c>
      <c r="W43" s="133">
        <v>42656</v>
      </c>
      <c r="X43" s="10">
        <v>11.91</v>
      </c>
      <c r="Y43" s="10">
        <v>11.91</v>
      </c>
      <c r="Z43" s="10">
        <v>11.69</v>
      </c>
      <c r="AA43" s="10">
        <v>11.91</v>
      </c>
      <c r="AB43" s="95">
        <v>39904200</v>
      </c>
      <c r="AC43" s="10">
        <v>11.76</v>
      </c>
      <c r="AD43" s="2">
        <f t="shared" si="0"/>
        <v>0.22000000000000064</v>
      </c>
      <c r="AE43" s="138">
        <f t="shared" si="1"/>
        <v>-4.2337002540220325E-3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14.091900000000001</v>
      </c>
      <c r="Q44" s="2"/>
      <c r="T44" s="93" t="s">
        <v>99</v>
      </c>
      <c r="U44" s="88" t="s">
        <v>129</v>
      </c>
      <c r="W44" s="133">
        <v>42655</v>
      </c>
      <c r="X44" s="10">
        <v>12</v>
      </c>
      <c r="Y44" s="10">
        <v>12.01</v>
      </c>
      <c r="Z44" s="10">
        <v>11.94</v>
      </c>
      <c r="AA44" s="10">
        <v>11.96</v>
      </c>
      <c r="AB44" s="95">
        <v>20627000</v>
      </c>
      <c r="AC44" s="10">
        <v>11.81</v>
      </c>
      <c r="AD44" s="2">
        <f t="shared" si="0"/>
        <v>7.0000000000000284E-2</v>
      </c>
      <c r="AE44" s="138">
        <f t="shared" si="1"/>
        <v>-2.5337837837837718E-3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13.9602</v>
      </c>
      <c r="Q45" s="2"/>
      <c r="T45" s="93" t="s">
        <v>100</v>
      </c>
      <c r="U45" s="88" t="s">
        <v>510</v>
      </c>
      <c r="W45" s="133">
        <v>42654</v>
      </c>
      <c r="X45" s="10">
        <v>12.17</v>
      </c>
      <c r="Y45" s="10">
        <v>12.17</v>
      </c>
      <c r="Z45" s="10">
        <v>11.91</v>
      </c>
      <c r="AA45" s="10">
        <v>11.99</v>
      </c>
      <c r="AB45" s="95">
        <v>40053500</v>
      </c>
      <c r="AC45" s="10">
        <v>11.84</v>
      </c>
      <c r="AD45" s="2">
        <f t="shared" si="0"/>
        <v>0.25999999999999979</v>
      </c>
      <c r="AE45" s="138">
        <f t="shared" si="1"/>
        <v>-1.0860484544695126E-2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13.8285</v>
      </c>
      <c r="Q46" s="2"/>
      <c r="T46" s="93" t="s">
        <v>101</v>
      </c>
      <c r="U46" s="88" t="s">
        <v>511</v>
      </c>
      <c r="W46" s="133">
        <v>42653</v>
      </c>
      <c r="X46" s="10">
        <v>12.35</v>
      </c>
      <c r="Y46" s="10">
        <v>12.38</v>
      </c>
      <c r="Z46" s="10">
        <v>12.1</v>
      </c>
      <c r="AA46" s="10">
        <v>12.12</v>
      </c>
      <c r="AB46" s="95">
        <v>24951400</v>
      </c>
      <c r="AC46" s="10">
        <v>11.97</v>
      </c>
      <c r="AD46" s="2">
        <f t="shared" si="0"/>
        <v>0.28000000000000114</v>
      </c>
      <c r="AE46" s="138">
        <f t="shared" si="1"/>
        <v>-1.4003294892915963E-2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13.6968</v>
      </c>
      <c r="Q47" s="2"/>
      <c r="T47" s="93" t="s">
        <v>102</v>
      </c>
      <c r="U47" s="88">
        <v>12.6</v>
      </c>
      <c r="W47" s="133">
        <v>42650</v>
      </c>
      <c r="X47" s="10">
        <v>12.39</v>
      </c>
      <c r="Y47" s="10">
        <v>12.42</v>
      </c>
      <c r="Z47" s="10">
        <v>12.2</v>
      </c>
      <c r="AA47" s="10">
        <v>12.29</v>
      </c>
      <c r="AB47" s="95">
        <v>22093200</v>
      </c>
      <c r="AC47" s="10">
        <v>12.14</v>
      </c>
      <c r="AD47" s="2">
        <f t="shared" si="0"/>
        <v>0.22000000000000064</v>
      </c>
      <c r="AE47" s="138">
        <f t="shared" si="1"/>
        <v>-8.1699346405228468E-3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13.565100000000001</v>
      </c>
      <c r="Q48" s="2"/>
      <c r="T48" s="93" t="s">
        <v>103</v>
      </c>
      <c r="U48" s="88">
        <v>1.2305999999999999</v>
      </c>
      <c r="W48" s="133">
        <v>42649</v>
      </c>
      <c r="X48" s="10">
        <v>12.43</v>
      </c>
      <c r="Y48" s="10">
        <v>12.51</v>
      </c>
      <c r="Z48" s="10">
        <v>12.33</v>
      </c>
      <c r="AA48" s="10">
        <v>12.39</v>
      </c>
      <c r="AB48" s="95">
        <v>25880900</v>
      </c>
      <c r="AC48" s="10">
        <v>12.24</v>
      </c>
      <c r="AD48" s="2">
        <f t="shared" si="0"/>
        <v>0.17999999999999972</v>
      </c>
      <c r="AE48" s="138">
        <f t="shared" si="1"/>
        <v>-7.2992700729926918E-3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13.433400000000001</v>
      </c>
      <c r="Q49" s="2"/>
      <c r="T49" s="93" t="s">
        <v>104</v>
      </c>
      <c r="U49" s="88" t="s">
        <v>417</v>
      </c>
      <c r="W49" s="133">
        <v>42648</v>
      </c>
      <c r="X49" s="10">
        <v>12.22</v>
      </c>
      <c r="Y49" s="10">
        <v>12.53</v>
      </c>
      <c r="Z49" s="10">
        <v>12.22</v>
      </c>
      <c r="AA49" s="10">
        <v>12.48</v>
      </c>
      <c r="AB49" s="95">
        <v>55529100</v>
      </c>
      <c r="AC49" s="10">
        <v>12.33</v>
      </c>
      <c r="AD49" s="2">
        <f t="shared" si="0"/>
        <v>0.30999999999999872</v>
      </c>
      <c r="AE49" s="138">
        <f t="shared" si="1"/>
        <v>2.3236514522821494E-2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13.3017</v>
      </c>
      <c r="Q50" s="2"/>
      <c r="T50" s="93"/>
      <c r="U50" s="88"/>
      <c r="W50" s="133">
        <v>42647</v>
      </c>
      <c r="X50" s="10">
        <v>12.11</v>
      </c>
      <c r="Y50" s="10">
        <v>12.25</v>
      </c>
      <c r="Z50" s="10">
        <v>12.09</v>
      </c>
      <c r="AA50" s="10">
        <v>12.2</v>
      </c>
      <c r="AB50" s="95">
        <v>23948700</v>
      </c>
      <c r="AC50" s="10">
        <v>12.05</v>
      </c>
      <c r="AD50" s="2">
        <f t="shared" si="0"/>
        <v>0.16000000000000014</v>
      </c>
      <c r="AE50" s="138">
        <f t="shared" si="1"/>
        <v>8.3682008368202165E-3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5" t="s">
        <v>300</v>
      </c>
      <c r="O51" s="83">
        <v>1</v>
      </c>
      <c r="P51" s="83">
        <f t="shared" si="24"/>
        <v>13.17</v>
      </c>
      <c r="Q51" s="2"/>
      <c r="T51" s="93" t="s">
        <v>105</v>
      </c>
      <c r="U51" s="88" t="s">
        <v>512</v>
      </c>
      <c r="W51" s="133">
        <v>42646</v>
      </c>
      <c r="X51" s="10">
        <v>12.06</v>
      </c>
      <c r="Y51" s="10">
        <v>12.15</v>
      </c>
      <c r="Z51" s="10">
        <v>12.02</v>
      </c>
      <c r="AA51" s="10">
        <v>12.1</v>
      </c>
      <c r="AB51" s="95">
        <v>20683100</v>
      </c>
      <c r="AC51" s="10">
        <v>11.95</v>
      </c>
      <c r="AD51" s="2">
        <f t="shared" si="0"/>
        <v>0.13000000000000078</v>
      </c>
      <c r="AE51" s="138">
        <f t="shared" si="1"/>
        <v>2.5167785234898599E-3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13.0383</v>
      </c>
      <c r="Q52" s="2"/>
      <c r="T52" s="93" t="s">
        <v>106</v>
      </c>
      <c r="U52" s="88" t="s">
        <v>404</v>
      </c>
      <c r="W52" s="133">
        <v>42643</v>
      </c>
      <c r="X52" s="10">
        <v>12</v>
      </c>
      <c r="Y52" s="10">
        <v>12.14</v>
      </c>
      <c r="Z52" s="10">
        <v>11.99</v>
      </c>
      <c r="AA52" s="10">
        <v>12.07</v>
      </c>
      <c r="AB52" s="95">
        <v>34903800</v>
      </c>
      <c r="AC52" s="10">
        <v>11.92</v>
      </c>
      <c r="AD52" s="2">
        <f t="shared" si="0"/>
        <v>0.15000000000000036</v>
      </c>
      <c r="AE52" s="138">
        <f t="shared" si="1"/>
        <v>8.4602368866328881E-3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12.906599999999999</v>
      </c>
      <c r="Q53" s="2"/>
      <c r="T53" s="93" t="s">
        <v>107</v>
      </c>
      <c r="U53" s="90">
        <v>45256112</v>
      </c>
      <c r="W53" s="133">
        <v>42642</v>
      </c>
      <c r="X53" s="10">
        <v>12.03</v>
      </c>
      <c r="Y53" s="10">
        <v>12.12</v>
      </c>
      <c r="Z53" s="10">
        <v>11.95</v>
      </c>
      <c r="AA53" s="10">
        <v>11.97</v>
      </c>
      <c r="AB53" s="95">
        <v>23397400</v>
      </c>
      <c r="AC53" s="10">
        <v>11.82</v>
      </c>
      <c r="AD53" s="2">
        <f t="shared" si="0"/>
        <v>0.16999999999999993</v>
      </c>
      <c r="AE53" s="138">
        <f t="shared" si="1"/>
        <v>-1.005025125628134E-2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12.774899999999999</v>
      </c>
      <c r="T54" s="93" t="s">
        <v>110</v>
      </c>
      <c r="U54" s="90">
        <v>35771500</v>
      </c>
      <c r="W54" s="133">
        <v>42641</v>
      </c>
      <c r="X54" s="10">
        <v>12.02</v>
      </c>
      <c r="Y54" s="10">
        <v>12.09</v>
      </c>
      <c r="Z54" s="10">
        <v>11.96</v>
      </c>
      <c r="AA54" s="10">
        <v>12.09</v>
      </c>
      <c r="AB54" s="95">
        <v>29341500</v>
      </c>
      <c r="AC54" s="10">
        <v>11.94</v>
      </c>
      <c r="AD54" s="2">
        <f t="shared" si="0"/>
        <v>0.12999999999999901</v>
      </c>
      <c r="AE54" s="138">
        <f t="shared" si="1"/>
        <v>9.2983939137785132E-3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12.6432</v>
      </c>
      <c r="T55" s="93" t="s">
        <v>108</v>
      </c>
      <c r="U55" s="88" t="s">
        <v>513</v>
      </c>
      <c r="W55" s="133">
        <v>42640</v>
      </c>
      <c r="X55" s="10">
        <v>12.02</v>
      </c>
      <c r="Y55" s="10">
        <v>12.09</v>
      </c>
      <c r="Z55" s="10">
        <v>11.93</v>
      </c>
      <c r="AA55" s="10">
        <v>11.98</v>
      </c>
      <c r="AB55" s="95">
        <v>28965800</v>
      </c>
      <c r="AC55" s="10">
        <v>11.83</v>
      </c>
      <c r="AD55" s="2">
        <f t="shared" si="0"/>
        <v>0.16000000000000014</v>
      </c>
      <c r="AE55" s="138">
        <f t="shared" si="1"/>
        <v>-2.5295109612141209E-3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5" t="s">
        <v>315</v>
      </c>
      <c r="O56" s="83">
        <v>0.95</v>
      </c>
      <c r="P56" s="83">
        <f t="shared" si="24"/>
        <v>12.5115</v>
      </c>
      <c r="T56" s="93" t="s">
        <v>111</v>
      </c>
      <c r="U56" s="88">
        <v>7.28</v>
      </c>
      <c r="W56" s="133">
        <v>42639</v>
      </c>
      <c r="X56" s="10">
        <v>12.12</v>
      </c>
      <c r="Y56" s="10">
        <v>12.12</v>
      </c>
      <c r="Z56" s="10">
        <v>12</v>
      </c>
      <c r="AA56" s="10">
        <v>12.01</v>
      </c>
      <c r="AB56" s="95">
        <v>26758600</v>
      </c>
      <c r="AC56" s="10">
        <v>11.86</v>
      </c>
      <c r="AD56" s="2">
        <f t="shared" si="0"/>
        <v>0.11999999999999922</v>
      </c>
      <c r="AE56" s="138">
        <f t="shared" si="1"/>
        <v>-1.3311148086522451E-2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12.379799999999999</v>
      </c>
      <c r="T57" s="93" t="s">
        <v>112</v>
      </c>
      <c r="U57" s="88">
        <v>1.81</v>
      </c>
      <c r="W57" s="133">
        <v>42636</v>
      </c>
      <c r="X57" s="10">
        <v>12.12</v>
      </c>
      <c r="Y57" s="10">
        <v>12.22</v>
      </c>
      <c r="Z57" s="10">
        <v>12.12</v>
      </c>
      <c r="AA57" s="10">
        <v>12.17</v>
      </c>
      <c r="AB57" s="95">
        <v>18993500</v>
      </c>
      <c r="AC57" s="10">
        <v>12.02</v>
      </c>
      <c r="AD57" s="2">
        <f t="shared" si="0"/>
        <v>0.10000000000000142</v>
      </c>
      <c r="AE57" s="138">
        <f t="shared" si="1"/>
        <v>-8.3125519534499315E-4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12.248100000000001</v>
      </c>
      <c r="T58" s="93" t="s">
        <v>109</v>
      </c>
      <c r="U58" s="88" t="s">
        <v>514</v>
      </c>
      <c r="W58" s="133">
        <v>42635</v>
      </c>
      <c r="X58" s="10">
        <v>12.17</v>
      </c>
      <c r="Y58" s="10">
        <v>12.29</v>
      </c>
      <c r="Z58" s="10">
        <v>12.16</v>
      </c>
      <c r="AA58" s="10">
        <v>12.18</v>
      </c>
      <c r="AB58" s="95">
        <v>36136200</v>
      </c>
      <c r="AC58" s="10">
        <v>12.03</v>
      </c>
      <c r="AD58" s="2">
        <f t="shared" si="0"/>
        <v>0.12999999999999901</v>
      </c>
      <c r="AE58" s="138">
        <f t="shared" si="1"/>
        <v>7.5376884422111434E-3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12.116400000000001</v>
      </c>
      <c r="W59" s="133">
        <v>42634</v>
      </c>
      <c r="X59" s="10">
        <v>12.08</v>
      </c>
      <c r="Y59" s="10">
        <v>12.11</v>
      </c>
      <c r="Z59" s="10">
        <v>12.01</v>
      </c>
      <c r="AA59" s="10">
        <v>12.09</v>
      </c>
      <c r="AB59" s="95">
        <v>32934600</v>
      </c>
      <c r="AC59" s="10">
        <v>11.94</v>
      </c>
      <c r="AD59" s="2">
        <f t="shared" si="0"/>
        <v>9.9999999999999645E-2</v>
      </c>
      <c r="AE59" s="138">
        <f t="shared" si="1"/>
        <v>7.5949367088608E-3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11.9847</v>
      </c>
      <c r="W60" s="133">
        <v>42633</v>
      </c>
      <c r="X60" s="10">
        <v>12.09</v>
      </c>
      <c r="Y60" s="10">
        <v>12.19</v>
      </c>
      <c r="Z60" s="10">
        <v>11.96</v>
      </c>
      <c r="AA60" s="10">
        <v>12</v>
      </c>
      <c r="AB60" s="95">
        <v>37820800</v>
      </c>
      <c r="AC60" s="10">
        <v>11.85</v>
      </c>
      <c r="AD60" s="2">
        <f t="shared" si="0"/>
        <v>0.22999999999999865</v>
      </c>
      <c r="AE60" s="138">
        <f t="shared" si="1"/>
        <v>-9.1973244147157684E-3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11.853</v>
      </c>
      <c r="W61" s="133">
        <v>42632</v>
      </c>
      <c r="X61" s="10">
        <v>12.12</v>
      </c>
      <c r="Y61" s="10">
        <v>12.33</v>
      </c>
      <c r="Z61" s="10">
        <v>12.06</v>
      </c>
      <c r="AA61" s="10">
        <v>12.11</v>
      </c>
      <c r="AB61" s="95">
        <v>41175500</v>
      </c>
      <c r="AC61" s="10">
        <v>11.96</v>
      </c>
      <c r="AD61" s="2">
        <f t="shared" si="0"/>
        <v>0.26999999999999957</v>
      </c>
      <c r="AE61" s="138">
        <f t="shared" si="1"/>
        <v>0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42629</v>
      </c>
      <c r="X62" s="10">
        <v>12.05</v>
      </c>
      <c r="Y62" s="10">
        <v>12.13</v>
      </c>
      <c r="Z62" s="10">
        <v>12.01</v>
      </c>
      <c r="AA62" s="10">
        <v>12.11</v>
      </c>
      <c r="AB62" s="95">
        <v>26271600</v>
      </c>
      <c r="AC62" s="10">
        <v>11.96</v>
      </c>
      <c r="AD62" s="2">
        <f t="shared" si="0"/>
        <v>0.12000000000000099</v>
      </c>
      <c r="AE62" s="138">
        <f t="shared" si="1"/>
        <v>0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42628</v>
      </c>
      <c r="X63" s="10">
        <v>12.14</v>
      </c>
      <c r="Y63" s="10">
        <v>12.18</v>
      </c>
      <c r="Z63" s="10">
        <v>12.06</v>
      </c>
      <c r="AA63" s="10">
        <v>12.11</v>
      </c>
      <c r="AB63" s="95">
        <v>57334800</v>
      </c>
      <c r="AC63" s="10">
        <v>11.96</v>
      </c>
      <c r="AD63" s="2">
        <f t="shared" si="0"/>
        <v>0.11999999999999922</v>
      </c>
      <c r="AE63" s="138">
        <f t="shared" si="1"/>
        <v>-2.5020850708923348E-3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42627</v>
      </c>
      <c r="X64" s="10">
        <v>12.18</v>
      </c>
      <c r="Y64" s="10">
        <v>12.31</v>
      </c>
      <c r="Z64" s="10">
        <v>12.11</v>
      </c>
      <c r="AA64" s="10">
        <v>12.14</v>
      </c>
      <c r="AB64" s="95">
        <v>62450600</v>
      </c>
      <c r="AC64" s="10">
        <v>11.99</v>
      </c>
      <c r="AD64" s="2">
        <f t="shared" si="0"/>
        <v>0.20000000000000107</v>
      </c>
      <c r="AE64" s="138">
        <f t="shared" si="1"/>
        <v>-1.9623875715453765E-2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12.53</v>
      </c>
      <c r="Y65" s="10">
        <v>12.68</v>
      </c>
      <c r="Z65" s="10">
        <v>12.33</v>
      </c>
      <c r="AA65" s="10">
        <v>12.38</v>
      </c>
      <c r="AB65" s="95">
        <v>56549100</v>
      </c>
      <c r="AC65" s="10">
        <v>12.23</v>
      </c>
      <c r="AD65" s="2">
        <f t="shared" si="0"/>
        <v>0.34999999999999964</v>
      </c>
      <c r="AE65" s="138">
        <f t="shared" si="1"/>
        <v>-2.4720893141945699E-2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12.32</v>
      </c>
      <c r="Y66" s="10">
        <v>12.77</v>
      </c>
      <c r="Z66" s="10">
        <v>12.28</v>
      </c>
      <c r="AA66" s="10">
        <v>12.7</v>
      </c>
      <c r="AB66" s="95">
        <v>42690200</v>
      </c>
      <c r="AC66" s="10">
        <v>12.54</v>
      </c>
      <c r="AD66" s="2">
        <f t="shared" si="0"/>
        <v>0.49000000000000021</v>
      </c>
      <c r="AE66" s="138">
        <f t="shared" si="1"/>
        <v>2.5347506132461062E-2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12.61</v>
      </c>
      <c r="Y67" s="10">
        <v>12.69</v>
      </c>
      <c r="Z67" s="10">
        <v>12.38</v>
      </c>
      <c r="AA67" s="10">
        <v>12.38</v>
      </c>
      <c r="AB67" s="95">
        <v>35733600</v>
      </c>
      <c r="AC67" s="10">
        <v>12.23</v>
      </c>
      <c r="AD67" s="2">
        <f>Y67-Z67</f>
        <v>0.30999999999999872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12.5</v>
      </c>
      <c r="Y68" s="10">
        <v>12.75</v>
      </c>
      <c r="Z68" s="10">
        <v>12.5</v>
      </c>
      <c r="AA68" s="10">
        <v>12.73</v>
      </c>
      <c r="AB68" s="95">
        <v>34017900</v>
      </c>
      <c r="AC68" s="10">
        <v>12.57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75" t="s">
        <v>1</v>
      </c>
      <c r="B93" s="575" t="s">
        <v>2</v>
      </c>
      <c r="C93" s="575" t="s">
        <v>4</v>
      </c>
      <c r="D93" s="576" t="s">
        <v>5</v>
      </c>
      <c r="E93" s="576" t="s">
        <v>94</v>
      </c>
      <c r="F93" s="576" t="s">
        <v>60</v>
      </c>
      <c r="G93" s="575" t="s">
        <v>3</v>
      </c>
      <c r="H93" s="575" t="s">
        <v>6</v>
      </c>
      <c r="I93" s="576" t="s">
        <v>7</v>
      </c>
      <c r="J93" s="576" t="s">
        <v>95</v>
      </c>
      <c r="K93" s="576" t="s">
        <v>61</v>
      </c>
      <c r="L93" s="575" t="s">
        <v>37</v>
      </c>
      <c r="M93" s="575" t="s">
        <v>38</v>
      </c>
    </row>
    <row r="94" spans="1:13" x14ac:dyDescent="0.25">
      <c r="A94" s="577" t="s">
        <v>203</v>
      </c>
      <c r="B94" s="558">
        <v>42488</v>
      </c>
      <c r="C94" s="559">
        <v>100</v>
      </c>
      <c r="D94" s="561">
        <v>13.8</v>
      </c>
      <c r="E94" s="561">
        <v>0</v>
      </c>
      <c r="F94" s="561">
        <f t="shared" ref="F94:F100" si="67">D94*C94+E94</f>
        <v>1380</v>
      </c>
      <c r="G94" s="558">
        <v>42515</v>
      </c>
      <c r="H94" s="559">
        <v>100</v>
      </c>
      <c r="I94" s="561">
        <v>13.59</v>
      </c>
      <c r="J94" s="561">
        <v>0.03</v>
      </c>
      <c r="K94" s="561">
        <f t="shared" ref="K94:K99" si="68">I94*H94-J94</f>
        <v>1358.97</v>
      </c>
      <c r="L94" s="558">
        <v>42614</v>
      </c>
      <c r="M94" s="561">
        <v>45</v>
      </c>
    </row>
    <row r="95" spans="1:13" x14ac:dyDescent="0.25">
      <c r="A95" s="579" t="s">
        <v>71</v>
      </c>
      <c r="B95" s="558">
        <v>42507</v>
      </c>
      <c r="C95" s="559">
        <v>100</v>
      </c>
      <c r="D95" s="561">
        <v>13.08</v>
      </c>
      <c r="E95" s="561">
        <v>0</v>
      </c>
      <c r="F95" s="561">
        <f t="shared" si="67"/>
        <v>1308</v>
      </c>
      <c r="G95" s="558">
        <v>42559</v>
      </c>
      <c r="H95" s="578">
        <v>100</v>
      </c>
      <c r="I95" s="561">
        <v>13.08</v>
      </c>
      <c r="J95" s="561">
        <v>0.03</v>
      </c>
      <c r="K95" s="561">
        <f t="shared" si="68"/>
        <v>1307.97</v>
      </c>
      <c r="L95" s="558">
        <v>42705</v>
      </c>
      <c r="M95" s="561">
        <v>37.5</v>
      </c>
    </row>
    <row r="96" spans="1:13" x14ac:dyDescent="0.25">
      <c r="A96" s="559"/>
      <c r="B96" s="558">
        <v>42545</v>
      </c>
      <c r="C96" s="559">
        <v>50</v>
      </c>
      <c r="D96" s="561">
        <v>12.75</v>
      </c>
      <c r="E96" s="561">
        <v>0</v>
      </c>
      <c r="F96" s="561">
        <f t="shared" si="67"/>
        <v>637.5</v>
      </c>
      <c r="G96" s="558">
        <v>42577</v>
      </c>
      <c r="H96" s="578">
        <v>50</v>
      </c>
      <c r="I96" s="561">
        <v>13.78</v>
      </c>
      <c r="J96" s="561">
        <v>0.02</v>
      </c>
      <c r="K96" s="561">
        <f t="shared" si="68"/>
        <v>688.98</v>
      </c>
      <c r="L96" s="559"/>
      <c r="M96" s="559"/>
    </row>
    <row r="97" spans="1:13" x14ac:dyDescent="0.25">
      <c r="A97" s="559"/>
      <c r="B97" s="558">
        <v>42545</v>
      </c>
      <c r="C97" s="559">
        <v>100</v>
      </c>
      <c r="D97" s="561">
        <v>12.75</v>
      </c>
      <c r="E97" s="561">
        <v>0</v>
      </c>
      <c r="F97" s="561">
        <f t="shared" si="67"/>
        <v>1275</v>
      </c>
      <c r="G97" s="558">
        <v>42620</v>
      </c>
      <c r="H97" s="578">
        <v>100</v>
      </c>
      <c r="I97" s="561">
        <v>12.7</v>
      </c>
      <c r="J97" s="561">
        <v>0.53</v>
      </c>
      <c r="K97" s="561">
        <f t="shared" si="68"/>
        <v>1269.47</v>
      </c>
      <c r="L97" s="559"/>
      <c r="M97" s="559"/>
    </row>
    <row r="98" spans="1:13" x14ac:dyDescent="0.25">
      <c r="A98" s="559"/>
      <c r="B98" s="558">
        <v>42548</v>
      </c>
      <c r="C98" s="559">
        <v>150</v>
      </c>
      <c r="D98" s="561">
        <v>12.18</v>
      </c>
      <c r="E98" s="561">
        <v>0</v>
      </c>
      <c r="F98" s="561">
        <f t="shared" si="67"/>
        <v>1827</v>
      </c>
      <c r="G98" s="558">
        <v>42684</v>
      </c>
      <c r="H98" s="578">
        <v>250</v>
      </c>
      <c r="I98" s="561">
        <v>11.94</v>
      </c>
      <c r="J98" s="561">
        <v>7.0000000000000007E-2</v>
      </c>
      <c r="K98" s="561">
        <f t="shared" si="68"/>
        <v>2984.93</v>
      </c>
      <c r="L98" s="559"/>
      <c r="M98" s="559"/>
    </row>
    <row r="99" spans="1:13" x14ac:dyDescent="0.25">
      <c r="A99" s="559"/>
      <c r="B99" s="558">
        <v>42627</v>
      </c>
      <c r="C99" s="559">
        <v>100</v>
      </c>
      <c r="D99" s="561">
        <v>12.14</v>
      </c>
      <c r="E99" s="561">
        <v>0</v>
      </c>
      <c r="F99" s="561">
        <f t="shared" si="67"/>
        <v>1214</v>
      </c>
      <c r="G99" s="558">
        <v>42711</v>
      </c>
      <c r="H99" s="578">
        <v>200</v>
      </c>
      <c r="I99" s="561">
        <v>12.68</v>
      </c>
      <c r="J99" s="561">
        <v>0.06</v>
      </c>
      <c r="K99" s="561">
        <f t="shared" si="68"/>
        <v>2535.94</v>
      </c>
      <c r="L99" s="559"/>
      <c r="M99" s="559"/>
    </row>
    <row r="100" spans="1:13" x14ac:dyDescent="0.25">
      <c r="A100" s="559"/>
      <c r="B100" s="558">
        <v>42670</v>
      </c>
      <c r="C100" s="559">
        <v>200</v>
      </c>
      <c r="D100" s="561">
        <v>11.68</v>
      </c>
      <c r="E100" s="561">
        <v>0</v>
      </c>
      <c r="F100" s="561">
        <f t="shared" si="67"/>
        <v>2336</v>
      </c>
      <c r="G100" s="559"/>
      <c r="H100" s="578"/>
      <c r="I100" s="561"/>
      <c r="J100" s="561"/>
      <c r="K100" s="561"/>
      <c r="L100" s="559"/>
      <c r="M100" s="559"/>
    </row>
    <row r="101" spans="1:13" x14ac:dyDescent="0.25">
      <c r="A101" s="559"/>
      <c r="B101" s="559"/>
      <c r="C101" s="559"/>
      <c r="D101" s="561"/>
      <c r="E101" s="561"/>
      <c r="F101" s="561"/>
      <c r="G101" s="559"/>
      <c r="H101" s="578"/>
      <c r="I101" s="561"/>
      <c r="J101" s="561"/>
      <c r="K101" s="561"/>
      <c r="L101" s="559"/>
      <c r="M101" s="559"/>
    </row>
    <row r="102" spans="1:13" x14ac:dyDescent="0.25">
      <c r="A102" s="559"/>
      <c r="B102" s="559"/>
      <c r="C102" s="559"/>
      <c r="D102" s="561"/>
      <c r="E102" s="561"/>
      <c r="F102" s="561"/>
      <c r="G102" s="559"/>
      <c r="H102" s="578"/>
      <c r="I102" s="561"/>
      <c r="J102" s="561"/>
      <c r="K102" s="561"/>
      <c r="L102" s="559"/>
      <c r="M102" s="559"/>
    </row>
    <row r="103" spans="1:13" x14ac:dyDescent="0.25">
      <c r="A103" s="559"/>
      <c r="B103" s="559"/>
      <c r="C103" s="559"/>
      <c r="D103" s="561"/>
      <c r="E103" s="561"/>
      <c r="F103" s="561"/>
      <c r="G103" s="559"/>
      <c r="H103" s="578"/>
      <c r="I103" s="561"/>
      <c r="J103" s="561"/>
      <c r="K103" s="561"/>
      <c r="L103" s="559"/>
      <c r="M103" s="559"/>
    </row>
    <row r="104" spans="1:13" x14ac:dyDescent="0.25">
      <c r="A104" s="559"/>
      <c r="B104" s="559"/>
      <c r="C104" s="559"/>
      <c r="D104" s="561"/>
      <c r="E104" s="561"/>
      <c r="F104" s="561"/>
      <c r="G104" s="559"/>
      <c r="H104" s="578"/>
      <c r="I104" s="561"/>
      <c r="J104" s="561"/>
      <c r="K104" s="561"/>
      <c r="L104" s="559"/>
      <c r="M104" s="559"/>
    </row>
    <row r="105" spans="1:13" x14ac:dyDescent="0.25">
      <c r="A105" s="559"/>
      <c r="B105" s="559"/>
      <c r="C105" s="559"/>
      <c r="D105" s="561"/>
      <c r="E105" s="561"/>
      <c r="F105" s="561"/>
      <c r="G105" s="559"/>
      <c r="H105" s="578"/>
      <c r="I105" s="561"/>
      <c r="J105" s="561"/>
      <c r="K105" s="561"/>
      <c r="L105" s="559"/>
      <c r="M105" s="559"/>
    </row>
    <row r="106" spans="1:13" x14ac:dyDescent="0.25">
      <c r="A106" s="559"/>
      <c r="B106" s="559"/>
      <c r="C106" s="559"/>
      <c r="D106" s="561"/>
      <c r="E106" s="561"/>
      <c r="F106" s="561"/>
      <c r="G106" s="559"/>
      <c r="H106" s="578"/>
      <c r="I106" s="561"/>
      <c r="J106" s="561"/>
      <c r="K106" s="561"/>
      <c r="L106" s="559"/>
      <c r="M106" s="559"/>
    </row>
    <row r="107" spans="1:13" x14ac:dyDescent="0.25">
      <c r="A107" s="559"/>
      <c r="B107" s="559"/>
      <c r="C107" s="559"/>
      <c r="D107" s="561"/>
      <c r="E107" s="561"/>
      <c r="F107" s="561"/>
      <c r="G107" s="559"/>
      <c r="H107" s="578"/>
      <c r="I107" s="561"/>
      <c r="J107" s="561"/>
      <c r="K107" s="561"/>
      <c r="L107" s="559"/>
      <c r="M107" s="559"/>
    </row>
    <row r="108" spans="1:13" x14ac:dyDescent="0.25">
      <c r="A108" s="559"/>
      <c r="B108" s="559"/>
      <c r="C108" s="559"/>
      <c r="D108" s="561"/>
      <c r="E108" s="561"/>
      <c r="F108" s="561"/>
      <c r="G108" s="559"/>
      <c r="H108" s="578"/>
      <c r="I108" s="561"/>
      <c r="J108" s="561"/>
      <c r="K108" s="561"/>
      <c r="L108" s="559"/>
      <c r="M108" s="559"/>
    </row>
    <row r="109" spans="1:13" x14ac:dyDescent="0.25">
      <c r="A109" s="559"/>
      <c r="B109" s="559"/>
      <c r="C109" s="559"/>
      <c r="D109" s="561"/>
      <c r="E109" s="561"/>
      <c r="F109" s="561"/>
      <c r="G109" s="559"/>
      <c r="H109" s="578"/>
      <c r="I109" s="561"/>
      <c r="J109" s="561"/>
      <c r="K109" s="561"/>
      <c r="L109" s="559"/>
      <c r="M109" s="559"/>
    </row>
    <row r="110" spans="1:13" x14ac:dyDescent="0.25">
      <c r="A110" s="580" t="s">
        <v>81</v>
      </c>
      <c r="B110" s="581"/>
      <c r="C110" s="581">
        <f>SUM(C94:C100)</f>
        <v>800</v>
      </c>
      <c r="D110" s="582"/>
      <c r="E110" s="582"/>
      <c r="F110" s="582">
        <f>SUM(F94:F100)</f>
        <v>9977.5</v>
      </c>
      <c r="G110" s="581"/>
      <c r="H110" s="581">
        <f>SUM(H94:H109)</f>
        <v>800</v>
      </c>
      <c r="I110" s="582"/>
      <c r="J110" s="582"/>
      <c r="K110" s="582">
        <f>SUM(K94:K109)</f>
        <v>10146.26</v>
      </c>
      <c r="L110" s="581"/>
      <c r="M110" s="582">
        <f>SUM(M94:M109)</f>
        <v>82.5</v>
      </c>
    </row>
    <row r="111" spans="1:13" ht="15.75" thickBot="1" x14ac:dyDescent="0.3">
      <c r="A111" s="583" t="s">
        <v>200</v>
      </c>
      <c r="B111" s="584"/>
      <c r="C111" s="585">
        <f>SumByColor($A$19,C94:C109)</f>
        <v>0</v>
      </c>
      <c r="D111" s="585"/>
      <c r="E111" s="585"/>
      <c r="F111" s="586">
        <f>SumByColor($A$19,F94:F109)</f>
        <v>0</v>
      </c>
      <c r="G111" s="585"/>
      <c r="H111" s="585">
        <f>SumByColor($A$19,H94:H109)</f>
        <v>0</v>
      </c>
      <c r="I111" s="585"/>
      <c r="J111" s="585"/>
      <c r="K111" s="586">
        <f>SumByColor($A$19,K94:K109)</f>
        <v>0</v>
      </c>
      <c r="L111" s="585"/>
      <c r="M111" s="58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49" priority="25">
      <formula>F30&gt;0</formula>
    </cfRule>
    <cfRule type="expression" dxfId="648" priority="26">
      <formula>F30&lt;0</formula>
    </cfRule>
  </conditionalFormatting>
  <conditionalFormatting sqref="F34:F42 F46:F74">
    <cfRule type="expression" dxfId="647" priority="21">
      <formula>F34&gt;0</formula>
    </cfRule>
    <cfRule type="expression" dxfId="646" priority="22">
      <formula>F34&lt;0</formula>
    </cfRule>
  </conditionalFormatting>
  <conditionalFormatting sqref="F34:F42 F46:F74">
    <cfRule type="expression" dxfId="645" priority="23">
      <formula>F34&gt;0</formula>
    </cfRule>
    <cfRule type="expression" dxfId="644" priority="24">
      <formula>F34&lt;0</formula>
    </cfRule>
  </conditionalFormatting>
  <conditionalFormatting sqref="H30:H42 H46:H74">
    <cfRule type="expression" dxfId="643" priority="19">
      <formula>H30&gt;0</formula>
    </cfRule>
    <cfRule type="expression" dxfId="642" priority="20">
      <formula>H30&lt;0</formula>
    </cfRule>
  </conditionalFormatting>
  <conditionalFormatting sqref="F25:F29">
    <cfRule type="expression" dxfId="641" priority="13">
      <formula>F25&gt;0</formula>
    </cfRule>
    <cfRule type="expression" dxfId="640" priority="14">
      <formula>F25&lt;0</formula>
    </cfRule>
  </conditionalFormatting>
  <conditionalFormatting sqref="H25:H29">
    <cfRule type="expression" dxfId="639" priority="11">
      <formula>H25&gt;0</formula>
    </cfRule>
    <cfRule type="expression" dxfId="638" priority="12">
      <formula>H25&lt;0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43:F45">
    <cfRule type="expression" dxfId="633" priority="3">
      <formula>F43&gt;0</formula>
    </cfRule>
    <cfRule type="expression" dxfId="632" priority="4">
      <formula>F43&lt;0</formula>
    </cfRule>
  </conditionalFormatting>
  <conditionalFormatting sqref="F43:F45">
    <cfRule type="expression" dxfId="631" priority="5">
      <formula>F43&gt;0</formula>
    </cfRule>
    <cfRule type="expression" dxfId="630" priority="6">
      <formula>F43&lt;0</formula>
    </cfRule>
  </conditionalFormatting>
  <conditionalFormatting sqref="H43:H45">
    <cfRule type="expression" dxfId="629" priority="1">
      <formula>H43&gt;0</formula>
    </cfRule>
    <cfRule type="expression" dxfId="6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308</v>
      </c>
      <c r="B2" s="52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2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266</v>
      </c>
      <c r="W2" s="133">
        <v>42713</v>
      </c>
      <c r="X2" s="10">
        <v>111.41</v>
      </c>
      <c r="Y2" s="10">
        <v>112.43</v>
      </c>
      <c r="Z2" s="10">
        <v>111.2</v>
      </c>
      <c r="AA2" s="10">
        <v>112.26</v>
      </c>
      <c r="AB2" s="95">
        <v>7659400</v>
      </c>
      <c r="AC2" s="10">
        <v>112.26</v>
      </c>
      <c r="AD2" s="2">
        <f>Y2-Z2</f>
        <v>1.230000000000004</v>
      </c>
      <c r="AE2" s="138">
        <f>AC2/AC3-1</f>
        <v>1.1442472294801442E-2</v>
      </c>
    </row>
    <row r="3" spans="1:31" x14ac:dyDescent="0.25">
      <c r="A3" s="23" t="s">
        <v>71</v>
      </c>
      <c r="B3" s="53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267</v>
      </c>
      <c r="W3" s="133">
        <v>42712</v>
      </c>
      <c r="X3" s="10">
        <v>110.54</v>
      </c>
      <c r="Y3" s="10">
        <v>111.2</v>
      </c>
      <c r="Z3" s="10">
        <v>109.93</v>
      </c>
      <c r="AA3" s="10">
        <v>110.99</v>
      </c>
      <c r="AB3" s="95">
        <v>7766900</v>
      </c>
      <c r="AC3" s="10">
        <v>110.99</v>
      </c>
      <c r="AD3" s="2">
        <f t="shared" ref="AD3:AD66" si="0">Y3-Z3</f>
        <v>1.269999999999996</v>
      </c>
      <c r="AE3" s="138">
        <f t="shared" ref="AE3:AE66" si="1">AC3/AC4-1</f>
        <v>-9.9009900990099098E-4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112.26</v>
      </c>
      <c r="R4" s="521">
        <v>1.14E-2</v>
      </c>
      <c r="T4" s="163"/>
      <c r="U4" s="1"/>
      <c r="W4" s="133">
        <v>42711</v>
      </c>
      <c r="X4" s="10">
        <v>111.89</v>
      </c>
      <c r="Y4" s="10">
        <v>111.89</v>
      </c>
      <c r="Z4" s="10">
        <v>109.32</v>
      </c>
      <c r="AA4" s="10">
        <v>111.1</v>
      </c>
      <c r="AB4" s="95">
        <v>11656300</v>
      </c>
      <c r="AC4" s="10">
        <v>111.1</v>
      </c>
      <c r="AD4" s="2">
        <f t="shared" si="0"/>
        <v>2.5700000000000074</v>
      </c>
      <c r="AE4" s="138">
        <f t="shared" si="1"/>
        <v>-8.5668391932893773E-3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3367.8</v>
      </c>
      <c r="W5" s="133">
        <v>42710</v>
      </c>
      <c r="X5" s="10">
        <v>112.24</v>
      </c>
      <c r="Y5" s="10">
        <v>113.2</v>
      </c>
      <c r="Z5" s="10">
        <v>111.85</v>
      </c>
      <c r="AA5" s="10">
        <v>112.06</v>
      </c>
      <c r="AB5" s="95">
        <v>6430100</v>
      </c>
      <c r="AC5" s="10">
        <v>112.06</v>
      </c>
      <c r="AD5" s="2">
        <f t="shared" si="0"/>
        <v>1.3500000000000085</v>
      </c>
      <c r="AE5" s="138">
        <f t="shared" si="1"/>
        <v>1.0720028586743702E-3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42709</v>
      </c>
      <c r="X6" s="10">
        <v>112.4</v>
      </c>
      <c r="Y6" s="10">
        <v>112.42</v>
      </c>
      <c r="Z6" s="10">
        <v>111.73</v>
      </c>
      <c r="AA6" s="10">
        <v>111.94</v>
      </c>
      <c r="AB6" s="95">
        <v>5427300</v>
      </c>
      <c r="AC6" s="10">
        <v>111.94</v>
      </c>
      <c r="AD6" s="2">
        <f t="shared" si="0"/>
        <v>0.68999999999999773</v>
      </c>
      <c r="AE6" s="138">
        <f t="shared" si="1"/>
        <v>-1.7863522686667466E-4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-101</v>
      </c>
      <c r="R7">
        <v>20</v>
      </c>
      <c r="W7" s="133">
        <v>42706</v>
      </c>
      <c r="X7" s="10">
        <v>111.72</v>
      </c>
      <c r="Y7" s="10">
        <v>112.53</v>
      </c>
      <c r="Z7" s="10">
        <v>111.44</v>
      </c>
      <c r="AA7" s="10">
        <v>111.96</v>
      </c>
      <c r="AB7" s="95">
        <v>6159700</v>
      </c>
      <c r="AC7" s="10">
        <v>111.96</v>
      </c>
      <c r="AD7" s="2">
        <f t="shared" si="0"/>
        <v>1.0900000000000034</v>
      </c>
      <c r="AE7" s="138">
        <f t="shared" si="1"/>
        <v>5.2073980966063083E-3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-101</v>
      </c>
      <c r="W8" s="133">
        <v>42705</v>
      </c>
      <c r="X8" s="10">
        <v>111.36</v>
      </c>
      <c r="Y8" s="10">
        <v>111.54</v>
      </c>
      <c r="Z8" s="10">
        <v>111</v>
      </c>
      <c r="AA8" s="10">
        <v>111.38</v>
      </c>
      <c r="AB8" s="95">
        <v>8105700</v>
      </c>
      <c r="AC8" s="10">
        <v>111.38</v>
      </c>
      <c r="AD8" s="2">
        <f t="shared" si="0"/>
        <v>0.54000000000000625</v>
      </c>
      <c r="AE8" s="138">
        <f t="shared" si="1"/>
        <v>7.1877807726861143E-4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-2.9116697416974167E-2</v>
      </c>
      <c r="W9" s="133">
        <v>42704</v>
      </c>
      <c r="X9" s="10">
        <v>112.19</v>
      </c>
      <c r="Y9" s="10">
        <v>112.52</v>
      </c>
      <c r="Z9" s="10">
        <v>111.3</v>
      </c>
      <c r="AA9" s="10">
        <v>111.3</v>
      </c>
      <c r="AB9" s="95">
        <v>11014500</v>
      </c>
      <c r="AC9" s="10">
        <v>111.3</v>
      </c>
      <c r="AD9" s="2">
        <f t="shared" si="0"/>
        <v>1.2199999999999989</v>
      </c>
      <c r="AE9" s="138">
        <f t="shared" si="1"/>
        <v>-1.049075391180665E-2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42703</v>
      </c>
      <c r="X10" s="10">
        <v>112.95</v>
      </c>
      <c r="Y10" s="10">
        <v>113.41</v>
      </c>
      <c r="Z10" s="10">
        <v>112.17</v>
      </c>
      <c r="AA10" s="10">
        <v>112.48</v>
      </c>
      <c r="AB10" s="95">
        <v>7751800</v>
      </c>
      <c r="AC10" s="10">
        <v>112.48</v>
      </c>
      <c r="AD10" s="2">
        <f t="shared" si="0"/>
        <v>1.2399999999999949</v>
      </c>
      <c r="AE10" s="138">
        <f t="shared" si="1"/>
        <v>-5.7456024043135434E-3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42702</v>
      </c>
      <c r="X11" s="10">
        <v>113.79</v>
      </c>
      <c r="Y11" s="10">
        <v>114.12</v>
      </c>
      <c r="Z11" s="10">
        <v>113.05</v>
      </c>
      <c r="AA11" s="10">
        <v>113.13</v>
      </c>
      <c r="AB11" s="95">
        <v>9025700</v>
      </c>
      <c r="AC11" s="10">
        <v>113.13</v>
      </c>
      <c r="AD11" s="2">
        <f t="shared" si="0"/>
        <v>1.0700000000000074</v>
      </c>
      <c r="AE11" s="138">
        <f t="shared" si="1"/>
        <v>-8.7619381407166852E-3</v>
      </c>
    </row>
    <row r="12" spans="1:31" x14ac:dyDescent="0.25">
      <c r="G12" s="30"/>
      <c r="H12" s="72"/>
      <c r="W12" s="133">
        <v>42699</v>
      </c>
      <c r="X12" s="10">
        <v>113.6</v>
      </c>
      <c r="Y12" s="10">
        <v>114.23</v>
      </c>
      <c r="Z12" s="10">
        <v>113.38</v>
      </c>
      <c r="AA12" s="10">
        <v>114.13</v>
      </c>
      <c r="AB12" s="95">
        <v>3433300</v>
      </c>
      <c r="AC12" s="10">
        <v>114.13</v>
      </c>
      <c r="AD12" s="2">
        <f t="shared" si="0"/>
        <v>0.85000000000000853</v>
      </c>
      <c r="AE12" s="138">
        <f t="shared" si="1"/>
        <v>9.3747236225347752E-3</v>
      </c>
    </row>
    <row r="13" spans="1:31" x14ac:dyDescent="0.25">
      <c r="G13" s="30"/>
      <c r="H13" s="72"/>
      <c r="W13" s="133">
        <v>42697</v>
      </c>
      <c r="X13" s="10">
        <v>112.25</v>
      </c>
      <c r="Y13" s="10">
        <v>113.43</v>
      </c>
      <c r="Z13" s="10">
        <v>111.56</v>
      </c>
      <c r="AA13" s="10">
        <v>113.07</v>
      </c>
      <c r="AB13" s="95">
        <v>7892600</v>
      </c>
      <c r="AC13" s="10">
        <v>113.07</v>
      </c>
      <c r="AD13" s="2">
        <f t="shared" si="0"/>
        <v>1.8700000000000045</v>
      </c>
      <c r="AE13" s="138">
        <f t="shared" si="1"/>
        <v>2.9270888770622783E-3</v>
      </c>
    </row>
    <row r="14" spans="1:31" x14ac:dyDescent="0.25">
      <c r="G14" s="30"/>
      <c r="H14" s="72"/>
      <c r="W14" s="133">
        <v>42696</v>
      </c>
      <c r="X14" s="10">
        <v>114.59</v>
      </c>
      <c r="Y14" s="10">
        <v>115</v>
      </c>
      <c r="Z14" s="10">
        <v>112.27</v>
      </c>
      <c r="AA14" s="10">
        <v>112.74</v>
      </c>
      <c r="AB14" s="95">
        <v>11649700</v>
      </c>
      <c r="AC14" s="10">
        <v>112.74</v>
      </c>
      <c r="AD14" s="2">
        <f t="shared" si="0"/>
        <v>2.730000000000004</v>
      </c>
      <c r="AE14" s="138">
        <f t="shared" si="1"/>
        <v>-1.9652173913043525E-2</v>
      </c>
    </row>
    <row r="15" spans="1:31" x14ac:dyDescent="0.25">
      <c r="G15" s="30"/>
      <c r="H15" s="72"/>
      <c r="W15" s="133">
        <v>42695</v>
      </c>
      <c r="X15" s="10">
        <v>115.44</v>
      </c>
      <c r="Y15" s="10">
        <v>115.68</v>
      </c>
      <c r="Z15" s="10">
        <v>114.8</v>
      </c>
      <c r="AA15" s="10">
        <v>115</v>
      </c>
      <c r="AB15" s="95">
        <v>5843300</v>
      </c>
      <c r="AC15" s="10">
        <v>115</v>
      </c>
      <c r="AD15" s="2">
        <f t="shared" si="0"/>
        <v>0.88000000000000966</v>
      </c>
      <c r="AE15" s="138">
        <f t="shared" si="1"/>
        <v>-3.1206657420249639E-3</v>
      </c>
    </row>
    <row r="16" spans="1:31" x14ac:dyDescent="0.25">
      <c r="G16" s="30"/>
      <c r="H16" s="72"/>
      <c r="W16" s="133">
        <v>42692</v>
      </c>
      <c r="X16" s="10">
        <v>115.79</v>
      </c>
      <c r="Y16" s="10">
        <v>115.92</v>
      </c>
      <c r="Z16" s="10">
        <v>114.81</v>
      </c>
      <c r="AA16" s="10">
        <v>115.36</v>
      </c>
      <c r="AB16" s="95">
        <v>7717800</v>
      </c>
      <c r="AC16" s="10">
        <v>115.36</v>
      </c>
      <c r="AD16" s="2">
        <f t="shared" si="0"/>
        <v>1.1099999999999994</v>
      </c>
      <c r="AE16" s="138" t="e">
        <f t="shared" si="1"/>
        <v>#DIV/0!</v>
      </c>
    </row>
    <row r="17" spans="1:31" x14ac:dyDescent="0.25">
      <c r="G17" s="30"/>
      <c r="W17" s="133">
        <v>42692</v>
      </c>
      <c r="X17" s="10" t="s">
        <v>309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53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42691</v>
      </c>
      <c r="X18" s="10">
        <v>116.68</v>
      </c>
      <c r="Y18" s="10">
        <v>116.68</v>
      </c>
      <c r="Z18" s="10">
        <v>116.12</v>
      </c>
      <c r="AA18" s="10">
        <v>116.57</v>
      </c>
      <c r="AB18" s="95">
        <v>5730300</v>
      </c>
      <c r="AC18" s="10">
        <v>115.77</v>
      </c>
      <c r="AD18" s="2">
        <f t="shared" si="0"/>
        <v>0.56000000000000227</v>
      </c>
      <c r="AE18" s="138">
        <f t="shared" si="1"/>
        <v>1.8172377985461452E-3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42690</v>
      </c>
      <c r="X19" s="10">
        <v>116.65</v>
      </c>
      <c r="Y19" s="10">
        <v>116.78</v>
      </c>
      <c r="Z19" s="10">
        <v>116.08</v>
      </c>
      <c r="AA19" s="10">
        <v>116.36</v>
      </c>
      <c r="AB19" s="95">
        <v>6594800</v>
      </c>
      <c r="AC19" s="10">
        <v>115.56</v>
      </c>
      <c r="AD19" s="2">
        <f t="shared" si="0"/>
        <v>0.70000000000000284</v>
      </c>
      <c r="AE19" s="138">
        <f t="shared" si="1"/>
        <v>3.4626038781171431E-4</v>
      </c>
    </row>
    <row r="20" spans="1:31" x14ac:dyDescent="0.25">
      <c r="W20" s="133">
        <v>42689</v>
      </c>
      <c r="X20" s="10">
        <v>116.4</v>
      </c>
      <c r="Y20" s="10">
        <v>116.69</v>
      </c>
      <c r="Z20" s="10">
        <v>115.82</v>
      </c>
      <c r="AA20" s="10">
        <v>116.32</v>
      </c>
      <c r="AB20" s="95">
        <v>7446700</v>
      </c>
      <c r="AC20" s="10">
        <v>115.52</v>
      </c>
      <c r="AD20" s="2">
        <f t="shared" si="0"/>
        <v>0.87000000000000455</v>
      </c>
      <c r="AE20" s="138">
        <f t="shared" si="1"/>
        <v>-2.4179620034542326E-3</v>
      </c>
    </row>
    <row r="21" spans="1:31" x14ac:dyDescent="0.25">
      <c r="W21" s="133">
        <v>42688</v>
      </c>
      <c r="X21" s="10">
        <v>118.58</v>
      </c>
      <c r="Y21" s="10">
        <v>118.99</v>
      </c>
      <c r="Z21" s="10">
        <v>116.5</v>
      </c>
      <c r="AA21" s="10">
        <v>116.6</v>
      </c>
      <c r="AB21" s="95">
        <v>10054900</v>
      </c>
      <c r="AC21" s="10">
        <v>115.8</v>
      </c>
      <c r="AD21" s="2">
        <f t="shared" si="0"/>
        <v>2.4899999999999949</v>
      </c>
      <c r="AE21" s="138">
        <f t="shared" si="1"/>
        <v>-1.5808261091279974E-2</v>
      </c>
    </row>
    <row r="22" spans="1:31" x14ac:dyDescent="0.25">
      <c r="W22" s="133">
        <v>42685</v>
      </c>
      <c r="X22" s="10">
        <v>119.49</v>
      </c>
      <c r="Y22" s="10">
        <v>119.49</v>
      </c>
      <c r="Z22" s="10">
        <v>118.13</v>
      </c>
      <c r="AA22" s="10">
        <v>118.47</v>
      </c>
      <c r="AB22" s="95">
        <v>8134800</v>
      </c>
      <c r="AC22" s="10">
        <v>117.66</v>
      </c>
      <c r="AD22" s="2">
        <f t="shared" si="0"/>
        <v>1.3599999999999994</v>
      </c>
      <c r="AE22" s="138">
        <f t="shared" si="1"/>
        <v>-8.9285714285713969E-3</v>
      </c>
    </row>
    <row r="23" spans="1:31" x14ac:dyDescent="0.25">
      <c r="W23" s="133">
        <v>42684</v>
      </c>
      <c r="X23" s="10">
        <v>120.77</v>
      </c>
      <c r="Y23" s="10">
        <v>121.1</v>
      </c>
      <c r="Z23" s="10">
        <v>119.02</v>
      </c>
      <c r="AA23" s="10">
        <v>119.54</v>
      </c>
      <c r="AB23" s="95">
        <v>11904500</v>
      </c>
      <c r="AC23" s="10">
        <v>118.72</v>
      </c>
      <c r="AD23" s="2">
        <f t="shared" si="0"/>
        <v>2.0799999999999983</v>
      </c>
      <c r="AE23" s="138">
        <f t="shared" si="1"/>
        <v>-6.3608972212922943E-3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120</v>
      </c>
      <c r="Y24" s="10">
        <v>122.5</v>
      </c>
      <c r="Z24" s="10">
        <v>118.1</v>
      </c>
      <c r="AA24" s="10">
        <v>120.31</v>
      </c>
      <c r="AB24" s="95">
        <v>16220000</v>
      </c>
      <c r="AC24" s="10">
        <v>119.48</v>
      </c>
      <c r="AD24" s="2">
        <f t="shared" si="0"/>
        <v>4.4000000000000057</v>
      </c>
      <c r="AE24" s="138">
        <f t="shared" si="1"/>
        <v>2.7784946236559138E-2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42682</v>
      </c>
      <c r="X25" s="10">
        <v>116.48</v>
      </c>
      <c r="Y25" s="10">
        <v>117.57</v>
      </c>
      <c r="Z25" s="10">
        <v>116.47</v>
      </c>
      <c r="AA25" s="10">
        <v>117.05</v>
      </c>
      <c r="AB25" s="95">
        <v>6675300</v>
      </c>
      <c r="AC25" s="10">
        <v>116.25</v>
      </c>
      <c r="AD25" s="2">
        <f t="shared" si="0"/>
        <v>1.0999999999999943</v>
      </c>
      <c r="AE25" s="138">
        <f t="shared" si="1"/>
        <v>3.3661315380630885E-3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42681</v>
      </c>
      <c r="X26" s="10">
        <v>115.89</v>
      </c>
      <c r="Y26" s="10">
        <v>116.72</v>
      </c>
      <c r="Z26" s="10">
        <v>115.84</v>
      </c>
      <c r="AA26" s="10">
        <v>116.66</v>
      </c>
      <c r="AB26" s="95">
        <v>6398200</v>
      </c>
      <c r="AC26" s="10">
        <v>115.86</v>
      </c>
      <c r="AD26" s="2">
        <f t="shared" si="0"/>
        <v>0.87999999999999545</v>
      </c>
      <c r="AE26" s="138">
        <f t="shared" si="1"/>
        <v>1.3470958712386238E-2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42678</v>
      </c>
      <c r="X27" s="10">
        <v>115.04</v>
      </c>
      <c r="Y27" s="10">
        <v>115.94</v>
      </c>
      <c r="Z27" s="10">
        <v>115.04</v>
      </c>
      <c r="AA27" s="10">
        <v>115.11</v>
      </c>
      <c r="AB27" s="95">
        <v>7160600</v>
      </c>
      <c r="AC27" s="10">
        <v>114.32</v>
      </c>
      <c r="AD27" s="2">
        <f t="shared" si="0"/>
        <v>0.89999999999999147</v>
      </c>
      <c r="AE27" s="138">
        <f t="shared" si="1"/>
        <v>7.0028011204481544E-4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42677</v>
      </c>
      <c r="X28" s="10">
        <v>114.88</v>
      </c>
      <c r="Y28" s="10">
        <v>115.44</v>
      </c>
      <c r="Z28" s="10">
        <v>114.75</v>
      </c>
      <c r="AA28" s="10">
        <v>115.03</v>
      </c>
      <c r="AB28" s="95">
        <v>6227100</v>
      </c>
      <c r="AC28" s="10">
        <v>114.24</v>
      </c>
      <c r="AD28" s="2">
        <f t="shared" si="0"/>
        <v>0.68999999999999773</v>
      </c>
      <c r="AE28" s="138">
        <f t="shared" si="1"/>
        <v>1.4903129657228842E-3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42676</v>
      </c>
      <c r="X29" s="10">
        <v>115.52</v>
      </c>
      <c r="Y29" s="10">
        <v>115.76</v>
      </c>
      <c r="Z29" s="10">
        <v>114.83</v>
      </c>
      <c r="AA29" s="10">
        <v>114.86</v>
      </c>
      <c r="AB29" s="95">
        <v>6591300</v>
      </c>
      <c r="AC29" s="10">
        <v>114.07</v>
      </c>
      <c r="AD29" s="2">
        <f t="shared" si="0"/>
        <v>0.93000000000000682</v>
      </c>
      <c r="AE29" s="138">
        <f t="shared" si="1"/>
        <v>-4.1903099083370199E-3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42675</v>
      </c>
      <c r="X30" s="10">
        <v>114.76</v>
      </c>
      <c r="Y30" s="10">
        <v>115.94</v>
      </c>
      <c r="Z30" s="10">
        <v>114.63</v>
      </c>
      <c r="AA30" s="10">
        <v>115.34</v>
      </c>
      <c r="AB30" s="95">
        <v>7591900</v>
      </c>
      <c r="AC30" s="10">
        <v>114.55</v>
      </c>
      <c r="AD30" s="2">
        <f t="shared" si="0"/>
        <v>1.3100000000000023</v>
      </c>
      <c r="AE30" s="138">
        <f t="shared" si="1"/>
        <v>-5.5560378505078445E-3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42674</v>
      </c>
      <c r="X31" s="10">
        <v>115.28</v>
      </c>
      <c r="Y31" s="10">
        <v>116.23</v>
      </c>
      <c r="Z31" s="10">
        <v>114.5</v>
      </c>
      <c r="AA31" s="10">
        <v>115.99</v>
      </c>
      <c r="AB31" s="95">
        <v>8552500</v>
      </c>
      <c r="AC31" s="10">
        <v>115.19</v>
      </c>
      <c r="AD31" s="2">
        <f t="shared" si="0"/>
        <v>1.730000000000004</v>
      </c>
      <c r="AE31" s="138">
        <f t="shared" si="1"/>
        <v>5.6748734066700557E-3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42671</v>
      </c>
      <c r="X32" s="10">
        <v>115.82</v>
      </c>
      <c r="Y32" s="10">
        <v>115.91</v>
      </c>
      <c r="Z32" s="10">
        <v>114.57</v>
      </c>
      <c r="AA32" s="10">
        <v>115.33</v>
      </c>
      <c r="AB32" s="95">
        <v>8813300</v>
      </c>
      <c r="AC32" s="10">
        <v>114.54</v>
      </c>
      <c r="AD32" s="2">
        <f t="shared" si="0"/>
        <v>1.3400000000000034</v>
      </c>
      <c r="AE32" s="138">
        <f t="shared" si="1"/>
        <v>-3.2199112348794134E-3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42670</v>
      </c>
      <c r="X33" s="10">
        <v>114.98</v>
      </c>
      <c r="Y33" s="10">
        <v>116.55</v>
      </c>
      <c r="Z33" s="10">
        <v>114.79</v>
      </c>
      <c r="AA33" s="10">
        <v>115.7</v>
      </c>
      <c r="AB33" s="95">
        <v>7548700</v>
      </c>
      <c r="AC33" s="10">
        <v>114.91</v>
      </c>
      <c r="AD33" s="2">
        <f t="shared" si="0"/>
        <v>1.7599999999999909</v>
      </c>
      <c r="AE33" s="138">
        <f t="shared" si="1"/>
        <v>1.0020216225718581E-2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113.64</v>
      </c>
      <c r="Y34" s="10">
        <v>115.22</v>
      </c>
      <c r="Z34" s="10">
        <v>113.6</v>
      </c>
      <c r="AA34" s="10">
        <v>114.56</v>
      </c>
      <c r="AB34" s="95">
        <v>6429200</v>
      </c>
      <c r="AC34" s="10">
        <v>113.77</v>
      </c>
      <c r="AD34" s="2">
        <f t="shared" si="0"/>
        <v>1.6200000000000045</v>
      </c>
      <c r="AE34" s="138">
        <f t="shared" si="1"/>
        <v>5.2129351475524999E-3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113.64</v>
      </c>
      <c r="Y35" s="10">
        <v>114.16</v>
      </c>
      <c r="Z35" s="10">
        <v>113.09</v>
      </c>
      <c r="AA35" s="10">
        <v>113.96</v>
      </c>
      <c r="AB35" s="95">
        <v>5595000</v>
      </c>
      <c r="AC35" s="10">
        <v>113.18</v>
      </c>
      <c r="AD35" s="2">
        <f t="shared" si="0"/>
        <v>1.0699999999999932</v>
      </c>
      <c r="AE35" s="138">
        <f t="shared" si="1"/>
        <v>3.1020118762741244E-3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113.93</v>
      </c>
      <c r="Y36" s="10">
        <v>114.19</v>
      </c>
      <c r="Z36" s="10">
        <v>113.44</v>
      </c>
      <c r="AA36" s="10">
        <v>113.61</v>
      </c>
      <c r="AB36" s="95">
        <v>6141900</v>
      </c>
      <c r="AC36" s="10">
        <v>112.83</v>
      </c>
      <c r="AD36" s="2">
        <f t="shared" si="0"/>
        <v>0.75</v>
      </c>
      <c r="AE36" s="138">
        <f t="shared" si="1"/>
        <v>1.5089650275164068E-3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114.11</v>
      </c>
      <c r="Y37" s="10">
        <v>114.24</v>
      </c>
      <c r="Z37" s="10">
        <v>112.99</v>
      </c>
      <c r="AA37" s="10">
        <v>113.44</v>
      </c>
      <c r="AB37" s="95">
        <v>8422000</v>
      </c>
      <c r="AC37" s="10">
        <v>112.66</v>
      </c>
      <c r="AD37" s="2">
        <f t="shared" si="0"/>
        <v>1.25</v>
      </c>
      <c r="AE37" s="138">
        <f t="shared" si="1"/>
        <v>-1.244740532959332E-2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114.83</v>
      </c>
      <c r="Y38" s="10">
        <v>115.7</v>
      </c>
      <c r="Z38" s="10">
        <v>114.59</v>
      </c>
      <c r="AA38" s="10">
        <v>114.87</v>
      </c>
      <c r="AB38" s="95">
        <v>6973000</v>
      </c>
      <c r="AC38" s="10">
        <v>114.08</v>
      </c>
      <c r="AD38" s="2">
        <f t="shared" si="0"/>
        <v>1.1099999999999994</v>
      </c>
      <c r="AE38" s="138">
        <f t="shared" si="1"/>
        <v>2.460456942003475E-3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115.57</v>
      </c>
      <c r="Y39" s="10">
        <v>115.89</v>
      </c>
      <c r="Z39" s="10">
        <v>114.46</v>
      </c>
      <c r="AA39" s="10">
        <v>114.59</v>
      </c>
      <c r="AB39" s="95">
        <v>7400900</v>
      </c>
      <c r="AC39" s="10">
        <v>113.8</v>
      </c>
      <c r="AD39" s="2">
        <f t="shared" si="0"/>
        <v>1.4300000000000068</v>
      </c>
      <c r="AE39" s="138">
        <f t="shared" si="1"/>
        <v>-7.1540743325773093E-3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42661</v>
      </c>
      <c r="X40" s="10">
        <v>117.38</v>
      </c>
      <c r="Y40" s="10">
        <v>118.48</v>
      </c>
      <c r="Z40" s="10">
        <v>115.16</v>
      </c>
      <c r="AA40" s="10">
        <v>115.41</v>
      </c>
      <c r="AB40" s="95">
        <v>12598300</v>
      </c>
      <c r="AC40" s="10">
        <v>114.62</v>
      </c>
      <c r="AD40" s="2">
        <f t="shared" si="0"/>
        <v>3.3200000000000074</v>
      </c>
      <c r="AE40" s="138">
        <f t="shared" si="1"/>
        <v>-2.6002719238613192E-2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123.48600000000002</v>
      </c>
      <c r="Q41" s="2"/>
      <c r="W41" s="133">
        <v>42660</v>
      </c>
      <c r="X41" s="10">
        <v>117.5</v>
      </c>
      <c r="Y41" s="10">
        <v>118.55</v>
      </c>
      <c r="Z41" s="10">
        <v>117.5</v>
      </c>
      <c r="AA41" s="10">
        <v>118.49</v>
      </c>
      <c r="AB41" s="95">
        <v>6956400</v>
      </c>
      <c r="AC41" s="10">
        <v>117.68</v>
      </c>
      <c r="AD41" s="2">
        <f t="shared" si="0"/>
        <v>1.0499999999999972</v>
      </c>
      <c r="AE41" s="138">
        <f t="shared" si="1"/>
        <v>7.9657387580300831E-3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122.36340000000001</v>
      </c>
      <c r="Q42" s="2"/>
      <c r="T42" s="91" t="s">
        <v>113</v>
      </c>
      <c r="W42" s="133">
        <v>42657</v>
      </c>
      <c r="X42" s="10">
        <v>118.5</v>
      </c>
      <c r="Y42" s="10">
        <v>118.8</v>
      </c>
      <c r="Z42" s="10">
        <v>117.56</v>
      </c>
      <c r="AA42" s="10">
        <v>117.56</v>
      </c>
      <c r="AB42" s="95">
        <v>5640500</v>
      </c>
      <c r="AC42" s="10">
        <v>116.75</v>
      </c>
      <c r="AD42" s="2">
        <f t="shared" si="0"/>
        <v>1.2399999999999949</v>
      </c>
      <c r="AE42" s="138">
        <f t="shared" si="1"/>
        <v>-5.9599829714772623E-3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121.24080000000001</v>
      </c>
      <c r="Q43" s="2"/>
      <c r="T43" s="128" t="s">
        <v>98</v>
      </c>
      <c r="U43" s="129">
        <v>110.99</v>
      </c>
      <c r="W43" s="133">
        <v>42656</v>
      </c>
      <c r="X43" s="10">
        <v>117.54</v>
      </c>
      <c r="Y43" s="10">
        <v>119.2</v>
      </c>
      <c r="Z43" s="10">
        <v>117.28</v>
      </c>
      <c r="AA43" s="10">
        <v>118.26</v>
      </c>
      <c r="AB43" s="95">
        <v>7387400</v>
      </c>
      <c r="AC43" s="10">
        <v>117.45</v>
      </c>
      <c r="AD43" s="2">
        <f t="shared" si="0"/>
        <v>1.9200000000000017</v>
      </c>
      <c r="AE43" s="138">
        <f t="shared" si="1"/>
        <v>2.4752475247524774E-3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120.11820000000002</v>
      </c>
      <c r="Q44" s="2"/>
      <c r="T44" s="93" t="s">
        <v>99</v>
      </c>
      <c r="U44" s="130">
        <v>111.65</v>
      </c>
      <c r="W44" s="133">
        <v>42655</v>
      </c>
      <c r="X44" s="10">
        <v>117.96</v>
      </c>
      <c r="Y44" s="10">
        <v>118.43</v>
      </c>
      <c r="Z44" s="10">
        <v>117.5</v>
      </c>
      <c r="AA44" s="10">
        <v>117.97</v>
      </c>
      <c r="AB44" s="95">
        <v>4685200</v>
      </c>
      <c r="AC44" s="10">
        <v>117.16</v>
      </c>
      <c r="AD44" s="2">
        <f t="shared" si="0"/>
        <v>0.93000000000000682</v>
      </c>
      <c r="AE44" s="138">
        <f t="shared" si="1"/>
        <v>2.8246169648207253E-3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118.99560000000001</v>
      </c>
      <c r="Q45" s="2"/>
      <c r="T45" s="93" t="s">
        <v>100</v>
      </c>
      <c r="U45" s="130" t="s">
        <v>515</v>
      </c>
      <c r="W45" s="133">
        <v>42654</v>
      </c>
      <c r="X45" s="10">
        <v>119.41</v>
      </c>
      <c r="Y45" s="10">
        <v>119.63</v>
      </c>
      <c r="Z45" s="10">
        <v>117.06</v>
      </c>
      <c r="AA45" s="10">
        <v>117.64</v>
      </c>
      <c r="AB45" s="95">
        <v>6394200</v>
      </c>
      <c r="AC45" s="10">
        <v>116.83</v>
      </c>
      <c r="AD45" s="2">
        <f t="shared" si="0"/>
        <v>2.5699999999999932</v>
      </c>
      <c r="AE45" s="138">
        <f t="shared" si="1"/>
        <v>-1.8070263909900852E-2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117.873</v>
      </c>
      <c r="Q46" s="2"/>
      <c r="T46" s="93" t="s">
        <v>101</v>
      </c>
      <c r="U46" s="130" t="s">
        <v>516</v>
      </c>
      <c r="W46" s="133">
        <v>42653</v>
      </c>
      <c r="X46" s="10">
        <v>119.51</v>
      </c>
      <c r="Y46" s="10">
        <v>120.2</v>
      </c>
      <c r="Z46" s="10">
        <v>119.35</v>
      </c>
      <c r="AA46" s="10">
        <v>119.8</v>
      </c>
      <c r="AB46" s="95">
        <v>3657000</v>
      </c>
      <c r="AC46" s="10">
        <v>118.98</v>
      </c>
      <c r="AD46" s="2">
        <f t="shared" si="0"/>
        <v>0.85000000000000853</v>
      </c>
      <c r="AE46" s="138">
        <f t="shared" si="1"/>
        <v>4.7289309238305322E-3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116.75040000000001</v>
      </c>
      <c r="Q47" s="2"/>
      <c r="T47" s="93" t="s">
        <v>102</v>
      </c>
      <c r="U47" s="130">
        <v>126.26</v>
      </c>
      <c r="W47" s="133">
        <v>42650</v>
      </c>
      <c r="X47" s="10">
        <v>119.17</v>
      </c>
      <c r="Y47" s="10">
        <v>119.57</v>
      </c>
      <c r="Z47" s="10">
        <v>118.69</v>
      </c>
      <c r="AA47" s="10">
        <v>119.24</v>
      </c>
      <c r="AB47" s="95">
        <v>4799300</v>
      </c>
      <c r="AC47" s="10">
        <v>118.42</v>
      </c>
      <c r="AD47" s="2">
        <f t="shared" si="0"/>
        <v>0.87999999999999545</v>
      </c>
      <c r="AE47" s="138">
        <f t="shared" si="1"/>
        <v>4.069866033576508E-3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115.62780000000001</v>
      </c>
      <c r="Q48" s="2"/>
      <c r="T48" s="93" t="s">
        <v>103</v>
      </c>
      <c r="U48" s="130">
        <v>0.63653000000000004</v>
      </c>
      <c r="W48" s="133">
        <v>42649</v>
      </c>
      <c r="X48" s="10">
        <v>118.5</v>
      </c>
      <c r="Y48" s="10">
        <v>118.85</v>
      </c>
      <c r="Z48" s="10">
        <v>117.92</v>
      </c>
      <c r="AA48" s="10">
        <v>118.75</v>
      </c>
      <c r="AB48" s="95">
        <v>4448500</v>
      </c>
      <c r="AC48" s="10">
        <v>117.94</v>
      </c>
      <c r="AD48" s="2">
        <f t="shared" si="0"/>
        <v>0.92999999999999261</v>
      </c>
      <c r="AE48" s="138">
        <f t="shared" si="1"/>
        <v>-3.5484961135519022E-3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114.5052</v>
      </c>
      <c r="Q49" s="2"/>
      <c r="T49" s="93" t="s">
        <v>104</v>
      </c>
      <c r="U49" s="130" t="s">
        <v>358</v>
      </c>
      <c r="W49" s="133">
        <v>42648</v>
      </c>
      <c r="X49" s="10">
        <v>119.22</v>
      </c>
      <c r="Y49" s="10">
        <v>119.44</v>
      </c>
      <c r="Z49" s="10">
        <v>118.6</v>
      </c>
      <c r="AA49" s="10">
        <v>119.18</v>
      </c>
      <c r="AB49" s="95">
        <v>5778700</v>
      </c>
      <c r="AC49" s="10">
        <v>118.36</v>
      </c>
      <c r="AD49" s="2">
        <f t="shared" si="0"/>
        <v>0.84000000000000341</v>
      </c>
      <c r="AE49" s="138">
        <f t="shared" si="1"/>
        <v>3.0508474576271816E-3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113.38260000000001</v>
      </c>
      <c r="Q50" s="2"/>
      <c r="T50" s="93"/>
      <c r="U50" s="130"/>
      <c r="W50" s="133">
        <v>42647</v>
      </c>
      <c r="X50" s="10">
        <v>118.84</v>
      </c>
      <c r="Y50" s="10">
        <v>119.48</v>
      </c>
      <c r="Z50" s="10">
        <v>118.28</v>
      </c>
      <c r="AA50" s="10">
        <v>118.82</v>
      </c>
      <c r="AB50" s="95">
        <v>5733900</v>
      </c>
      <c r="AC50" s="10">
        <v>118</v>
      </c>
      <c r="AD50" s="2">
        <f t="shared" si="0"/>
        <v>1.2000000000000028</v>
      </c>
      <c r="AE50" s="138">
        <f t="shared" si="1"/>
        <v>8.4752945164856541E-5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112.26</v>
      </c>
      <c r="Q51" s="2"/>
      <c r="T51" s="93" t="s">
        <v>105</v>
      </c>
      <c r="U51" s="130" t="s">
        <v>517</v>
      </c>
      <c r="W51" s="133">
        <v>42646</v>
      </c>
      <c r="X51" s="10">
        <v>118</v>
      </c>
      <c r="Y51" s="10">
        <v>119.01</v>
      </c>
      <c r="Z51" s="10">
        <v>117.43</v>
      </c>
      <c r="AA51" s="10">
        <v>118.81</v>
      </c>
      <c r="AB51" s="95">
        <v>6098600</v>
      </c>
      <c r="AC51" s="10">
        <v>117.99</v>
      </c>
      <c r="AD51" s="2">
        <f t="shared" si="0"/>
        <v>1.5799999999999983</v>
      </c>
      <c r="AE51" s="138">
        <f t="shared" si="1"/>
        <v>5.7108762359359133E-3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111.1374</v>
      </c>
      <c r="Q52" s="2"/>
      <c r="T52" s="93" t="s">
        <v>106</v>
      </c>
      <c r="U52" s="130" t="s">
        <v>346</v>
      </c>
      <c r="W52" s="133">
        <v>42643</v>
      </c>
      <c r="X52" s="10">
        <v>117.78</v>
      </c>
      <c r="Y52" s="10">
        <v>118.62</v>
      </c>
      <c r="Z52" s="10">
        <v>117.39</v>
      </c>
      <c r="AA52" s="10">
        <v>118.13</v>
      </c>
      <c r="AB52" s="95">
        <v>7941100</v>
      </c>
      <c r="AC52" s="10">
        <v>117.32</v>
      </c>
      <c r="AD52" s="2">
        <f t="shared" si="0"/>
        <v>1.230000000000004</v>
      </c>
      <c r="AE52" s="138">
        <f t="shared" si="1"/>
        <v>7.2980166566496418E-3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110.01480000000001</v>
      </c>
      <c r="Q53" s="2"/>
      <c r="T53" s="93" t="s">
        <v>107</v>
      </c>
      <c r="U53" s="131">
        <v>7672088</v>
      </c>
      <c r="W53" s="133">
        <v>42642</v>
      </c>
      <c r="X53" s="10">
        <v>118.88</v>
      </c>
      <c r="Y53" s="10">
        <v>119.27</v>
      </c>
      <c r="Z53" s="10">
        <v>117.04</v>
      </c>
      <c r="AA53" s="10">
        <v>117.27</v>
      </c>
      <c r="AB53" s="95">
        <v>6190200</v>
      </c>
      <c r="AC53" s="10">
        <v>116.47</v>
      </c>
      <c r="AD53" s="2">
        <f t="shared" si="0"/>
        <v>2.2299999999999898</v>
      </c>
      <c r="AE53" s="138">
        <f t="shared" si="1"/>
        <v>-1.7711056759719956E-2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108.8922</v>
      </c>
      <c r="T54" s="93" t="s">
        <v>110</v>
      </c>
      <c r="U54" s="131">
        <v>7219520</v>
      </c>
      <c r="W54" s="133">
        <v>42641</v>
      </c>
      <c r="X54" s="10">
        <v>119.05</v>
      </c>
      <c r="Y54" s="10">
        <v>119.52</v>
      </c>
      <c r="Z54" s="10">
        <v>118.81</v>
      </c>
      <c r="AA54" s="10">
        <v>119.39</v>
      </c>
      <c r="AB54" s="95">
        <v>5076100</v>
      </c>
      <c r="AC54" s="10">
        <v>118.57</v>
      </c>
      <c r="AD54" s="2">
        <f t="shared" si="0"/>
        <v>0.70999999999999375</v>
      </c>
      <c r="AE54" s="138">
        <f t="shared" si="1"/>
        <v>1.4358108108107892E-3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107.7696</v>
      </c>
      <c r="T55" s="93" t="s">
        <v>108</v>
      </c>
      <c r="U55" s="130" t="s">
        <v>518</v>
      </c>
      <c r="W55" s="133">
        <v>42640</v>
      </c>
      <c r="X55" s="10">
        <v>118.39</v>
      </c>
      <c r="Y55" s="10">
        <v>119.22</v>
      </c>
      <c r="Z55" s="10">
        <v>117.72</v>
      </c>
      <c r="AA55" s="10">
        <v>119.22</v>
      </c>
      <c r="AB55" s="95">
        <v>5349500</v>
      </c>
      <c r="AC55" s="10">
        <v>118.4</v>
      </c>
      <c r="AD55" s="2">
        <f t="shared" si="0"/>
        <v>1.5</v>
      </c>
      <c r="AE55" s="138">
        <f t="shared" si="1"/>
        <v>1.2225356929127296E-2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106.64700000000001</v>
      </c>
      <c r="T56" s="93" t="s">
        <v>111</v>
      </c>
      <c r="U56" s="130">
        <v>19.71</v>
      </c>
      <c r="W56" s="133">
        <v>42639</v>
      </c>
      <c r="X56" s="10">
        <v>118.63</v>
      </c>
      <c r="Y56" s="10">
        <v>118.64</v>
      </c>
      <c r="Z56" s="10">
        <v>117.56</v>
      </c>
      <c r="AA56" s="10">
        <v>117.78</v>
      </c>
      <c r="AB56" s="95">
        <v>5998900</v>
      </c>
      <c r="AC56" s="10">
        <v>116.97</v>
      </c>
      <c r="AD56" s="2">
        <f t="shared" si="0"/>
        <v>1.0799999999999983</v>
      </c>
      <c r="AE56" s="138">
        <f t="shared" si="1"/>
        <v>-8.644800406814146E-3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105.5244</v>
      </c>
      <c r="T57" s="93" t="s">
        <v>112</v>
      </c>
      <c r="U57" s="130">
        <v>5.7</v>
      </c>
      <c r="W57" s="133">
        <v>42636</v>
      </c>
      <c r="X57" s="10">
        <v>119.41</v>
      </c>
      <c r="Y57" s="10">
        <v>119.6</v>
      </c>
      <c r="Z57" s="10">
        <v>118.71</v>
      </c>
      <c r="AA57" s="10">
        <v>118.81</v>
      </c>
      <c r="AB57" s="95">
        <v>4773000</v>
      </c>
      <c r="AC57" s="10">
        <v>117.99</v>
      </c>
      <c r="AD57" s="2">
        <f t="shared" si="0"/>
        <v>0.89000000000000057</v>
      </c>
      <c r="AE57" s="138">
        <f t="shared" si="1"/>
        <v>-5.4787592717464584E-3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104.40180000000001</v>
      </c>
      <c r="T58" s="93" t="s">
        <v>109</v>
      </c>
      <c r="U58" s="130" t="s">
        <v>418</v>
      </c>
      <c r="W58" s="133">
        <v>42635</v>
      </c>
      <c r="X58" s="10">
        <v>119.25</v>
      </c>
      <c r="Y58" s="10">
        <v>119.84</v>
      </c>
      <c r="Z58" s="10">
        <v>119.14</v>
      </c>
      <c r="AA58" s="10">
        <v>119.46</v>
      </c>
      <c r="AB58" s="95">
        <v>5340500</v>
      </c>
      <c r="AC58" s="10">
        <v>118.64</v>
      </c>
      <c r="AD58" s="2">
        <f t="shared" si="0"/>
        <v>0.70000000000000284</v>
      </c>
      <c r="AE58" s="138">
        <f t="shared" si="1"/>
        <v>4.6574646456092328E-3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103.2792</v>
      </c>
      <c r="W59" s="133">
        <v>42634</v>
      </c>
      <c r="X59" s="10">
        <v>117.95</v>
      </c>
      <c r="Y59" s="10">
        <v>119</v>
      </c>
      <c r="Z59" s="10">
        <v>117.64</v>
      </c>
      <c r="AA59" s="10">
        <v>118.91</v>
      </c>
      <c r="AB59" s="95">
        <v>6337300</v>
      </c>
      <c r="AC59" s="10">
        <v>118.09</v>
      </c>
      <c r="AD59" s="2">
        <f t="shared" si="0"/>
        <v>1.3599999999999994</v>
      </c>
      <c r="AE59" s="138">
        <f t="shared" si="1"/>
        <v>8.1099539013147481E-3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102.15660000000001</v>
      </c>
      <c r="W60" s="133">
        <v>42633</v>
      </c>
      <c r="X60" s="10">
        <v>118.17</v>
      </c>
      <c r="Y60" s="10">
        <v>118.24</v>
      </c>
      <c r="Z60" s="10">
        <v>117.69</v>
      </c>
      <c r="AA60" s="10">
        <v>117.95</v>
      </c>
      <c r="AB60" s="95">
        <v>5187700</v>
      </c>
      <c r="AC60" s="10">
        <v>117.14</v>
      </c>
      <c r="AD60" s="2">
        <f t="shared" si="0"/>
        <v>0.54999999999999716</v>
      </c>
      <c r="AE60" s="138">
        <f t="shared" si="1"/>
        <v>2.4818142918272557E-3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101.03400000000001</v>
      </c>
      <c r="W61" s="133">
        <v>42632</v>
      </c>
      <c r="X61" s="10">
        <v>118.36</v>
      </c>
      <c r="Y61" s="10">
        <v>118.66</v>
      </c>
      <c r="Z61" s="10">
        <v>117.64</v>
      </c>
      <c r="AA61" s="10">
        <v>117.66</v>
      </c>
      <c r="AB61" s="95">
        <v>5457600</v>
      </c>
      <c r="AC61" s="10">
        <v>116.85</v>
      </c>
      <c r="AD61" s="2">
        <f t="shared" si="0"/>
        <v>1.019999999999996</v>
      </c>
      <c r="AE61" s="138">
        <f t="shared" si="1"/>
        <v>-5.023841961852904E-3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118.51</v>
      </c>
      <c r="Y62" s="10">
        <v>119.14</v>
      </c>
      <c r="Z62" s="10">
        <v>118.12</v>
      </c>
      <c r="AA62" s="10">
        <v>118.25</v>
      </c>
      <c r="AB62" s="95">
        <v>12408800</v>
      </c>
      <c r="AC62" s="10">
        <v>117.44</v>
      </c>
      <c r="AD62" s="2">
        <f t="shared" si="0"/>
        <v>1.019999999999996</v>
      </c>
      <c r="AE62" s="138">
        <f t="shared" si="1"/>
        <v>-3.2252588694619E-3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117.81</v>
      </c>
      <c r="Y63" s="10">
        <v>118.94</v>
      </c>
      <c r="Z63" s="10">
        <v>117.32</v>
      </c>
      <c r="AA63" s="10">
        <v>118.63</v>
      </c>
      <c r="AB63" s="95">
        <v>5812100</v>
      </c>
      <c r="AC63" s="10">
        <v>117.82</v>
      </c>
      <c r="AD63" s="2">
        <f t="shared" si="0"/>
        <v>1.6200000000000045</v>
      </c>
      <c r="AE63" s="138">
        <f t="shared" si="1"/>
        <v>6.578385305425094E-3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117.85</v>
      </c>
      <c r="Y64" s="10">
        <v>118.33</v>
      </c>
      <c r="Z64" s="10">
        <v>117.46</v>
      </c>
      <c r="AA64" s="10">
        <v>117.86</v>
      </c>
      <c r="AB64" s="95">
        <v>6124900</v>
      </c>
      <c r="AC64" s="10">
        <v>117.05</v>
      </c>
      <c r="AD64" s="2">
        <f t="shared" si="0"/>
        <v>0.87000000000000455</v>
      </c>
      <c r="AE64" s="138">
        <f t="shared" si="1"/>
        <v>2.1404109589040488E-3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118.42</v>
      </c>
      <c r="Y65" s="10">
        <v>118.83</v>
      </c>
      <c r="Z65" s="10">
        <v>117.49</v>
      </c>
      <c r="AA65" s="10">
        <v>117.61</v>
      </c>
      <c r="AB65" s="95">
        <v>7957900</v>
      </c>
      <c r="AC65" s="10">
        <v>116.8</v>
      </c>
      <c r="AD65" s="2">
        <f t="shared" si="0"/>
        <v>1.3400000000000034</v>
      </c>
      <c r="AE65" s="138">
        <f t="shared" si="1"/>
        <v>-1.3013351360486758E-2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117.76</v>
      </c>
      <c r="Y66" s="10">
        <v>119.45</v>
      </c>
      <c r="Z66" s="10">
        <v>117.38</v>
      </c>
      <c r="AA66" s="10">
        <v>119.16</v>
      </c>
      <c r="AB66" s="95">
        <v>7239800</v>
      </c>
      <c r="AC66" s="10">
        <v>118.34</v>
      </c>
      <c r="AD66" s="2">
        <f t="shared" si="0"/>
        <v>2.0700000000000074</v>
      </c>
      <c r="AE66" s="138">
        <f t="shared" si="1"/>
        <v>7.835121785045196E-3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119.03</v>
      </c>
      <c r="Y67" s="10">
        <v>119.16</v>
      </c>
      <c r="Z67" s="10">
        <v>118.18</v>
      </c>
      <c r="AA67" s="10">
        <v>118.23</v>
      </c>
      <c r="AB67" s="95">
        <v>7957300</v>
      </c>
      <c r="AC67" s="10">
        <v>117.42</v>
      </c>
      <c r="AD67" s="2">
        <f>Y67-Z67</f>
        <v>0.97999999999998977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119.37</v>
      </c>
      <c r="Y68" s="10">
        <v>119.82</v>
      </c>
      <c r="Z68" s="10">
        <v>119.14</v>
      </c>
      <c r="AA68" s="10">
        <v>119.47</v>
      </c>
      <c r="AB68" s="95">
        <v>4833000</v>
      </c>
      <c r="AC68" s="10">
        <v>118.65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92" activePane="bottomLeft" state="frozen"/>
      <selection activeCell="A2" sqref="A2"/>
      <selection pane="bottomLeft" activeCell="K92" sqref="K9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2800</v>
      </c>
      <c r="T2" s="158"/>
      <c r="U2" s="34" t="s">
        <v>255</v>
      </c>
      <c r="W2" s="123">
        <v>42713</v>
      </c>
      <c r="X2" s="41">
        <v>11.4</v>
      </c>
      <c r="Y2" s="41">
        <v>11.74</v>
      </c>
      <c r="Z2" s="41">
        <v>11.28</v>
      </c>
      <c r="AA2" s="41">
        <v>11.66</v>
      </c>
      <c r="AB2" s="104">
        <v>9061400</v>
      </c>
      <c r="AC2" s="9">
        <v>11.66</v>
      </c>
      <c r="AD2" s="2">
        <f>Y2-Z2</f>
        <v>0.46000000000000085</v>
      </c>
      <c r="AE2" s="138">
        <f>AC2/AC3-1</f>
        <v>3.3687943262411313E-2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0">
        <f>IF(Q2=0, Q4, (F107-K107)/Q2)</f>
        <v>21.04242857142863</v>
      </c>
      <c r="T3" s="163">
        <v>42640</v>
      </c>
      <c r="U3" s="34" t="s">
        <v>294</v>
      </c>
      <c r="W3" s="123">
        <v>42712</v>
      </c>
      <c r="X3" s="41">
        <v>11.05</v>
      </c>
      <c r="Y3" s="41">
        <v>11.41</v>
      </c>
      <c r="Z3" s="41">
        <v>10.95</v>
      </c>
      <c r="AA3" s="41">
        <v>11.28</v>
      </c>
      <c r="AB3" s="104">
        <v>6680000</v>
      </c>
      <c r="AC3" s="9">
        <v>11.28</v>
      </c>
      <c r="AD3" s="2">
        <f t="shared" ref="AD3:AD66" si="1">Y3-Z3</f>
        <v>0.46000000000000085</v>
      </c>
      <c r="AE3" s="138">
        <f t="shared" ref="AE3:AE66" si="2">AC3/AC4-1</f>
        <v>1.9891500904158921E-2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11.66</v>
      </c>
      <c r="R4" s="521">
        <v>3.3700000000000001E-2</v>
      </c>
      <c r="T4" s="1"/>
      <c r="W4" s="123">
        <v>42711</v>
      </c>
      <c r="X4" s="41">
        <v>11.1</v>
      </c>
      <c r="Y4" s="41">
        <v>11.21</v>
      </c>
      <c r="Z4" s="41">
        <v>11.05</v>
      </c>
      <c r="AA4" s="41">
        <v>11.06</v>
      </c>
      <c r="AB4" s="104">
        <v>5592200</v>
      </c>
      <c r="AC4" s="9">
        <v>11.06</v>
      </c>
      <c r="AD4" s="2">
        <f t="shared" si="1"/>
        <v>0.16000000000000014</v>
      </c>
      <c r="AE4" s="138">
        <f t="shared" si="2"/>
        <v>-3.6036036036035668E-3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32648</v>
      </c>
      <c r="T5" s="1"/>
      <c r="W5" s="123">
        <v>42710</v>
      </c>
      <c r="X5" s="41">
        <v>10.9</v>
      </c>
      <c r="Y5" s="41">
        <v>11.16</v>
      </c>
      <c r="Z5" s="41">
        <v>10.89</v>
      </c>
      <c r="AA5" s="41">
        <v>11.1</v>
      </c>
      <c r="AB5" s="104">
        <v>6864300</v>
      </c>
      <c r="AC5" s="9">
        <v>11.1</v>
      </c>
      <c r="AD5" s="2">
        <f t="shared" si="1"/>
        <v>0.26999999999999957</v>
      </c>
      <c r="AE5" s="138">
        <f t="shared" si="2"/>
        <v>2.4930747922437657E-2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58918.800000000163</v>
      </c>
      <c r="W6" s="123">
        <v>42709</v>
      </c>
      <c r="X6" s="41">
        <v>10.52</v>
      </c>
      <c r="Y6" s="41">
        <v>10.86</v>
      </c>
      <c r="Z6" s="41">
        <v>10.45</v>
      </c>
      <c r="AA6" s="41">
        <v>10.83</v>
      </c>
      <c r="AB6" s="104">
        <v>4338100</v>
      </c>
      <c r="AC6" s="9">
        <v>10.83</v>
      </c>
      <c r="AD6" s="2">
        <f t="shared" si="1"/>
        <v>0.41000000000000014</v>
      </c>
      <c r="AE6" s="138">
        <f t="shared" si="2"/>
        <v>3.1428571428571361E-2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-26270.800000000163</v>
      </c>
      <c r="R7">
        <v>2000</v>
      </c>
      <c r="W7" s="123">
        <v>42706</v>
      </c>
      <c r="X7" s="41">
        <v>10.52</v>
      </c>
      <c r="Y7" s="41">
        <v>10.76</v>
      </c>
      <c r="Z7" s="41">
        <v>10.41</v>
      </c>
      <c r="AA7" s="41">
        <v>10.5</v>
      </c>
      <c r="AB7" s="104">
        <v>6667000</v>
      </c>
      <c r="AC7" s="9">
        <v>10.5</v>
      </c>
      <c r="AD7" s="2">
        <f t="shared" si="1"/>
        <v>0.34999999999999964</v>
      </c>
      <c r="AE7" s="138">
        <f t="shared" si="2"/>
        <v>8.6455331412103043E-3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-26270.800000000163</v>
      </c>
      <c r="R8" s="166"/>
      <c r="W8" s="123">
        <v>42705</v>
      </c>
      <c r="X8" s="41">
        <v>11.12</v>
      </c>
      <c r="Y8" s="41">
        <v>11.21</v>
      </c>
      <c r="Z8" s="41">
        <v>10.39</v>
      </c>
      <c r="AA8" s="41">
        <v>10.41</v>
      </c>
      <c r="AB8" s="104">
        <v>7010500</v>
      </c>
      <c r="AC8" s="9">
        <v>10.41</v>
      </c>
      <c r="AD8" s="2">
        <f t="shared" si="1"/>
        <v>0.82000000000000028</v>
      </c>
      <c r="AE8" s="138">
        <f t="shared" si="2"/>
        <v>-6.6367713004484297E-2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-0.44588145040292892</v>
      </c>
      <c r="W9" s="123">
        <v>42704</v>
      </c>
      <c r="X9" s="41">
        <v>11.6</v>
      </c>
      <c r="Y9" s="41">
        <v>11.6</v>
      </c>
      <c r="Z9" s="41">
        <v>11.15</v>
      </c>
      <c r="AA9" s="41">
        <v>11.15</v>
      </c>
      <c r="AB9" s="104">
        <v>5671400</v>
      </c>
      <c r="AC9" s="9">
        <v>11.15</v>
      </c>
      <c r="AD9" s="2">
        <f t="shared" si="1"/>
        <v>0.44999999999999929</v>
      </c>
      <c r="AE9" s="138">
        <f t="shared" si="2"/>
        <v>-3.2957502168256658E-2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42703</v>
      </c>
      <c r="X10" s="41">
        <v>11.82</v>
      </c>
      <c r="Y10" s="41">
        <v>11.92</v>
      </c>
      <c r="Z10" s="41">
        <v>11.46</v>
      </c>
      <c r="AA10" s="41">
        <v>11.53</v>
      </c>
      <c r="AB10" s="104">
        <v>2896500</v>
      </c>
      <c r="AC10" s="9">
        <v>11.53</v>
      </c>
      <c r="AD10" s="2">
        <f t="shared" si="1"/>
        <v>0.45999999999999908</v>
      </c>
      <c r="AE10" s="138">
        <f t="shared" si="2"/>
        <v>-3.2718120805369177E-2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42702</v>
      </c>
      <c r="X11" s="41">
        <v>11.77</v>
      </c>
      <c r="Y11" s="41">
        <v>11.93</v>
      </c>
      <c r="Z11" s="41">
        <v>11.74</v>
      </c>
      <c r="AA11" s="41">
        <v>11.92</v>
      </c>
      <c r="AB11" s="104">
        <v>2516100</v>
      </c>
      <c r="AC11" s="9">
        <v>11.92</v>
      </c>
      <c r="AD11" s="2">
        <f t="shared" si="1"/>
        <v>0.1899999999999995</v>
      </c>
      <c r="AE11" s="138">
        <f t="shared" si="2"/>
        <v>1.7064846416382284E-2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42699</v>
      </c>
      <c r="X12" s="41">
        <v>11.68</v>
      </c>
      <c r="Y12" s="41">
        <v>11.79</v>
      </c>
      <c r="Z12" s="41">
        <v>11.6</v>
      </c>
      <c r="AA12" s="41">
        <v>11.72</v>
      </c>
      <c r="AB12" s="104">
        <v>753700</v>
      </c>
      <c r="AC12" s="9">
        <v>11.72</v>
      </c>
      <c r="AD12" s="2">
        <f t="shared" si="1"/>
        <v>0.1899999999999995</v>
      </c>
      <c r="AE12" s="138">
        <f t="shared" si="2"/>
        <v>9.4745908699398473E-3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42697</v>
      </c>
      <c r="X13" s="41">
        <v>11.39</v>
      </c>
      <c r="Y13" s="41">
        <v>11.64</v>
      </c>
      <c r="Z13" s="41">
        <v>11.37</v>
      </c>
      <c r="AA13" s="41">
        <v>11.61</v>
      </c>
      <c r="AB13" s="104">
        <v>2702500</v>
      </c>
      <c r="AC13" s="9">
        <v>11.61</v>
      </c>
      <c r="AD13" s="2">
        <f t="shared" si="1"/>
        <v>0.27000000000000135</v>
      </c>
      <c r="AE13" s="138">
        <f t="shared" si="2"/>
        <v>1.1324041811846541E-2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7"/>
      <c r="H14" s="7"/>
      <c r="I14" s="79"/>
      <c r="J14" s="44"/>
      <c r="K14" s="44"/>
      <c r="W14" s="123">
        <v>42696</v>
      </c>
      <c r="X14" s="41">
        <v>11.63</v>
      </c>
      <c r="Y14" s="41">
        <v>11.69</v>
      </c>
      <c r="Z14" s="41">
        <v>11.33</v>
      </c>
      <c r="AA14" s="41">
        <v>11.48</v>
      </c>
      <c r="AB14" s="104">
        <v>4104100</v>
      </c>
      <c r="AC14" s="9">
        <v>11.48</v>
      </c>
      <c r="AD14" s="2">
        <f t="shared" si="1"/>
        <v>0.35999999999999943</v>
      </c>
      <c r="AE14" s="138">
        <f t="shared" si="2"/>
        <v>-2.297872340425533E-2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7"/>
      <c r="H15" s="82"/>
      <c r="I15" s="79"/>
      <c r="J15" s="44"/>
      <c r="K15" s="44"/>
      <c r="V15" s="2"/>
      <c r="W15" s="123">
        <v>42695</v>
      </c>
      <c r="X15" s="41">
        <v>11.74</v>
      </c>
      <c r="Y15" s="41">
        <v>11.88</v>
      </c>
      <c r="Z15" s="41">
        <v>11.65</v>
      </c>
      <c r="AA15" s="41">
        <v>11.75</v>
      </c>
      <c r="AB15" s="104">
        <v>3562700</v>
      </c>
      <c r="AC15" s="9">
        <v>11.75</v>
      </c>
      <c r="AD15" s="2">
        <f t="shared" si="1"/>
        <v>0.23000000000000043</v>
      </c>
      <c r="AE15" s="138">
        <f t="shared" si="2"/>
        <v>1.0318142734307756E-2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7"/>
      <c r="H16" s="82"/>
      <c r="I16" s="79"/>
      <c r="J16" s="44"/>
      <c r="K16" s="44"/>
      <c r="V16" s="2"/>
      <c r="W16" s="123">
        <v>42692</v>
      </c>
      <c r="X16" s="41">
        <v>11.84</v>
      </c>
      <c r="Y16" s="41">
        <v>11.88</v>
      </c>
      <c r="Z16" s="41">
        <v>11.62</v>
      </c>
      <c r="AA16" s="41">
        <v>11.63</v>
      </c>
      <c r="AB16" s="104">
        <v>1899800</v>
      </c>
      <c r="AC16" s="9">
        <v>11.63</v>
      </c>
      <c r="AD16" s="2">
        <f t="shared" si="1"/>
        <v>0.26000000000000156</v>
      </c>
      <c r="AE16" s="138">
        <f t="shared" si="2"/>
        <v>-1.8565400843881807E-2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7"/>
      <c r="H17" s="82"/>
      <c r="I17" s="79"/>
      <c r="J17" s="44"/>
      <c r="K17" s="44"/>
      <c r="V17" s="2"/>
      <c r="W17" s="123">
        <v>42691</v>
      </c>
      <c r="X17" s="41">
        <v>11.63</v>
      </c>
      <c r="Y17" s="41">
        <v>11.95</v>
      </c>
      <c r="Z17" s="41">
        <v>11.61</v>
      </c>
      <c r="AA17" s="41">
        <v>11.85</v>
      </c>
      <c r="AB17" s="104">
        <v>3510900</v>
      </c>
      <c r="AC17" s="9">
        <v>11.85</v>
      </c>
      <c r="AD17" s="2">
        <f t="shared" si="1"/>
        <v>0.33999999999999986</v>
      </c>
      <c r="AE17" s="138">
        <f t="shared" si="2"/>
        <v>2.155172413793105E-2</v>
      </c>
      <c r="AL17" s="234"/>
      <c r="AO17" s="234"/>
      <c r="AP17" s="234"/>
    </row>
    <row r="18" spans="2:42" x14ac:dyDescent="0.25">
      <c r="B18" s="472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17"/>
      <c r="H18" s="82"/>
      <c r="I18" s="79"/>
      <c r="J18" s="44"/>
      <c r="K18" s="44"/>
      <c r="V18" s="2"/>
      <c r="W18" s="123">
        <v>42690</v>
      </c>
      <c r="X18" s="41">
        <v>11.75</v>
      </c>
      <c r="Y18" s="41">
        <v>11.89</v>
      </c>
      <c r="Z18" s="41">
        <v>11.54</v>
      </c>
      <c r="AA18" s="41">
        <v>11.6</v>
      </c>
      <c r="AB18" s="104">
        <v>2373600</v>
      </c>
      <c r="AC18" s="9">
        <v>11.6</v>
      </c>
      <c r="AD18" s="2">
        <f t="shared" si="1"/>
        <v>0.35000000000000142</v>
      </c>
      <c r="AE18" s="138">
        <f t="shared" si="2"/>
        <v>-1.4443500424808797E-2</v>
      </c>
    </row>
    <row r="19" spans="2:42" x14ac:dyDescent="0.25">
      <c r="B19" s="472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17"/>
      <c r="H19" s="82"/>
      <c r="I19" s="79"/>
      <c r="J19" s="44"/>
      <c r="K19" s="44"/>
      <c r="W19" s="123">
        <v>42689</v>
      </c>
      <c r="X19" s="41">
        <v>11.63</v>
      </c>
      <c r="Y19" s="41">
        <v>11.81</v>
      </c>
      <c r="Z19" s="41">
        <v>11.55</v>
      </c>
      <c r="AA19" s="41">
        <v>11.77</v>
      </c>
      <c r="AB19" s="104">
        <v>2707300</v>
      </c>
      <c r="AC19" s="9">
        <v>11.77</v>
      </c>
      <c r="AD19" s="2">
        <f t="shared" si="1"/>
        <v>0.25999999999999979</v>
      </c>
      <c r="AE19" s="138">
        <f t="shared" si="2"/>
        <v>1.6407599309153698E-2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42688</v>
      </c>
      <c r="X20" s="41">
        <v>11.23</v>
      </c>
      <c r="Y20" s="41">
        <v>11.66</v>
      </c>
      <c r="Z20" s="41">
        <v>11.23</v>
      </c>
      <c r="AA20" s="41">
        <v>11.58</v>
      </c>
      <c r="AB20" s="104">
        <v>3683500</v>
      </c>
      <c r="AC20" s="9">
        <v>11.58</v>
      </c>
      <c r="AD20" s="2">
        <f t="shared" si="1"/>
        <v>0.42999999999999972</v>
      </c>
      <c r="AE20" s="138">
        <f t="shared" si="2"/>
        <v>3.0249110320284656E-2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42685</v>
      </c>
      <c r="X21" s="41">
        <v>11.19</v>
      </c>
      <c r="Y21" s="41">
        <v>11.4</v>
      </c>
      <c r="Z21" s="41">
        <v>11.03</v>
      </c>
      <c r="AA21" s="41">
        <v>11.24</v>
      </c>
      <c r="AB21" s="104">
        <v>3559000</v>
      </c>
      <c r="AC21" s="9">
        <v>11.24</v>
      </c>
      <c r="AD21" s="2">
        <f t="shared" si="1"/>
        <v>0.37000000000000099</v>
      </c>
      <c r="AE21" s="138">
        <f t="shared" si="2"/>
        <v>3.5714285714285587E-3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42684</v>
      </c>
      <c r="X22" s="41">
        <v>11.74</v>
      </c>
      <c r="Y22" s="41">
        <v>11.83</v>
      </c>
      <c r="Z22" s="41">
        <v>11.18</v>
      </c>
      <c r="AA22" s="41">
        <v>11.2</v>
      </c>
      <c r="AB22" s="104">
        <v>6096600</v>
      </c>
      <c r="AC22" s="9">
        <v>11.2</v>
      </c>
      <c r="AD22" s="2">
        <f t="shared" si="1"/>
        <v>0.65000000000000036</v>
      </c>
      <c r="AE22" s="138">
        <f t="shared" si="2"/>
        <v>-4.5996592844974482E-2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42683</v>
      </c>
      <c r="X23" s="41">
        <v>11.55</v>
      </c>
      <c r="Y23" s="41">
        <v>12.13</v>
      </c>
      <c r="Z23" s="41">
        <v>11.5</v>
      </c>
      <c r="AA23" s="41">
        <v>11.74</v>
      </c>
      <c r="AB23" s="104">
        <v>9746100</v>
      </c>
      <c r="AC23" s="9">
        <v>11.74</v>
      </c>
      <c r="AD23" s="2">
        <f t="shared" si="1"/>
        <v>0.63000000000000078</v>
      </c>
      <c r="AE23" s="138">
        <f t="shared" si="2"/>
        <v>2.4432809773123898E-2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42682</v>
      </c>
      <c r="X24" s="41">
        <v>11.47</v>
      </c>
      <c r="Y24" s="41">
        <v>11.58</v>
      </c>
      <c r="Z24" s="41">
        <v>11.4</v>
      </c>
      <c r="AA24" s="41">
        <v>11.46</v>
      </c>
      <c r="AB24" s="104">
        <v>3855700</v>
      </c>
      <c r="AC24" s="9">
        <v>11.46</v>
      </c>
      <c r="AD24" s="2">
        <f t="shared" si="1"/>
        <v>0.17999999999999972</v>
      </c>
      <c r="AE24" s="138">
        <f t="shared" si="2"/>
        <v>-8.7183958151693108E-4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42681</v>
      </c>
      <c r="X25" s="41">
        <v>11.32</v>
      </c>
      <c r="Y25" s="41">
        <v>11.47</v>
      </c>
      <c r="Z25" s="41">
        <v>11.28</v>
      </c>
      <c r="AA25" s="41">
        <v>11.47</v>
      </c>
      <c r="AB25" s="104">
        <v>4340100</v>
      </c>
      <c r="AC25" s="9">
        <v>11.47</v>
      </c>
      <c r="AD25" s="2">
        <f t="shared" si="1"/>
        <v>0.19000000000000128</v>
      </c>
      <c r="AE25" s="138">
        <f t="shared" si="2"/>
        <v>2.9622980251346576E-2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42678</v>
      </c>
      <c r="X26" s="41">
        <v>11.29</v>
      </c>
      <c r="Y26" s="41">
        <v>11.53</v>
      </c>
      <c r="Z26" s="41">
        <v>11.14</v>
      </c>
      <c r="AA26" s="41">
        <v>11.14</v>
      </c>
      <c r="AB26" s="104">
        <v>5341800</v>
      </c>
      <c r="AC26" s="9">
        <v>11.14</v>
      </c>
      <c r="AD26" s="2">
        <f t="shared" si="1"/>
        <v>0.38999999999999879</v>
      </c>
      <c r="AE26" s="138">
        <f t="shared" si="2"/>
        <v>3.6036036036037888E-3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42677</v>
      </c>
      <c r="X27" s="41">
        <v>10.88</v>
      </c>
      <c r="Y27" s="41">
        <v>11.28</v>
      </c>
      <c r="Z27" s="41">
        <v>10.85</v>
      </c>
      <c r="AA27" s="41">
        <v>11.1</v>
      </c>
      <c r="AB27" s="104">
        <v>5443300</v>
      </c>
      <c r="AC27" s="9">
        <v>11.1</v>
      </c>
      <c r="AD27" s="2">
        <f t="shared" si="1"/>
        <v>0.42999999999999972</v>
      </c>
      <c r="AE27" s="138">
        <f t="shared" si="2"/>
        <v>1.9283746556473691E-2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42676</v>
      </c>
      <c r="X28" s="41">
        <v>11.5</v>
      </c>
      <c r="Y28" s="41">
        <v>11.51</v>
      </c>
      <c r="Z28" s="41">
        <v>10.81</v>
      </c>
      <c r="AA28" s="41">
        <v>10.89</v>
      </c>
      <c r="AB28" s="104">
        <v>15762400</v>
      </c>
      <c r="AC28" s="9">
        <v>10.89</v>
      </c>
      <c r="AD28" s="2">
        <f t="shared" si="1"/>
        <v>0.69999999999999929</v>
      </c>
      <c r="AE28" s="138">
        <f t="shared" si="2"/>
        <v>-7.7118644067796671E-2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42675</v>
      </c>
      <c r="X29" s="41">
        <v>11.91</v>
      </c>
      <c r="Y29" s="41">
        <v>12</v>
      </c>
      <c r="Z29" s="41">
        <v>11.72</v>
      </c>
      <c r="AA29" s="41">
        <v>11.8</v>
      </c>
      <c r="AB29" s="104">
        <v>5303100</v>
      </c>
      <c r="AC29" s="9">
        <v>11.8</v>
      </c>
      <c r="AD29" s="2">
        <f t="shared" si="1"/>
        <v>0.27999999999999936</v>
      </c>
      <c r="AE29" s="138">
        <f t="shared" si="2"/>
        <v>-8.4033613445377853E-3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42674</v>
      </c>
      <c r="X30" s="41">
        <v>11.77</v>
      </c>
      <c r="Y30" s="41">
        <v>12.02</v>
      </c>
      <c r="Z30" s="41">
        <v>11.75</v>
      </c>
      <c r="AA30" s="41">
        <v>11.9</v>
      </c>
      <c r="AB30" s="104">
        <v>8600700</v>
      </c>
      <c r="AC30" s="9">
        <v>11.9</v>
      </c>
      <c r="AD30" s="2">
        <f t="shared" si="1"/>
        <v>0.26999999999999957</v>
      </c>
      <c r="AE30" s="138">
        <f t="shared" si="2"/>
        <v>1.1904761904761862E-2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7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42671</v>
      </c>
      <c r="X31" s="41">
        <v>12.05</v>
      </c>
      <c r="Y31" s="41">
        <v>12.1</v>
      </c>
      <c r="Z31" s="41">
        <v>11.27</v>
      </c>
      <c r="AA31" s="41">
        <v>11.76</v>
      </c>
      <c r="AB31" s="104">
        <v>12747200</v>
      </c>
      <c r="AC31" s="9">
        <v>11.76</v>
      </c>
      <c r="AD31" s="2">
        <f t="shared" si="1"/>
        <v>0.83000000000000007</v>
      </c>
      <c r="AE31" s="138">
        <f t="shared" si="2"/>
        <v>-1.4249790444258115E-2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7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42670</v>
      </c>
      <c r="X32" s="41">
        <v>11.92</v>
      </c>
      <c r="Y32" s="41">
        <v>12.03</v>
      </c>
      <c r="Z32" s="41">
        <v>11.82</v>
      </c>
      <c r="AA32" s="41">
        <v>11.93</v>
      </c>
      <c r="AB32" s="104">
        <v>5151000</v>
      </c>
      <c r="AC32" s="9">
        <v>11.93</v>
      </c>
      <c r="AD32" s="2">
        <f t="shared" si="1"/>
        <v>0.20999999999999908</v>
      </c>
      <c r="AE32" s="138">
        <f t="shared" si="2"/>
        <v>2.5210084033613356E-3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7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42669</v>
      </c>
      <c r="X33" s="41">
        <v>12.03</v>
      </c>
      <c r="Y33" s="41">
        <v>12.09</v>
      </c>
      <c r="Z33" s="41">
        <v>11.79</v>
      </c>
      <c r="AA33" s="41">
        <v>11.9</v>
      </c>
      <c r="AB33" s="104">
        <v>7765300</v>
      </c>
      <c r="AC33" s="9">
        <v>11.9</v>
      </c>
      <c r="AD33" s="2">
        <f t="shared" si="1"/>
        <v>0.30000000000000071</v>
      </c>
      <c r="AE33" s="138">
        <f t="shared" si="2"/>
        <v>-2.1381578947368363E-2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7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42668</v>
      </c>
      <c r="X34" s="41">
        <v>12.41</v>
      </c>
      <c r="Y34" s="41">
        <v>12.51</v>
      </c>
      <c r="Z34" s="41">
        <v>12.15</v>
      </c>
      <c r="AA34" s="41">
        <v>12.16</v>
      </c>
      <c r="AB34" s="104">
        <v>6320400</v>
      </c>
      <c r="AC34" s="9">
        <v>12.16</v>
      </c>
      <c r="AD34" s="2">
        <f t="shared" si="1"/>
        <v>0.35999999999999943</v>
      </c>
      <c r="AE34" s="138">
        <f t="shared" si="2"/>
        <v>-2.0933977455716568E-2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7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42667</v>
      </c>
      <c r="X35" s="41">
        <v>12.69</v>
      </c>
      <c r="Y35" s="41">
        <v>12.78</v>
      </c>
      <c r="Z35" s="41">
        <v>12.35</v>
      </c>
      <c r="AA35" s="41">
        <v>12.42</v>
      </c>
      <c r="AB35" s="104">
        <v>3620800</v>
      </c>
      <c r="AC35" s="9">
        <v>12.42</v>
      </c>
      <c r="AD35" s="2">
        <f t="shared" si="1"/>
        <v>0.42999999999999972</v>
      </c>
      <c r="AE35" s="138">
        <f t="shared" si="2"/>
        <v>-1.8957345971563955E-2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7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42664</v>
      </c>
      <c r="X36" s="41">
        <v>12.85</v>
      </c>
      <c r="Y36" s="41">
        <v>13.05</v>
      </c>
      <c r="Z36" s="41">
        <v>12.66</v>
      </c>
      <c r="AA36" s="41">
        <v>12.66</v>
      </c>
      <c r="AB36" s="104">
        <v>3827600</v>
      </c>
      <c r="AC36" s="9">
        <v>12.66</v>
      </c>
      <c r="AD36" s="2">
        <f t="shared" si="1"/>
        <v>0.39000000000000057</v>
      </c>
      <c r="AE36" s="138">
        <f t="shared" si="2"/>
        <v>-2.4653312788906034E-2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7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42663</v>
      </c>
      <c r="X37" s="41">
        <v>13.04</v>
      </c>
      <c r="Y37" s="41">
        <v>13.12</v>
      </c>
      <c r="Z37" s="41">
        <v>12.85</v>
      </c>
      <c r="AA37" s="41">
        <v>12.98</v>
      </c>
      <c r="AB37" s="104">
        <v>2999400</v>
      </c>
      <c r="AC37" s="9">
        <v>12.98</v>
      </c>
      <c r="AD37" s="2">
        <f t="shared" si="1"/>
        <v>0.26999999999999957</v>
      </c>
      <c r="AE37" s="138">
        <f t="shared" si="2"/>
        <v>-6.8859984697781096E-3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7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42662</v>
      </c>
      <c r="X38" s="41">
        <v>12.88</v>
      </c>
      <c r="Y38" s="41">
        <v>13.14</v>
      </c>
      <c r="Z38" s="41">
        <v>12.82</v>
      </c>
      <c r="AA38" s="41">
        <v>13.07</v>
      </c>
      <c r="AB38" s="104">
        <v>2991000</v>
      </c>
      <c r="AC38" s="9">
        <v>13.07</v>
      </c>
      <c r="AD38" s="2">
        <f t="shared" si="1"/>
        <v>0.32000000000000028</v>
      </c>
      <c r="AE38" s="138">
        <f t="shared" si="2"/>
        <v>1.8706157443491911E-2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7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42661</v>
      </c>
      <c r="X39" s="41">
        <v>12.79</v>
      </c>
      <c r="Y39" s="41">
        <v>12.96</v>
      </c>
      <c r="Z39" s="41">
        <v>12.65</v>
      </c>
      <c r="AA39" s="41">
        <v>12.83</v>
      </c>
      <c r="AB39" s="104">
        <v>5691600</v>
      </c>
      <c r="AC39" s="9">
        <v>12.83</v>
      </c>
      <c r="AD39" s="2">
        <f t="shared" si="1"/>
        <v>0.3100000000000005</v>
      </c>
      <c r="AE39" s="138">
        <f t="shared" si="2"/>
        <v>1.5835312747426666E-2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7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42660</v>
      </c>
      <c r="X40" s="41">
        <v>12.86</v>
      </c>
      <c r="Y40" s="41">
        <v>12.98</v>
      </c>
      <c r="Z40" s="41">
        <v>12.61</v>
      </c>
      <c r="AA40" s="41">
        <v>12.63</v>
      </c>
      <c r="AB40" s="104">
        <v>3758700</v>
      </c>
      <c r="AC40" s="9">
        <v>12.63</v>
      </c>
      <c r="AD40" s="2">
        <f t="shared" si="1"/>
        <v>0.37000000000000099</v>
      </c>
      <c r="AE40" s="138">
        <f t="shared" si="2"/>
        <v>-2.1688613477924057E-2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7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42657</v>
      </c>
      <c r="X41" s="41">
        <v>13.04</v>
      </c>
      <c r="Y41" s="41">
        <v>13.22</v>
      </c>
      <c r="Z41" s="41">
        <v>12.88</v>
      </c>
      <c r="AA41" s="41">
        <v>12.91</v>
      </c>
      <c r="AB41" s="104">
        <v>3619300</v>
      </c>
      <c r="AC41" s="9">
        <v>12.91</v>
      </c>
      <c r="AD41" s="2">
        <f t="shared" si="1"/>
        <v>0.33999999999999986</v>
      </c>
      <c r="AE41" s="138">
        <f t="shared" si="2"/>
        <v>-8.4485407066051676E-3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7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42656</v>
      </c>
      <c r="X42" s="41">
        <v>12.93</v>
      </c>
      <c r="Y42" s="41">
        <v>13.12</v>
      </c>
      <c r="Z42" s="41">
        <v>12.77</v>
      </c>
      <c r="AA42" s="41">
        <v>13.02</v>
      </c>
      <c r="AB42" s="104">
        <v>3970800</v>
      </c>
      <c r="AC42" s="9">
        <v>13.02</v>
      </c>
      <c r="AD42" s="2">
        <f t="shared" si="1"/>
        <v>0.34999999999999964</v>
      </c>
      <c r="AE42" s="138">
        <f t="shared" si="2"/>
        <v>5.4054054054053502E-3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7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12.826000000000001</v>
      </c>
      <c r="T43" s="108" t="s">
        <v>98</v>
      </c>
      <c r="U43" s="106">
        <v>11.28</v>
      </c>
      <c r="W43" s="123">
        <v>42655</v>
      </c>
      <c r="X43" s="41">
        <v>12.96</v>
      </c>
      <c r="Y43" s="41">
        <v>12.98</v>
      </c>
      <c r="Z43" s="41">
        <v>12.79</v>
      </c>
      <c r="AA43" s="41">
        <v>12.95</v>
      </c>
      <c r="AB43" s="104">
        <v>3297600</v>
      </c>
      <c r="AC43" s="9">
        <v>12.95</v>
      </c>
      <c r="AD43" s="2">
        <f t="shared" si="1"/>
        <v>0.19000000000000128</v>
      </c>
      <c r="AE43" s="138">
        <f t="shared" si="2"/>
        <v>-7.716049382717749E-4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7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12.7094</v>
      </c>
      <c r="T44" s="108" t="s">
        <v>99</v>
      </c>
      <c r="U44" s="106">
        <v>11.47</v>
      </c>
      <c r="W44" s="123">
        <v>42654</v>
      </c>
      <c r="X44" s="41">
        <v>13.09</v>
      </c>
      <c r="Y44" s="41">
        <v>13.13</v>
      </c>
      <c r="Z44" s="41">
        <v>12.9</v>
      </c>
      <c r="AA44" s="41">
        <v>12.96</v>
      </c>
      <c r="AB44" s="104">
        <v>7598100</v>
      </c>
      <c r="AC44" s="9">
        <v>12.96</v>
      </c>
      <c r="AD44" s="2">
        <f t="shared" si="1"/>
        <v>0.23000000000000043</v>
      </c>
      <c r="AE44" s="138">
        <f t="shared" si="2"/>
        <v>-1.4448669201520881E-2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7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12.5928</v>
      </c>
      <c r="Q45" s="2"/>
      <c r="T45" s="108" t="s">
        <v>100</v>
      </c>
      <c r="U45" s="106" t="s">
        <v>519</v>
      </c>
      <c r="W45" s="123">
        <v>42653</v>
      </c>
      <c r="X45" s="41">
        <v>12.82</v>
      </c>
      <c r="Y45" s="41">
        <v>13.19</v>
      </c>
      <c r="Z45" s="41">
        <v>12.66</v>
      </c>
      <c r="AA45" s="41">
        <v>13.15</v>
      </c>
      <c r="AB45" s="104">
        <v>7096100</v>
      </c>
      <c r="AC45" s="9">
        <v>13.15</v>
      </c>
      <c r="AD45" s="2">
        <f t="shared" si="1"/>
        <v>0.52999999999999936</v>
      </c>
      <c r="AE45" s="138">
        <f t="shared" si="2"/>
        <v>4.7808764940239001E-2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7">
        <v>42361</v>
      </c>
      <c r="H46" s="82"/>
      <c r="I46" s="79"/>
      <c r="J46" s="44"/>
      <c r="K46" s="44"/>
      <c r="O46" s="83">
        <v>1.07</v>
      </c>
      <c r="P46" s="83">
        <f t="shared" si="8"/>
        <v>12.4762</v>
      </c>
      <c r="Q46" s="2"/>
      <c r="T46" s="108" t="s">
        <v>101</v>
      </c>
      <c r="U46" s="106" t="s">
        <v>520</v>
      </c>
      <c r="W46" s="123">
        <v>42650</v>
      </c>
      <c r="X46" s="41">
        <v>12.44</v>
      </c>
      <c r="Y46" s="41">
        <v>12.66</v>
      </c>
      <c r="Z46" s="41">
        <v>12.44</v>
      </c>
      <c r="AA46" s="41">
        <v>12.55</v>
      </c>
      <c r="AB46" s="104">
        <v>5271400</v>
      </c>
      <c r="AC46" s="9">
        <v>12.55</v>
      </c>
      <c r="AD46" s="2">
        <f t="shared" si="1"/>
        <v>0.22000000000000064</v>
      </c>
      <c r="AE46" s="138">
        <f t="shared" si="2"/>
        <v>1.7017828200972529E-2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7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12.3596</v>
      </c>
      <c r="Q47" s="2"/>
      <c r="T47" s="108" t="s">
        <v>102</v>
      </c>
      <c r="U47" s="106">
        <v>15.77</v>
      </c>
      <c r="W47" s="123">
        <v>42649</v>
      </c>
      <c r="X47" s="41">
        <v>12.23</v>
      </c>
      <c r="Y47" s="41">
        <v>12.47</v>
      </c>
      <c r="Z47" s="41">
        <v>12.2</v>
      </c>
      <c r="AA47" s="41">
        <v>12.34</v>
      </c>
      <c r="AB47" s="104">
        <v>3306700</v>
      </c>
      <c r="AC47" s="9">
        <v>12.34</v>
      </c>
      <c r="AD47" s="2">
        <f t="shared" si="1"/>
        <v>0.27000000000000135</v>
      </c>
      <c r="AE47" s="138">
        <f t="shared" si="2"/>
        <v>8.110300081103361E-4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12.243</v>
      </c>
      <c r="Q48" s="2"/>
      <c r="T48" s="108" t="s">
        <v>103</v>
      </c>
      <c r="U48" s="106">
        <v>1.16473</v>
      </c>
      <c r="W48" s="123">
        <v>42648</v>
      </c>
      <c r="X48" s="41">
        <v>12.3</v>
      </c>
      <c r="Y48" s="41">
        <v>12.46</v>
      </c>
      <c r="Z48" s="41">
        <v>12.2</v>
      </c>
      <c r="AA48" s="41">
        <v>12.33</v>
      </c>
      <c r="AB48" s="104">
        <v>2892500</v>
      </c>
      <c r="AC48" s="9">
        <v>12.33</v>
      </c>
      <c r="AD48" s="2">
        <f t="shared" si="1"/>
        <v>0.26000000000000156</v>
      </c>
      <c r="AE48" s="138">
        <f t="shared" si="2"/>
        <v>1.0655737704918122E-2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12.1264</v>
      </c>
      <c r="Q49" s="2"/>
      <c r="T49" s="108" t="s">
        <v>122</v>
      </c>
      <c r="U49" s="106" t="s">
        <v>381</v>
      </c>
      <c r="W49" s="123">
        <v>42647</v>
      </c>
      <c r="X49" s="41">
        <v>12.52</v>
      </c>
      <c r="Y49" s="41">
        <v>12.61</v>
      </c>
      <c r="Z49" s="41">
        <v>12.15</v>
      </c>
      <c r="AA49" s="41">
        <v>12.2</v>
      </c>
      <c r="AB49" s="104">
        <v>7359200</v>
      </c>
      <c r="AC49" s="9">
        <v>12.2</v>
      </c>
      <c r="AD49" s="2">
        <f t="shared" si="1"/>
        <v>0.45999999999999908</v>
      </c>
      <c r="AE49" s="138">
        <f t="shared" si="2"/>
        <v>-2.4000000000000021E-2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12.0098</v>
      </c>
      <c r="Q50" s="2"/>
      <c r="T50" s="108"/>
      <c r="U50" s="106"/>
      <c r="W50" s="123">
        <v>42646</v>
      </c>
      <c r="X50" s="41">
        <v>12.66</v>
      </c>
      <c r="Y50" s="41">
        <v>12.78</v>
      </c>
      <c r="Z50" s="41">
        <v>12.34</v>
      </c>
      <c r="AA50" s="41">
        <v>12.5</v>
      </c>
      <c r="AB50" s="104">
        <v>5753600</v>
      </c>
      <c r="AC50" s="9">
        <v>12.5</v>
      </c>
      <c r="AD50" s="2">
        <f t="shared" si="1"/>
        <v>0.4399999999999995</v>
      </c>
      <c r="AE50" s="138">
        <f t="shared" si="2"/>
        <v>-1.1075949367088667E-2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11.8932</v>
      </c>
      <c r="Q51" s="2"/>
      <c r="T51" s="108" t="s">
        <v>105</v>
      </c>
      <c r="U51" s="106" t="s">
        <v>521</v>
      </c>
      <c r="W51" s="123">
        <v>42643</v>
      </c>
      <c r="X51" s="41">
        <v>12.81</v>
      </c>
      <c r="Y51" s="41">
        <v>12.82</v>
      </c>
      <c r="Z51" s="41">
        <v>12.54</v>
      </c>
      <c r="AA51" s="41">
        <v>12.64</v>
      </c>
      <c r="AB51" s="104">
        <v>8204200</v>
      </c>
      <c r="AC51" s="9">
        <v>12.64</v>
      </c>
      <c r="AD51" s="2">
        <f t="shared" si="1"/>
        <v>0.28000000000000114</v>
      </c>
      <c r="AE51" s="138">
        <f t="shared" si="2"/>
        <v>-9.4043887147334804E-3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11.7766</v>
      </c>
      <c r="Q52" s="2"/>
      <c r="T52" s="108" t="s">
        <v>106</v>
      </c>
      <c r="U52" s="106" t="s">
        <v>419</v>
      </c>
      <c r="W52" s="123">
        <v>42642</v>
      </c>
      <c r="X52" s="41">
        <v>13.22</v>
      </c>
      <c r="Y52" s="41">
        <v>13.22</v>
      </c>
      <c r="Z52" s="41">
        <v>12.7</v>
      </c>
      <c r="AA52" s="41">
        <v>12.76</v>
      </c>
      <c r="AB52" s="104">
        <v>9119400</v>
      </c>
      <c r="AC52" s="9">
        <v>12.76</v>
      </c>
      <c r="AD52" s="2">
        <f t="shared" si="1"/>
        <v>0.52000000000000135</v>
      </c>
      <c r="AE52" s="138">
        <f t="shared" si="2"/>
        <v>-4.1322314049586861E-2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11.66</v>
      </c>
      <c r="Q53" s="2"/>
      <c r="T53" s="108" t="s">
        <v>107</v>
      </c>
      <c r="U53" s="107">
        <v>9061382</v>
      </c>
      <c r="W53" s="123">
        <v>42641</v>
      </c>
      <c r="X53" s="41">
        <v>13.52</v>
      </c>
      <c r="Y53" s="41">
        <v>13.58</v>
      </c>
      <c r="Z53" s="41">
        <v>13.29</v>
      </c>
      <c r="AA53" s="41">
        <v>13.31</v>
      </c>
      <c r="AB53" s="104">
        <v>6965000</v>
      </c>
      <c r="AC53" s="9">
        <v>13.31</v>
      </c>
      <c r="AD53" s="2">
        <f t="shared" si="1"/>
        <v>0.29000000000000092</v>
      </c>
      <c r="AE53" s="138">
        <f t="shared" si="2"/>
        <v>-1.187824795842618E-2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11.5434</v>
      </c>
      <c r="Q54" s="2"/>
      <c r="T54" s="108" t="s">
        <v>110</v>
      </c>
      <c r="U54" s="107">
        <v>5280060</v>
      </c>
      <c r="W54" s="123">
        <v>42640</v>
      </c>
      <c r="X54" s="41">
        <v>13.61</v>
      </c>
      <c r="Y54" s="41">
        <v>13.65</v>
      </c>
      <c r="Z54" s="41">
        <v>13.35</v>
      </c>
      <c r="AA54" s="41">
        <v>13.47</v>
      </c>
      <c r="AB54" s="104">
        <v>4038700</v>
      </c>
      <c r="AC54" s="9">
        <v>13.47</v>
      </c>
      <c r="AD54" s="2">
        <f t="shared" si="1"/>
        <v>0.30000000000000071</v>
      </c>
      <c r="AE54" s="138">
        <f t="shared" si="2"/>
        <v>-1.4630577907827291E-2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11.4268</v>
      </c>
      <c r="T55" s="108" t="s">
        <v>108</v>
      </c>
      <c r="U55" s="106" t="s">
        <v>522</v>
      </c>
      <c r="W55" s="123">
        <v>42639</v>
      </c>
      <c r="X55" s="41">
        <v>13.88</v>
      </c>
      <c r="Y55" s="41">
        <v>13.89</v>
      </c>
      <c r="Z55" s="41">
        <v>13.57</v>
      </c>
      <c r="AA55" s="41">
        <v>13.67</v>
      </c>
      <c r="AB55" s="104">
        <v>3235400</v>
      </c>
      <c r="AC55" s="9">
        <v>13.67</v>
      </c>
      <c r="AD55" s="2">
        <f t="shared" si="1"/>
        <v>0.32000000000000028</v>
      </c>
      <c r="AE55" s="138">
        <f t="shared" si="2"/>
        <v>-1.6546762589928043E-2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11.3102</v>
      </c>
      <c r="T56" s="108" t="s">
        <v>111</v>
      </c>
      <c r="U56" s="106">
        <v>233.2</v>
      </c>
      <c r="W56" s="123">
        <v>42636</v>
      </c>
      <c r="X56" s="41">
        <v>13.8</v>
      </c>
      <c r="Y56" s="41">
        <v>14</v>
      </c>
      <c r="Z56" s="41">
        <v>13.75</v>
      </c>
      <c r="AA56" s="41">
        <v>13.9</v>
      </c>
      <c r="AB56" s="104">
        <v>3698500</v>
      </c>
      <c r="AC56" s="9">
        <v>13.9</v>
      </c>
      <c r="AD56" s="2">
        <f t="shared" si="1"/>
        <v>0.25</v>
      </c>
      <c r="AE56" s="138">
        <f t="shared" si="2"/>
        <v>-7.1890726096335289E-4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11.1936</v>
      </c>
      <c r="T57" s="108" t="s">
        <v>112</v>
      </c>
      <c r="U57" s="106">
        <v>0.05</v>
      </c>
      <c r="W57" s="123">
        <v>42635</v>
      </c>
      <c r="X57" s="41">
        <v>13.89</v>
      </c>
      <c r="Y57" s="41">
        <v>13.96</v>
      </c>
      <c r="Z57" s="41">
        <v>13.66</v>
      </c>
      <c r="AA57" s="41">
        <v>13.91</v>
      </c>
      <c r="AB57" s="104">
        <v>3084700</v>
      </c>
      <c r="AC57" s="9">
        <v>13.91</v>
      </c>
      <c r="AD57" s="2">
        <f t="shared" si="1"/>
        <v>0.30000000000000071</v>
      </c>
      <c r="AE57" s="138">
        <f t="shared" si="2"/>
        <v>8.701957940536742E-3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11.077</v>
      </c>
      <c r="T58" s="108" t="s">
        <v>109</v>
      </c>
      <c r="U58" s="106" t="s">
        <v>123</v>
      </c>
      <c r="W58" s="123">
        <v>42634</v>
      </c>
      <c r="X58" s="41">
        <v>13.67</v>
      </c>
      <c r="Y58" s="41">
        <v>13.91</v>
      </c>
      <c r="Z58" s="41">
        <v>13.63</v>
      </c>
      <c r="AA58" s="41">
        <v>13.79</v>
      </c>
      <c r="AB58" s="104">
        <v>4343300</v>
      </c>
      <c r="AC58" s="9">
        <v>13.79</v>
      </c>
      <c r="AD58" s="2">
        <f t="shared" si="1"/>
        <v>0.27999999999999936</v>
      </c>
      <c r="AE58" s="138">
        <f t="shared" si="2"/>
        <v>1.2481644640234935E-2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10.9604</v>
      </c>
      <c r="W59" s="123">
        <v>42633</v>
      </c>
      <c r="X59" s="41">
        <v>13.29</v>
      </c>
      <c r="Y59" s="41">
        <v>13.65</v>
      </c>
      <c r="Z59" s="41">
        <v>13.22</v>
      </c>
      <c r="AA59" s="41">
        <v>13.62</v>
      </c>
      <c r="AB59" s="104">
        <v>5358200</v>
      </c>
      <c r="AC59" s="9">
        <v>13.62</v>
      </c>
      <c r="AD59" s="2">
        <f t="shared" si="1"/>
        <v>0.42999999999999972</v>
      </c>
      <c r="AE59" s="138">
        <f t="shared" si="2"/>
        <v>2.7149321266968229E-2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10.8438</v>
      </c>
      <c r="W60" s="123">
        <v>42632</v>
      </c>
      <c r="X60" s="41">
        <v>13.37</v>
      </c>
      <c r="Y60" s="41">
        <v>13.44</v>
      </c>
      <c r="Z60" s="41">
        <v>13.04</v>
      </c>
      <c r="AA60" s="41">
        <v>13.26</v>
      </c>
      <c r="AB60" s="104">
        <v>3460100</v>
      </c>
      <c r="AC60" s="9">
        <v>13.26</v>
      </c>
      <c r="AD60" s="2">
        <f t="shared" si="1"/>
        <v>0.40000000000000036</v>
      </c>
      <c r="AE60" s="138">
        <f t="shared" si="2"/>
        <v>-2.2573363431150906E-3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10.7272</v>
      </c>
      <c r="W61" s="123">
        <v>42629</v>
      </c>
      <c r="X61" s="41">
        <v>12.99</v>
      </c>
      <c r="Y61" s="41">
        <v>13.32</v>
      </c>
      <c r="Z61" s="41">
        <v>12.89</v>
      </c>
      <c r="AA61" s="41">
        <v>13.29</v>
      </c>
      <c r="AB61" s="104">
        <v>6121800</v>
      </c>
      <c r="AC61" s="9">
        <v>13.29</v>
      </c>
      <c r="AD61" s="2">
        <f t="shared" si="1"/>
        <v>0.42999999999999972</v>
      </c>
      <c r="AE61" s="138">
        <f t="shared" si="2"/>
        <v>1.2957317073170715E-2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10.6106</v>
      </c>
      <c r="W62" s="123">
        <v>42628</v>
      </c>
      <c r="X62" s="41">
        <v>12.87</v>
      </c>
      <c r="Y62" s="41">
        <v>13.28</v>
      </c>
      <c r="Z62" s="41">
        <v>12.75</v>
      </c>
      <c r="AA62" s="41">
        <v>13.12</v>
      </c>
      <c r="AB62" s="104">
        <v>4966000</v>
      </c>
      <c r="AC62" s="9">
        <v>13.12</v>
      </c>
      <c r="AD62" s="2">
        <f t="shared" si="1"/>
        <v>0.52999999999999936</v>
      </c>
      <c r="AE62" s="138">
        <f t="shared" si="2"/>
        <v>1.6266460108443015E-2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10.494</v>
      </c>
      <c r="W63" s="123">
        <v>42627</v>
      </c>
      <c r="X63" s="41">
        <v>13</v>
      </c>
      <c r="Y63" s="41">
        <v>13.14</v>
      </c>
      <c r="Z63" s="41">
        <v>12.77</v>
      </c>
      <c r="AA63" s="41">
        <v>12.91</v>
      </c>
      <c r="AB63" s="104">
        <v>5997000</v>
      </c>
      <c r="AC63" s="9">
        <v>12.91</v>
      </c>
      <c r="AD63" s="2">
        <f t="shared" si="1"/>
        <v>0.37000000000000099</v>
      </c>
      <c r="AE63" s="138">
        <f t="shared" si="2"/>
        <v>-9.2095165003837076E-3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42626</v>
      </c>
      <c r="X64" s="41">
        <v>13.42</v>
      </c>
      <c r="Y64" s="41">
        <v>13.42</v>
      </c>
      <c r="Z64" s="41">
        <v>12.87</v>
      </c>
      <c r="AA64" s="41">
        <v>13.03</v>
      </c>
      <c r="AB64" s="104">
        <v>6838100</v>
      </c>
      <c r="AC64" s="9">
        <v>13.03</v>
      </c>
      <c r="AD64" s="2">
        <f t="shared" si="1"/>
        <v>0.55000000000000071</v>
      </c>
      <c r="AE64" s="138">
        <f t="shared" si="2"/>
        <v>-4.3318649045521296E-2</v>
      </c>
    </row>
    <row r="65" spans="1:41" ht="16.5" customHeight="1" x14ac:dyDescent="0.25">
      <c r="A65" s="634" t="s">
        <v>281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42625</v>
      </c>
      <c r="X65" s="41">
        <v>13.33</v>
      </c>
      <c r="Y65" s="41">
        <v>13.67</v>
      </c>
      <c r="Z65" s="41">
        <v>13.24</v>
      </c>
      <c r="AA65" s="41">
        <v>13.62</v>
      </c>
      <c r="AB65" s="104">
        <v>4759300</v>
      </c>
      <c r="AC65" s="9">
        <v>13.62</v>
      </c>
      <c r="AD65" s="2">
        <f t="shared" si="1"/>
        <v>0.42999999999999972</v>
      </c>
      <c r="AE65" s="138">
        <f t="shared" si="2"/>
        <v>1.6417910447761086E-2</v>
      </c>
      <c r="AL65" s="234"/>
      <c r="AO65" s="234"/>
    </row>
    <row r="66" spans="1:41" x14ac:dyDescent="0.25">
      <c r="A66" s="634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42622</v>
      </c>
      <c r="X66" s="41">
        <v>13.72</v>
      </c>
      <c r="Y66" s="41">
        <v>13.76</v>
      </c>
      <c r="Z66" s="41">
        <v>13.37</v>
      </c>
      <c r="AA66" s="41">
        <v>13.4</v>
      </c>
      <c r="AB66" s="104">
        <v>7564000</v>
      </c>
      <c r="AC66" s="9">
        <v>13.4</v>
      </c>
      <c r="AD66" s="2">
        <f t="shared" si="1"/>
        <v>0.39000000000000057</v>
      </c>
      <c r="AE66" s="138">
        <f t="shared" si="2"/>
        <v>-3.3189033189033101E-2</v>
      </c>
    </row>
    <row r="67" spans="1:41" ht="17.25" customHeight="1" x14ac:dyDescent="0.25">
      <c r="A67" s="634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42621</v>
      </c>
      <c r="X67" s="41">
        <v>13.4</v>
      </c>
      <c r="Y67" s="41">
        <v>13.92</v>
      </c>
      <c r="Z67" s="41">
        <v>13.27</v>
      </c>
      <c r="AA67" s="41">
        <v>13.86</v>
      </c>
      <c r="AB67" s="104">
        <v>7029300</v>
      </c>
      <c r="AC67" s="9">
        <v>13.86</v>
      </c>
      <c r="AD67" s="2">
        <f>Y67-Z67</f>
        <v>0.65000000000000036</v>
      </c>
      <c r="AE67" s="138" t="e">
        <f>AC67/AC68-1</f>
        <v>#DIV/0!</v>
      </c>
      <c r="AL67" s="234"/>
    </row>
    <row r="68" spans="1:41" ht="18" customHeight="1" x14ac:dyDescent="0.25">
      <c r="A68" s="633" t="s">
        <v>291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3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3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3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3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3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72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72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72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41" t="s">
        <v>688</v>
      </c>
    </row>
    <row r="86" spans="2:13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72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41"/>
    </row>
    <row r="87" spans="2:13" x14ac:dyDescent="0.25">
      <c r="B87" s="472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72">
        <v>42713</v>
      </c>
      <c r="H87" s="185">
        <v>200</v>
      </c>
      <c r="I87" s="80">
        <v>11.72</v>
      </c>
      <c r="J87" s="2">
        <v>0.05</v>
      </c>
      <c r="K87" s="2">
        <f t="shared" si="10"/>
        <v>2343.9499999999998</v>
      </c>
      <c r="M87" s="641"/>
    </row>
    <row r="88" spans="2:13" x14ac:dyDescent="0.25">
      <c r="B88" s="472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21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72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72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72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72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19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5"/>
      <c r="B98" s="519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5"/>
      <c r="B99" s="51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C100" s="4"/>
      <c r="D100" s="240"/>
      <c r="E100" s="3"/>
      <c r="F100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8" t="s">
        <v>200</v>
      </c>
      <c r="B108" s="359"/>
      <c r="C108" s="360">
        <f>SumByColor($A$108,C2:C106)</f>
        <v>34405</v>
      </c>
      <c r="D108" s="360"/>
      <c r="E108" s="360"/>
      <c r="F108" s="361">
        <f>SumByColor($A$108,F2:F106)</f>
        <v>476992</v>
      </c>
      <c r="G108" s="360"/>
      <c r="H108" s="360">
        <f>SumByColor($A$108,H2:H106)</f>
        <v>34405</v>
      </c>
      <c r="I108" s="360"/>
      <c r="J108" s="360"/>
      <c r="K108" s="361">
        <f>SumByColor($A$108,K2:K106)</f>
        <v>477606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8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8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8">
        <v>3000</v>
      </c>
      <c r="D166" s="518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316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8">
        <v>3000</v>
      </c>
      <c r="D184" s="518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1" si="76">C203*(E203-D203)</f>
        <v>-24498.720000000001</v>
      </c>
      <c r="G203" s="40">
        <f t="shared" ref="G203:G221" si="77">IF(C203=0, 0,D203*C203)</f>
        <v>80973.72</v>
      </c>
      <c r="H203" s="232">
        <f t="shared" ref="H203:H221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341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348</v>
      </c>
    </row>
    <row r="207" spans="2:9" x14ac:dyDescent="0.25">
      <c r="B207" s="193">
        <v>42664</v>
      </c>
      <c r="C207" s="448">
        <v>3000</v>
      </c>
      <c r="D207" s="518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8">
        <v>3000</v>
      </c>
      <c r="D220" s="518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/>
      <c r="C222" s="282"/>
      <c r="D222" s="283"/>
      <c r="E222" s="40"/>
      <c r="F222" s="40"/>
      <c r="G222" s="40"/>
      <c r="H222" s="232"/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7"/>
  </mergeCells>
  <conditionalFormatting sqref="Q12 F137 H126:H129 H168:H171 F168:F171 H137 H142:H155 F142:F155">
    <cfRule type="expression" dxfId="617" priority="72">
      <formula>F12&gt;0</formula>
    </cfRule>
    <cfRule type="expression" dxfId="61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5" priority="65">
      <formula>F113&gt;0</formula>
    </cfRule>
    <cfRule type="expression" dxfId="614" priority="66">
      <formula>F113&lt;0</formula>
    </cfRule>
  </conditionalFormatting>
  <conditionalFormatting sqref="H113:H119">
    <cfRule type="expression" dxfId="613" priority="53">
      <formula>H113&gt;0</formula>
    </cfRule>
    <cfRule type="expression" dxfId="612" priority="54">
      <formula>H113&lt;0</formula>
    </cfRule>
  </conditionalFormatting>
  <conditionalFormatting sqref="H120">
    <cfRule type="expression" dxfId="611" priority="51">
      <formula>H120&gt;0</formula>
    </cfRule>
    <cfRule type="expression" dxfId="610" priority="52">
      <formula>H120&lt;0</formula>
    </cfRule>
  </conditionalFormatting>
  <conditionalFormatting sqref="H121">
    <cfRule type="expression" dxfId="609" priority="49">
      <formula>H121&gt;0</formula>
    </cfRule>
    <cfRule type="expression" dxfId="608" priority="50">
      <formula>H121&lt;0</formula>
    </cfRule>
  </conditionalFormatting>
  <conditionalFormatting sqref="H122:H124">
    <cfRule type="expression" dxfId="607" priority="47">
      <formula>H122&gt;0</formula>
    </cfRule>
    <cfRule type="expression" dxfId="606" priority="48">
      <formula>H122&lt;0</formula>
    </cfRule>
  </conditionalFormatting>
  <conditionalFormatting sqref="H125">
    <cfRule type="expression" dxfId="605" priority="43">
      <formula>H125&gt;0</formula>
    </cfRule>
    <cfRule type="expression" dxfId="604" priority="44">
      <formula>H125&lt;0</formula>
    </cfRule>
  </conditionalFormatting>
  <conditionalFormatting sqref="Q7">
    <cfRule type="expression" dxfId="603" priority="37">
      <formula>Q7&gt;0</formula>
    </cfRule>
    <cfRule type="expression" dxfId="602" priority="38">
      <formula>Q7&lt;0</formula>
    </cfRule>
  </conditionalFormatting>
  <conditionalFormatting sqref="Q8">
    <cfRule type="expression" dxfId="601" priority="35">
      <formula>Q8&gt;0</formula>
    </cfRule>
    <cfRule type="expression" dxfId="600" priority="36">
      <formula>Q8&lt;0</formula>
    </cfRule>
  </conditionalFormatting>
  <conditionalFormatting sqref="F156:F167 H156:H167">
    <cfRule type="expression" dxfId="599" priority="33">
      <formula>F156&gt;0</formula>
    </cfRule>
    <cfRule type="expression" dxfId="598" priority="34">
      <formula>F156&lt;0</formula>
    </cfRule>
  </conditionalFormatting>
  <conditionalFormatting sqref="F172:F186 H172:H186">
    <cfRule type="expression" dxfId="597" priority="31">
      <formula>F172&gt;0</formula>
    </cfRule>
    <cfRule type="expression" dxfId="596" priority="32">
      <formula>F172&lt;0</formula>
    </cfRule>
  </conditionalFormatting>
  <conditionalFormatting sqref="F187:F195 H187:H195">
    <cfRule type="expression" dxfId="595" priority="29">
      <formula>F187&gt;0</formula>
    </cfRule>
    <cfRule type="expression" dxfId="594" priority="30">
      <formula>F187&lt;0</formula>
    </cfRule>
  </conditionalFormatting>
  <conditionalFormatting sqref="F130:F136 H130:H136">
    <cfRule type="expression" dxfId="593" priority="27">
      <formula>F130&gt;0</formula>
    </cfRule>
    <cfRule type="expression" dxfId="592" priority="28">
      <formula>F130&lt;0</formula>
    </cfRule>
  </conditionalFormatting>
  <conditionalFormatting sqref="H138:H141 F138:F141">
    <cfRule type="expression" dxfId="591" priority="25">
      <formula>F138&gt;0</formula>
    </cfRule>
    <cfRule type="expression" dxfId="590" priority="26">
      <formula>F138&lt;0</formula>
    </cfRule>
  </conditionalFormatting>
  <conditionalFormatting sqref="F215 H204:H207 H246:H249 F246:F249 H215 H220:H233 F220:F233">
    <cfRule type="expression" dxfId="589" priority="23">
      <formula>F204&gt;0</formula>
    </cfRule>
    <cfRule type="expression" dxfId="588" priority="24">
      <formula>F204&lt;0</formula>
    </cfRule>
  </conditionalFormatting>
  <conditionalFormatting sqref="F196:F207">
    <cfRule type="expression" dxfId="587" priority="21">
      <formula>F196&gt;0</formula>
    </cfRule>
    <cfRule type="expression" dxfId="586" priority="22">
      <formula>F196&lt;0</formula>
    </cfRule>
  </conditionalFormatting>
  <conditionalFormatting sqref="H196:H197">
    <cfRule type="expression" dxfId="585" priority="19">
      <formula>H196&gt;0</formula>
    </cfRule>
    <cfRule type="expression" dxfId="584" priority="20">
      <formula>H196&lt;0</formula>
    </cfRule>
  </conditionalFormatting>
  <conditionalFormatting sqref="H198">
    <cfRule type="expression" dxfId="583" priority="17">
      <formula>H198&gt;0</formula>
    </cfRule>
    <cfRule type="expression" dxfId="582" priority="18">
      <formula>H198&lt;0</formula>
    </cfRule>
  </conditionalFormatting>
  <conditionalFormatting sqref="H199">
    <cfRule type="expression" dxfId="581" priority="15">
      <formula>H199&gt;0</formula>
    </cfRule>
    <cfRule type="expression" dxfId="580" priority="16">
      <formula>H199&lt;0</formula>
    </cfRule>
  </conditionalFormatting>
  <conditionalFormatting sqref="H200:H202">
    <cfRule type="expression" dxfId="579" priority="13">
      <formula>H200&gt;0</formula>
    </cfRule>
    <cfRule type="expression" dxfId="578" priority="14">
      <formula>H200&lt;0</formula>
    </cfRule>
  </conditionalFormatting>
  <conditionalFormatting sqref="H203">
    <cfRule type="expression" dxfId="577" priority="11">
      <formula>H203&gt;0</formula>
    </cfRule>
    <cfRule type="expression" dxfId="576" priority="12">
      <formula>H203&lt;0</formula>
    </cfRule>
  </conditionalFormatting>
  <conditionalFormatting sqref="F234:F245 H234:H245">
    <cfRule type="expression" dxfId="575" priority="9">
      <formula>F234&gt;0</formula>
    </cfRule>
    <cfRule type="expression" dxfId="574" priority="10">
      <formula>F234&lt;0</formula>
    </cfRule>
  </conditionalFormatting>
  <conditionalFormatting sqref="F250:F264 H250:H264">
    <cfRule type="expression" dxfId="573" priority="7">
      <formula>F250&gt;0</formula>
    </cfRule>
    <cfRule type="expression" dxfId="572" priority="8">
      <formula>F250&lt;0</formula>
    </cfRule>
  </conditionalFormatting>
  <conditionalFormatting sqref="F265:F272 H265:H272">
    <cfRule type="expression" dxfId="571" priority="5">
      <formula>F265&gt;0</formula>
    </cfRule>
    <cfRule type="expression" dxfId="570" priority="6">
      <formula>F265&lt;0</formula>
    </cfRule>
  </conditionalFormatting>
  <conditionalFormatting sqref="F208:F214 H208:H214">
    <cfRule type="expression" dxfId="569" priority="3">
      <formula>F208&gt;0</formula>
    </cfRule>
    <cfRule type="expression" dxfId="568" priority="4">
      <formula>F208&lt;0</formula>
    </cfRule>
  </conditionalFormatting>
  <conditionalFormatting sqref="H216:H219 F216:F219">
    <cfRule type="expression" dxfId="567" priority="1">
      <formula>F216&gt;0</formula>
    </cfRule>
    <cfRule type="expression" dxfId="56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3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42713</v>
      </c>
      <c r="X2" s="10">
        <v>89.53</v>
      </c>
      <c r="Y2" s="10">
        <v>92.98</v>
      </c>
      <c r="Z2" s="10">
        <v>89.3</v>
      </c>
      <c r="AA2" s="10">
        <v>90.37</v>
      </c>
      <c r="AB2" s="95">
        <v>4170500</v>
      </c>
      <c r="AC2" s="10">
        <v>90.37</v>
      </c>
      <c r="AD2" s="2">
        <f>Y2-Z2</f>
        <v>3.6800000000000068</v>
      </c>
      <c r="AE2" s="138">
        <f>AC2/AC3-1</f>
        <v>1.1982082866741406E-2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42712</v>
      </c>
      <c r="X3" s="10">
        <v>85.55</v>
      </c>
      <c r="Y3" s="10">
        <v>91.34</v>
      </c>
      <c r="Z3" s="10">
        <v>85.27</v>
      </c>
      <c r="AA3" s="10">
        <v>89.3</v>
      </c>
      <c r="AB3" s="95">
        <v>6108600</v>
      </c>
      <c r="AC3" s="10">
        <v>89.3</v>
      </c>
      <c r="AD3" s="2">
        <f t="shared" ref="AD3:AD66" si="0">Y3-Z3</f>
        <v>6.0700000000000074</v>
      </c>
      <c r="AE3" s="138">
        <f t="shared" ref="AE3:AE66" si="1">AC3/AC4-1</f>
        <v>6.652334885942901E-2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90.37</v>
      </c>
      <c r="R4" s="521">
        <v>1.2E-2</v>
      </c>
      <c r="T4" s="163"/>
      <c r="U4" s="1"/>
      <c r="W4" s="133">
        <v>42711</v>
      </c>
      <c r="X4" s="10">
        <v>82.99</v>
      </c>
      <c r="Y4" s="10">
        <v>83.75</v>
      </c>
      <c r="Z4" s="10">
        <v>81.900000000000006</v>
      </c>
      <c r="AA4" s="10">
        <v>83.73</v>
      </c>
      <c r="AB4" s="95">
        <v>2536800</v>
      </c>
      <c r="AC4" s="10">
        <v>83.73</v>
      </c>
      <c r="AD4" s="2">
        <f t="shared" si="0"/>
        <v>1.8499999999999943</v>
      </c>
      <c r="AE4" s="138">
        <f t="shared" si="1"/>
        <v>6.1283345349676388E-3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3614.8</v>
      </c>
      <c r="W5" s="133">
        <v>42710</v>
      </c>
      <c r="X5" s="10">
        <v>83.15</v>
      </c>
      <c r="Y5" s="10">
        <v>83.92</v>
      </c>
      <c r="Z5" s="10">
        <v>81.849999999999994</v>
      </c>
      <c r="AA5" s="10">
        <v>83.22</v>
      </c>
      <c r="AB5" s="95">
        <v>2878200</v>
      </c>
      <c r="AC5" s="10">
        <v>83.22</v>
      </c>
      <c r="AD5" s="2">
        <f t="shared" si="0"/>
        <v>2.0700000000000074</v>
      </c>
      <c r="AE5" s="138">
        <f t="shared" si="1"/>
        <v>8.8495575221239076E-3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42709</v>
      </c>
      <c r="X6" s="10">
        <v>83.78</v>
      </c>
      <c r="Y6" s="10">
        <v>83.94</v>
      </c>
      <c r="Z6" s="10">
        <v>82.41</v>
      </c>
      <c r="AA6" s="10">
        <v>82.49</v>
      </c>
      <c r="AB6" s="95">
        <v>1974200</v>
      </c>
      <c r="AC6" s="10">
        <v>82.49</v>
      </c>
      <c r="AD6" s="2">
        <f t="shared" si="0"/>
        <v>1.5300000000000011</v>
      </c>
      <c r="AE6" s="138">
        <f t="shared" si="1"/>
        <v>-1.0317936412717499E-2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292.80000000000018</v>
      </c>
      <c r="R7" s="30">
        <v>42737</v>
      </c>
      <c r="W7" s="133">
        <v>42706</v>
      </c>
      <c r="X7" s="10">
        <v>81.44</v>
      </c>
      <c r="Y7" s="10">
        <v>84.66</v>
      </c>
      <c r="Z7" s="10">
        <v>81.25</v>
      </c>
      <c r="AA7" s="10">
        <v>83.35</v>
      </c>
      <c r="AB7" s="95">
        <v>2322800</v>
      </c>
      <c r="AC7" s="10">
        <v>83.35</v>
      </c>
      <c r="AD7" s="2">
        <f t="shared" si="0"/>
        <v>3.4099999999999966</v>
      </c>
      <c r="AE7" s="138">
        <f t="shared" si="1"/>
        <v>2.3075978887934223E-2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292.80000000000018</v>
      </c>
      <c r="W8" s="133">
        <v>42705</v>
      </c>
      <c r="X8" s="10">
        <v>82.8</v>
      </c>
      <c r="Y8" s="10">
        <v>83.1</v>
      </c>
      <c r="Z8" s="10">
        <v>81.12</v>
      </c>
      <c r="AA8" s="10">
        <v>81.47</v>
      </c>
      <c r="AB8" s="95">
        <v>2468900</v>
      </c>
      <c r="AC8" s="10">
        <v>81.47</v>
      </c>
      <c r="AD8" s="2">
        <f t="shared" si="0"/>
        <v>1.9799999999999898</v>
      </c>
      <c r="AE8" s="138">
        <f t="shared" si="1"/>
        <v>-1.6656608328304068E-2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8.8139674894641834E-2</v>
      </c>
      <c r="W9" s="133">
        <v>42704</v>
      </c>
      <c r="X9" s="10">
        <v>84.24</v>
      </c>
      <c r="Y9" s="10">
        <v>84.25</v>
      </c>
      <c r="Z9" s="10">
        <v>82.84</v>
      </c>
      <c r="AA9" s="10">
        <v>82.85</v>
      </c>
      <c r="AB9" s="95">
        <v>2765300</v>
      </c>
      <c r="AC9" s="10">
        <v>82.85</v>
      </c>
      <c r="AD9" s="2">
        <f t="shared" si="0"/>
        <v>1.4099999999999966</v>
      </c>
      <c r="AE9" s="138">
        <f t="shared" si="1"/>
        <v>-1.2514898688915532E-2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42703</v>
      </c>
      <c r="X10" s="10">
        <v>84.56</v>
      </c>
      <c r="Y10" s="10">
        <v>85.45</v>
      </c>
      <c r="Z10" s="10">
        <v>83.77</v>
      </c>
      <c r="AA10" s="10">
        <v>83.9</v>
      </c>
      <c r="AB10" s="95">
        <v>2768000</v>
      </c>
      <c r="AC10" s="10">
        <v>83.9</v>
      </c>
      <c r="AD10" s="2">
        <f t="shared" si="0"/>
        <v>1.6800000000000068</v>
      </c>
      <c r="AE10" s="138">
        <f t="shared" si="1"/>
        <v>-4.7449584816131596E-3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85.41</v>
      </c>
      <c r="Y11" s="10">
        <v>85.59</v>
      </c>
      <c r="Z11" s="10">
        <v>84.01</v>
      </c>
      <c r="AA11" s="10">
        <v>84.3</v>
      </c>
      <c r="AB11" s="95">
        <v>3076300</v>
      </c>
      <c r="AC11" s="10">
        <v>84.3</v>
      </c>
      <c r="AD11" s="2">
        <f t="shared" si="0"/>
        <v>1.5799999999999983</v>
      </c>
      <c r="AE11" s="138">
        <f t="shared" si="1"/>
        <v>-1.7482517482517501E-2</v>
      </c>
    </row>
    <row r="12" spans="1:31" x14ac:dyDescent="0.25">
      <c r="G12" s="30"/>
      <c r="H12" s="72"/>
      <c r="W12" s="133">
        <v>42699</v>
      </c>
      <c r="X12" s="10">
        <v>86.86</v>
      </c>
      <c r="Y12" s="10">
        <v>86.87</v>
      </c>
      <c r="Z12" s="10">
        <v>85.31</v>
      </c>
      <c r="AA12" s="10">
        <v>85.8</v>
      </c>
      <c r="AB12" s="95">
        <v>2022300</v>
      </c>
      <c r="AC12" s="10">
        <v>85.8</v>
      </c>
      <c r="AD12" s="2">
        <f t="shared" si="0"/>
        <v>1.5600000000000023</v>
      </c>
      <c r="AE12" s="138">
        <f t="shared" si="1"/>
        <v>-1.2203545935988935E-2</v>
      </c>
    </row>
    <row r="13" spans="1:31" x14ac:dyDescent="0.25">
      <c r="G13" s="30"/>
      <c r="H13" s="72"/>
      <c r="W13" s="133">
        <v>42697</v>
      </c>
      <c r="X13" s="10">
        <v>85.01</v>
      </c>
      <c r="Y13" s="10">
        <v>86.93</v>
      </c>
      <c r="Z13" s="10">
        <v>84.51</v>
      </c>
      <c r="AA13" s="10">
        <v>86.86</v>
      </c>
      <c r="AB13" s="95">
        <v>2208200</v>
      </c>
      <c r="AC13" s="10">
        <v>86.86</v>
      </c>
      <c r="AD13" s="2">
        <f t="shared" si="0"/>
        <v>2.4200000000000017</v>
      </c>
      <c r="AE13" s="138">
        <f t="shared" si="1"/>
        <v>2.1401693320790116E-2</v>
      </c>
    </row>
    <row r="14" spans="1:31" x14ac:dyDescent="0.25">
      <c r="G14" s="30"/>
      <c r="H14" s="72"/>
      <c r="W14" s="133">
        <v>42696</v>
      </c>
      <c r="X14" s="10">
        <v>88</v>
      </c>
      <c r="Y14" s="10">
        <v>88</v>
      </c>
      <c r="Z14" s="10">
        <v>83.42</v>
      </c>
      <c r="AA14" s="10">
        <v>85.04</v>
      </c>
      <c r="AB14" s="95">
        <v>4187700</v>
      </c>
      <c r="AC14" s="10">
        <v>85.04</v>
      </c>
      <c r="AD14" s="2">
        <f t="shared" si="0"/>
        <v>4.5799999999999983</v>
      </c>
      <c r="AE14" s="138">
        <f t="shared" si="1"/>
        <v>-4.663677130044841E-2</v>
      </c>
    </row>
    <row r="15" spans="1:31" x14ac:dyDescent="0.25">
      <c r="G15" s="30"/>
      <c r="H15" s="72"/>
      <c r="W15" s="133">
        <v>42695</v>
      </c>
      <c r="X15" s="10">
        <v>89.05</v>
      </c>
      <c r="Y15" s="10">
        <v>90.11</v>
      </c>
      <c r="Z15" s="10">
        <v>88.78</v>
      </c>
      <c r="AA15" s="10">
        <v>89.2</v>
      </c>
      <c r="AB15" s="95">
        <v>1452300</v>
      </c>
      <c r="AC15" s="10">
        <v>89.2</v>
      </c>
      <c r="AD15" s="2">
        <f t="shared" si="0"/>
        <v>1.3299999999999983</v>
      </c>
      <c r="AE15" s="138">
        <f t="shared" si="1"/>
        <v>1.9094687184095793E-3</v>
      </c>
    </row>
    <row r="16" spans="1:31" x14ac:dyDescent="0.25">
      <c r="G16" s="30"/>
      <c r="H16" s="72"/>
      <c r="W16" s="133">
        <v>42692</v>
      </c>
      <c r="X16" s="10">
        <v>90.81</v>
      </c>
      <c r="Y16" s="10">
        <v>90.99</v>
      </c>
      <c r="Z16" s="10">
        <v>88.81</v>
      </c>
      <c r="AA16" s="10">
        <v>89.03</v>
      </c>
      <c r="AB16" s="95">
        <v>1714800</v>
      </c>
      <c r="AC16" s="10">
        <v>89.03</v>
      </c>
      <c r="AD16" s="2">
        <f t="shared" si="0"/>
        <v>2.1799999999999926</v>
      </c>
      <c r="AE16" s="138">
        <f t="shared" si="1"/>
        <v>-1.8628747795414458E-2</v>
      </c>
    </row>
    <row r="17" spans="1:31" x14ac:dyDescent="0.25">
      <c r="G17" s="30"/>
      <c r="W17" s="133">
        <v>42691</v>
      </c>
      <c r="X17" s="10">
        <v>89.38</v>
      </c>
      <c r="Y17" s="10">
        <v>90.83</v>
      </c>
      <c r="Z17" s="10">
        <v>89.01</v>
      </c>
      <c r="AA17" s="10">
        <v>90.72</v>
      </c>
      <c r="AB17" s="95">
        <v>1780500</v>
      </c>
      <c r="AC17" s="10">
        <v>90.72</v>
      </c>
      <c r="AD17" s="2">
        <f t="shared" si="0"/>
        <v>1.8199999999999932</v>
      </c>
      <c r="AE17" s="138">
        <f t="shared" si="1"/>
        <v>1.7839111410299591E-2</v>
      </c>
    </row>
    <row r="18" spans="1:31" x14ac:dyDescent="0.25">
      <c r="A18" s="32" t="s">
        <v>81</v>
      </c>
      <c r="B18" s="531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88.85</v>
      </c>
      <c r="Y18" s="10">
        <v>89.72</v>
      </c>
      <c r="Z18" s="10">
        <v>88.18</v>
      </c>
      <c r="AA18" s="10">
        <v>89.13</v>
      </c>
      <c r="AB18" s="95">
        <v>1301400</v>
      </c>
      <c r="AC18" s="10">
        <v>89.13</v>
      </c>
      <c r="AD18" s="2">
        <f t="shared" si="0"/>
        <v>1.539999999999992</v>
      </c>
      <c r="AE18" s="138">
        <f t="shared" si="1"/>
        <v>2.4744123270723506E-3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87.55</v>
      </c>
      <c r="Y19" s="10">
        <v>89.63</v>
      </c>
      <c r="Z19" s="10">
        <v>87.01</v>
      </c>
      <c r="AA19" s="10">
        <v>88.91</v>
      </c>
      <c r="AB19" s="95">
        <v>2252800</v>
      </c>
      <c r="AC19" s="10">
        <v>88.91</v>
      </c>
      <c r="AD19" s="2">
        <f t="shared" si="0"/>
        <v>2.6199999999999903</v>
      </c>
      <c r="AE19" s="138">
        <f t="shared" si="1"/>
        <v>2.6792932209261933E-2</v>
      </c>
    </row>
    <row r="20" spans="1:31" x14ac:dyDescent="0.25">
      <c r="W20" s="133">
        <v>42688</v>
      </c>
      <c r="X20" s="10">
        <v>90.72</v>
      </c>
      <c r="Y20" s="10">
        <v>91.25</v>
      </c>
      <c r="Z20" s="10">
        <v>86.54</v>
      </c>
      <c r="AA20" s="10">
        <v>86.59</v>
      </c>
      <c r="AB20" s="95">
        <v>4298500</v>
      </c>
      <c r="AC20" s="10">
        <v>86.59</v>
      </c>
      <c r="AD20" s="2">
        <f t="shared" si="0"/>
        <v>4.7099999999999937</v>
      </c>
      <c r="AE20" s="138">
        <f t="shared" si="1"/>
        <v>-4.8566091638281517E-2</v>
      </c>
    </row>
    <row r="21" spans="1:31" x14ac:dyDescent="0.25">
      <c r="W21" s="133">
        <v>42685</v>
      </c>
      <c r="X21" s="10">
        <v>92.77</v>
      </c>
      <c r="Y21" s="10">
        <v>92.95</v>
      </c>
      <c r="Z21" s="10">
        <v>90.7</v>
      </c>
      <c r="AA21" s="10">
        <v>91.01</v>
      </c>
      <c r="AB21" s="95">
        <v>1599800</v>
      </c>
      <c r="AC21" s="10">
        <v>91.01</v>
      </c>
      <c r="AD21" s="2">
        <f t="shared" si="0"/>
        <v>2.25</v>
      </c>
      <c r="AE21" s="138">
        <f t="shared" si="1"/>
        <v>-1.9816908992999371E-2</v>
      </c>
    </row>
    <row r="22" spans="1:31" x14ac:dyDescent="0.25">
      <c r="W22" s="133">
        <v>42684</v>
      </c>
      <c r="X22" s="10">
        <v>93.42</v>
      </c>
      <c r="Y22" s="10">
        <v>93.86</v>
      </c>
      <c r="Z22" s="10">
        <v>92.16</v>
      </c>
      <c r="AA22" s="10">
        <v>92.85</v>
      </c>
      <c r="AB22" s="95">
        <v>2801000</v>
      </c>
      <c r="AC22" s="10">
        <v>92.85</v>
      </c>
      <c r="AD22" s="2">
        <f t="shared" si="0"/>
        <v>1.7000000000000028</v>
      </c>
      <c r="AE22" s="138">
        <f t="shared" si="1"/>
        <v>4.3266630611140666E-3</v>
      </c>
    </row>
    <row r="23" spans="1:31" x14ac:dyDescent="0.25">
      <c r="W23" s="133">
        <v>42683</v>
      </c>
      <c r="X23" s="10">
        <v>93.39</v>
      </c>
      <c r="Y23" s="10">
        <v>93.89</v>
      </c>
      <c r="Z23" s="10">
        <v>88.8</v>
      </c>
      <c r="AA23" s="10">
        <v>92.45</v>
      </c>
      <c r="AB23" s="95">
        <v>2430400</v>
      </c>
      <c r="AC23" s="10">
        <v>92.45</v>
      </c>
      <c r="AD23" s="2">
        <f t="shared" si="0"/>
        <v>5.0900000000000034</v>
      </c>
      <c r="AE23" s="138">
        <f t="shared" si="1"/>
        <v>1.1598643177590517E-2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91.53</v>
      </c>
      <c r="Y24" s="10">
        <v>92.32</v>
      </c>
      <c r="Z24" s="10">
        <v>91.08</v>
      </c>
      <c r="AA24" s="10">
        <v>91.39</v>
      </c>
      <c r="AB24" s="95">
        <v>1649000</v>
      </c>
      <c r="AC24" s="10">
        <v>91.39</v>
      </c>
      <c r="AD24" s="2">
        <f t="shared" si="0"/>
        <v>1.2399999999999949</v>
      </c>
      <c r="AE24" s="138">
        <f t="shared" si="1"/>
        <v>5.4740529888319678E-4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42681</v>
      </c>
      <c r="X25" s="10">
        <v>91.11</v>
      </c>
      <c r="Y25" s="10">
        <v>92.23</v>
      </c>
      <c r="Z25" s="10">
        <v>90.7</v>
      </c>
      <c r="AA25" s="10">
        <v>91.34</v>
      </c>
      <c r="AB25" s="95">
        <v>1671000</v>
      </c>
      <c r="AC25" s="10">
        <v>91.34</v>
      </c>
      <c r="AD25" s="2">
        <f t="shared" si="0"/>
        <v>1.5300000000000011</v>
      </c>
      <c r="AE25" s="138">
        <f t="shared" si="1"/>
        <v>1.9078433560191899E-2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42678</v>
      </c>
      <c r="X26" s="10">
        <v>89.26</v>
      </c>
      <c r="Y26" s="10">
        <v>91.34</v>
      </c>
      <c r="Z26" s="10">
        <v>89.17</v>
      </c>
      <c r="AA26" s="10">
        <v>89.63</v>
      </c>
      <c r="AB26" s="95">
        <v>1853900</v>
      </c>
      <c r="AC26" s="10">
        <v>89.63</v>
      </c>
      <c r="AD26" s="2">
        <f t="shared" si="0"/>
        <v>2.1700000000000017</v>
      </c>
      <c r="AE26" s="138">
        <f t="shared" si="1"/>
        <v>3.6954087346023901E-3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42677</v>
      </c>
      <c r="X27" s="10">
        <v>89.24</v>
      </c>
      <c r="Y27" s="10">
        <v>90.95</v>
      </c>
      <c r="Z27" s="10">
        <v>89</v>
      </c>
      <c r="AA27" s="10">
        <v>89.3</v>
      </c>
      <c r="AB27" s="95">
        <v>3464000</v>
      </c>
      <c r="AC27" s="10">
        <v>89.3</v>
      </c>
      <c r="AD27" s="2">
        <f t="shared" si="0"/>
        <v>1.9500000000000028</v>
      </c>
      <c r="AE27" s="138">
        <f t="shared" si="1"/>
        <v>6.6508849058730668E-3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42676</v>
      </c>
      <c r="X28" s="10">
        <v>92.18</v>
      </c>
      <c r="Y28" s="10">
        <v>92.22</v>
      </c>
      <c r="Z28" s="10">
        <v>88.69</v>
      </c>
      <c r="AA28" s="10">
        <v>88.71</v>
      </c>
      <c r="AB28" s="95">
        <v>3631200</v>
      </c>
      <c r="AC28" s="10">
        <v>88.71</v>
      </c>
      <c r="AD28" s="2">
        <f t="shared" si="0"/>
        <v>3.5300000000000011</v>
      </c>
      <c r="AE28" s="138">
        <f t="shared" si="1"/>
        <v>-3.5760869565217512E-2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42675</v>
      </c>
      <c r="X29" s="10">
        <v>95.5</v>
      </c>
      <c r="Y29" s="10">
        <v>95.73</v>
      </c>
      <c r="Z29" s="10">
        <v>91.57</v>
      </c>
      <c r="AA29" s="10">
        <v>92</v>
      </c>
      <c r="AB29" s="95">
        <v>3392300</v>
      </c>
      <c r="AC29" s="10">
        <v>92</v>
      </c>
      <c r="AD29" s="2">
        <f t="shared" si="0"/>
        <v>4.1600000000000108</v>
      </c>
      <c r="AE29" s="138">
        <f t="shared" si="1"/>
        <v>-3.3816425120772986E-2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42674</v>
      </c>
      <c r="X30" s="10">
        <v>94.46</v>
      </c>
      <c r="Y30" s="10">
        <v>95.49</v>
      </c>
      <c r="Z30" s="10">
        <v>92.91</v>
      </c>
      <c r="AA30" s="10">
        <v>95.22</v>
      </c>
      <c r="AB30" s="95">
        <v>4863600</v>
      </c>
      <c r="AC30" s="10">
        <v>95.22</v>
      </c>
      <c r="AD30" s="2">
        <f t="shared" si="0"/>
        <v>2.5799999999999983</v>
      </c>
      <c r="AE30" s="138">
        <f t="shared" si="1"/>
        <v>-9.7753743760399248E-3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92.36</v>
      </c>
      <c r="Y31" s="10">
        <v>96.8</v>
      </c>
      <c r="Z31" s="10">
        <v>92.05</v>
      </c>
      <c r="AA31" s="10">
        <v>96.16</v>
      </c>
      <c r="AB31" s="95">
        <v>4749100</v>
      </c>
      <c r="AC31" s="10">
        <v>96.16</v>
      </c>
      <c r="AD31" s="2">
        <f t="shared" si="0"/>
        <v>4.75</v>
      </c>
      <c r="AE31" s="138">
        <f t="shared" si="1"/>
        <v>4.2950108459869796E-2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95.2</v>
      </c>
      <c r="Y32" s="10">
        <v>95.5</v>
      </c>
      <c r="Z32" s="10">
        <v>91.32</v>
      </c>
      <c r="AA32" s="10">
        <v>92.2</v>
      </c>
      <c r="AB32" s="95">
        <v>4984100</v>
      </c>
      <c r="AC32" s="10">
        <v>92.2</v>
      </c>
      <c r="AD32" s="2">
        <f t="shared" si="0"/>
        <v>4.1800000000000068</v>
      </c>
      <c r="AE32" s="138">
        <f t="shared" si="1"/>
        <v>-2.1750663129973424E-2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99.3</v>
      </c>
      <c r="Y33" s="10">
        <v>100.86</v>
      </c>
      <c r="Z33" s="10">
        <v>94.25</v>
      </c>
      <c r="AA33" s="10">
        <v>94.25</v>
      </c>
      <c r="AB33" s="95">
        <v>16796600</v>
      </c>
      <c r="AC33" s="10">
        <v>94.25</v>
      </c>
      <c r="AD33" s="2">
        <f t="shared" si="0"/>
        <v>6.6099999999999994</v>
      </c>
      <c r="AE33" s="138">
        <f t="shared" si="1"/>
        <v>-0.17091836734693877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117.01</v>
      </c>
      <c r="Y34" s="10">
        <v>117.01</v>
      </c>
      <c r="Z34" s="10">
        <v>113.5</v>
      </c>
      <c r="AA34" s="10">
        <v>113.68</v>
      </c>
      <c r="AB34" s="95">
        <v>3975500</v>
      </c>
      <c r="AC34" s="10">
        <v>113.68</v>
      </c>
      <c r="AD34" s="2">
        <f t="shared" si="0"/>
        <v>3.5100000000000051</v>
      </c>
      <c r="AE34" s="138">
        <f t="shared" si="1"/>
        <v>-2.8625138853285437E-2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118.24</v>
      </c>
      <c r="Y35" s="10">
        <v>118.56</v>
      </c>
      <c r="Z35" s="10">
        <v>116.92</v>
      </c>
      <c r="AA35" s="10">
        <v>117.03</v>
      </c>
      <c r="AB35" s="95">
        <v>1763200</v>
      </c>
      <c r="AC35" s="10">
        <v>117.03</v>
      </c>
      <c r="AD35" s="2">
        <f t="shared" si="0"/>
        <v>1.6400000000000006</v>
      </c>
      <c r="AE35" s="138">
        <f t="shared" si="1"/>
        <v>-5.5234534330388385E-3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117.03</v>
      </c>
      <c r="Y36" s="10">
        <v>118.17</v>
      </c>
      <c r="Z36" s="10">
        <v>116.56</v>
      </c>
      <c r="AA36" s="10">
        <v>117.68</v>
      </c>
      <c r="AB36" s="95">
        <v>1284400</v>
      </c>
      <c r="AC36" s="10">
        <v>117.68</v>
      </c>
      <c r="AD36" s="2">
        <f t="shared" si="0"/>
        <v>1.6099999999999994</v>
      </c>
      <c r="AE36" s="138">
        <f t="shared" si="1"/>
        <v>-1.5272357033768724E-3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117.45</v>
      </c>
      <c r="Y37" s="10">
        <v>119</v>
      </c>
      <c r="Z37" s="10">
        <v>117.11</v>
      </c>
      <c r="AA37" s="10">
        <v>117.86</v>
      </c>
      <c r="AB37" s="95">
        <v>1711000</v>
      </c>
      <c r="AC37" s="10">
        <v>117.86</v>
      </c>
      <c r="AD37" s="2">
        <f t="shared" si="0"/>
        <v>1.8900000000000006</v>
      </c>
      <c r="AE37" s="138">
        <f t="shared" si="1"/>
        <v>1.6998130205676532E-3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117.79</v>
      </c>
      <c r="Y38" s="10">
        <v>118.87</v>
      </c>
      <c r="Z38" s="10">
        <v>117.62</v>
      </c>
      <c r="AA38" s="10">
        <v>117.66</v>
      </c>
      <c r="AB38" s="95">
        <v>1367100</v>
      </c>
      <c r="AC38" s="10">
        <v>117.66</v>
      </c>
      <c r="AD38" s="2">
        <f t="shared" si="0"/>
        <v>1.25</v>
      </c>
      <c r="AE38" s="138">
        <f t="shared" si="1"/>
        <v>-4.736931145322254E-3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116.54</v>
      </c>
      <c r="Y39" s="10">
        <v>118.5</v>
      </c>
      <c r="Z39" s="10">
        <v>116.29</v>
      </c>
      <c r="AA39" s="10">
        <v>118.22</v>
      </c>
      <c r="AB39" s="95">
        <v>1481100</v>
      </c>
      <c r="AC39" s="10">
        <v>118.22</v>
      </c>
      <c r="AD39" s="2">
        <f t="shared" si="0"/>
        <v>2.2099999999999937</v>
      </c>
      <c r="AE39" s="138">
        <f t="shared" si="1"/>
        <v>2.3106880138468178E-2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115.88</v>
      </c>
      <c r="Y40" s="10">
        <v>116.38</v>
      </c>
      <c r="Z40" s="10">
        <v>114.87</v>
      </c>
      <c r="AA40" s="10">
        <v>115.55</v>
      </c>
      <c r="AB40" s="95">
        <v>1875000</v>
      </c>
      <c r="AC40" s="10">
        <v>115.55</v>
      </c>
      <c r="AD40" s="2">
        <f t="shared" si="0"/>
        <v>1.5099999999999909</v>
      </c>
      <c r="AE40" s="138">
        <f t="shared" si="1"/>
        <v>-3.8793103448275801E-3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99.407000000000011</v>
      </c>
      <c r="Q41" s="2"/>
      <c r="W41" s="133">
        <v>42657</v>
      </c>
      <c r="X41" s="10">
        <v>118.56</v>
      </c>
      <c r="Y41" s="10">
        <v>119.17</v>
      </c>
      <c r="Z41" s="10">
        <v>115.95</v>
      </c>
      <c r="AA41" s="10">
        <v>116</v>
      </c>
      <c r="AB41" s="95">
        <v>2014100</v>
      </c>
      <c r="AC41" s="10">
        <v>116</v>
      </c>
      <c r="AD41" s="2">
        <f t="shared" si="0"/>
        <v>3.2199999999999989</v>
      </c>
      <c r="AE41" s="138">
        <f t="shared" si="1"/>
        <v>-2.2416989718523461E-2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98.50330000000001</v>
      </c>
      <c r="Q42" s="2"/>
      <c r="T42" s="91" t="s">
        <v>113</v>
      </c>
      <c r="W42" s="133">
        <v>42656</v>
      </c>
      <c r="X42" s="10">
        <v>117.6</v>
      </c>
      <c r="Y42" s="10">
        <v>119.08</v>
      </c>
      <c r="Z42" s="10">
        <v>117.1</v>
      </c>
      <c r="AA42" s="10">
        <v>118.66</v>
      </c>
      <c r="AB42" s="95">
        <v>1299800</v>
      </c>
      <c r="AC42" s="10">
        <v>118.66</v>
      </c>
      <c r="AD42" s="2">
        <f t="shared" si="0"/>
        <v>1.980000000000004</v>
      </c>
      <c r="AE42" s="138">
        <f t="shared" si="1"/>
        <v>4.2315504400811665E-3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97.599600000000009</v>
      </c>
      <c r="Q43" s="2"/>
      <c r="T43" s="128" t="s">
        <v>98</v>
      </c>
      <c r="U43" s="129">
        <v>89.3</v>
      </c>
      <c r="W43" s="133">
        <v>42655</v>
      </c>
      <c r="X43" s="10">
        <v>118.39</v>
      </c>
      <c r="Y43" s="10">
        <v>119.08</v>
      </c>
      <c r="Z43" s="10">
        <v>117.97</v>
      </c>
      <c r="AA43" s="10">
        <v>118.16</v>
      </c>
      <c r="AB43" s="95">
        <v>741900</v>
      </c>
      <c r="AC43" s="10">
        <v>118.16</v>
      </c>
      <c r="AD43" s="2">
        <f t="shared" si="0"/>
        <v>1.1099999999999994</v>
      </c>
      <c r="AE43" s="138">
        <f t="shared" si="1"/>
        <v>-7.6109936575052828E-4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96.695900000000009</v>
      </c>
      <c r="Q44" s="2"/>
      <c r="T44" s="93" t="s">
        <v>99</v>
      </c>
      <c r="U44" s="130" t="s">
        <v>129</v>
      </c>
      <c r="W44" s="133">
        <v>42654</v>
      </c>
      <c r="X44" s="10">
        <v>120.74</v>
      </c>
      <c r="Y44" s="10">
        <v>121.39</v>
      </c>
      <c r="Z44" s="10">
        <v>117.55</v>
      </c>
      <c r="AA44" s="10">
        <v>118.25</v>
      </c>
      <c r="AB44" s="95">
        <v>1406800</v>
      </c>
      <c r="AC44" s="10">
        <v>118.25</v>
      </c>
      <c r="AD44" s="2">
        <f t="shared" si="0"/>
        <v>3.8400000000000034</v>
      </c>
      <c r="AE44" s="138">
        <f t="shared" si="1"/>
        <v>-2.5626235992089685E-2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95.792200000000008</v>
      </c>
      <c r="Q45" s="2"/>
      <c r="T45" s="93" t="s">
        <v>100</v>
      </c>
      <c r="U45" s="130" t="s">
        <v>523</v>
      </c>
      <c r="W45" s="133">
        <v>42653</v>
      </c>
      <c r="X45" s="10">
        <v>120.26</v>
      </c>
      <c r="Y45" s="10">
        <v>121.75</v>
      </c>
      <c r="Z45" s="10">
        <v>120.17</v>
      </c>
      <c r="AA45" s="10">
        <v>121.36</v>
      </c>
      <c r="AB45" s="95">
        <v>640800</v>
      </c>
      <c r="AC45" s="10">
        <v>121.36</v>
      </c>
      <c r="AD45" s="2">
        <f t="shared" si="0"/>
        <v>1.5799999999999983</v>
      </c>
      <c r="AE45" s="138">
        <f t="shared" si="1"/>
        <v>1.0575401781996785E-2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94.888500000000008</v>
      </c>
      <c r="Q46" s="2"/>
      <c r="T46" s="93" t="s">
        <v>101</v>
      </c>
      <c r="U46" s="130" t="s">
        <v>524</v>
      </c>
      <c r="W46" s="133">
        <v>42650</v>
      </c>
      <c r="X46" s="10">
        <v>120.09</v>
      </c>
      <c r="Y46" s="10">
        <v>120.62</v>
      </c>
      <c r="Z46" s="10">
        <v>118.97</v>
      </c>
      <c r="AA46" s="10">
        <v>120.09</v>
      </c>
      <c r="AB46" s="95">
        <v>730900</v>
      </c>
      <c r="AC46" s="10">
        <v>120.09</v>
      </c>
      <c r="AD46" s="2">
        <f t="shared" si="0"/>
        <v>1.6500000000000057</v>
      </c>
      <c r="AE46" s="138">
        <f t="shared" si="1"/>
        <v>3.0905446040763174E-3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93.984800000000007</v>
      </c>
      <c r="Q47" s="2"/>
      <c r="T47" s="93" t="s">
        <v>102</v>
      </c>
      <c r="U47" s="130">
        <v>116.22</v>
      </c>
      <c r="W47" s="133">
        <v>42649</v>
      </c>
      <c r="X47" s="10">
        <v>119.79</v>
      </c>
      <c r="Y47" s="10">
        <v>120.35</v>
      </c>
      <c r="Z47" s="10">
        <v>119</v>
      </c>
      <c r="AA47" s="10">
        <v>119.72</v>
      </c>
      <c r="AB47" s="95">
        <v>692500</v>
      </c>
      <c r="AC47" s="10">
        <v>119.72</v>
      </c>
      <c r="AD47" s="2">
        <f t="shared" si="0"/>
        <v>1.3499999999999943</v>
      </c>
      <c r="AE47" s="138">
        <f t="shared" si="1"/>
        <v>-2.4164652945588561E-3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93.081100000000006</v>
      </c>
      <c r="Q48" s="2"/>
      <c r="T48" s="93" t="s">
        <v>103</v>
      </c>
      <c r="U48" s="130">
        <v>0.84446600000000005</v>
      </c>
      <c r="W48" s="133">
        <v>42648</v>
      </c>
      <c r="X48" s="10">
        <v>121</v>
      </c>
      <c r="Y48" s="10">
        <v>121.43</v>
      </c>
      <c r="Z48" s="10">
        <v>119.32</v>
      </c>
      <c r="AA48" s="10">
        <v>120.01</v>
      </c>
      <c r="AB48" s="95">
        <v>1132300</v>
      </c>
      <c r="AC48" s="10">
        <v>120.01</v>
      </c>
      <c r="AD48" s="2">
        <f t="shared" si="0"/>
        <v>2.1100000000000136</v>
      </c>
      <c r="AE48" s="138">
        <f t="shared" si="1"/>
        <v>7.04875388101045E-3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92.177400000000006</v>
      </c>
      <c r="Q49" s="2"/>
      <c r="T49" s="93" t="s">
        <v>122</v>
      </c>
      <c r="U49" s="130" t="s">
        <v>366</v>
      </c>
      <c r="W49" s="133">
        <v>42647</v>
      </c>
      <c r="X49" s="10">
        <v>120</v>
      </c>
      <c r="Y49" s="10">
        <v>120.45</v>
      </c>
      <c r="Z49" s="10">
        <v>118.31</v>
      </c>
      <c r="AA49" s="10">
        <v>119.17</v>
      </c>
      <c r="AB49" s="95">
        <v>832800</v>
      </c>
      <c r="AC49" s="10">
        <v>119.17</v>
      </c>
      <c r="AD49" s="2">
        <f t="shared" si="0"/>
        <v>2.1400000000000006</v>
      </c>
      <c r="AE49" s="138">
        <f t="shared" si="1"/>
        <v>-4.5109013449168289E-3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91.273700000000005</v>
      </c>
      <c r="Q50" s="2"/>
      <c r="T50" s="93"/>
      <c r="U50" s="130"/>
      <c r="W50" s="133">
        <v>42646</v>
      </c>
      <c r="X50" s="10">
        <v>119.98</v>
      </c>
      <c r="Y50" s="10">
        <v>119.98</v>
      </c>
      <c r="Z50" s="10">
        <v>118.44</v>
      </c>
      <c r="AA50" s="10">
        <v>119.71</v>
      </c>
      <c r="AB50" s="95">
        <v>1054700</v>
      </c>
      <c r="AC50" s="10">
        <v>119.71</v>
      </c>
      <c r="AD50" s="2">
        <f t="shared" si="0"/>
        <v>1.5400000000000063</v>
      </c>
      <c r="AE50" s="138">
        <f t="shared" si="1"/>
        <v>-7.0504313205044244E-3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90.37</v>
      </c>
      <c r="Q51" s="2"/>
      <c r="T51" s="93" t="s">
        <v>105</v>
      </c>
      <c r="U51" s="130" t="s">
        <v>525</v>
      </c>
      <c r="W51" s="133">
        <v>42643</v>
      </c>
      <c r="X51" s="10">
        <v>119.66</v>
      </c>
      <c r="Y51" s="10">
        <v>121.08</v>
      </c>
      <c r="Z51" s="10">
        <v>119.45</v>
      </c>
      <c r="AA51" s="10">
        <v>120.56</v>
      </c>
      <c r="AB51" s="95">
        <v>999100</v>
      </c>
      <c r="AC51" s="10">
        <v>120.56</v>
      </c>
      <c r="AD51" s="2">
        <f t="shared" si="0"/>
        <v>1.6299999999999955</v>
      </c>
      <c r="AE51" s="138">
        <f t="shared" si="1"/>
        <v>1.0900553412711789E-2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89.466300000000004</v>
      </c>
      <c r="Q52" s="2"/>
      <c r="T52" s="93" t="s">
        <v>106</v>
      </c>
      <c r="U52" s="130" t="s">
        <v>403</v>
      </c>
      <c r="W52" s="133">
        <v>42642</v>
      </c>
      <c r="X52" s="10">
        <v>120.09</v>
      </c>
      <c r="Y52" s="10">
        <v>121.73</v>
      </c>
      <c r="Z52" s="10">
        <v>118.33</v>
      </c>
      <c r="AA52" s="10">
        <v>119.26</v>
      </c>
      <c r="AB52" s="95">
        <v>915000</v>
      </c>
      <c r="AC52" s="10">
        <v>119.26</v>
      </c>
      <c r="AD52" s="2">
        <f t="shared" si="0"/>
        <v>3.4000000000000057</v>
      </c>
      <c r="AE52" s="138">
        <f t="shared" si="1"/>
        <v>-9.9618130499750102E-3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88.562600000000003</v>
      </c>
      <c r="Q53" s="2"/>
      <c r="T53" s="93" t="s">
        <v>107</v>
      </c>
      <c r="U53" s="131">
        <v>4172582</v>
      </c>
      <c r="W53" s="133">
        <v>42641</v>
      </c>
      <c r="X53" s="10">
        <v>121.08</v>
      </c>
      <c r="Y53" s="10">
        <v>121.3</v>
      </c>
      <c r="Z53" s="10">
        <v>119.72</v>
      </c>
      <c r="AA53" s="10">
        <v>120.46</v>
      </c>
      <c r="AB53" s="95">
        <v>675800</v>
      </c>
      <c r="AC53" s="10">
        <v>120.46</v>
      </c>
      <c r="AD53" s="2">
        <f t="shared" si="0"/>
        <v>1.5799999999999983</v>
      </c>
      <c r="AE53" s="138">
        <f t="shared" si="1"/>
        <v>-6.2695924764890609E-3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87.658900000000003</v>
      </c>
      <c r="T54" s="93" t="s">
        <v>110</v>
      </c>
      <c r="U54" s="131">
        <v>2268380</v>
      </c>
      <c r="W54" s="133">
        <v>42640</v>
      </c>
      <c r="X54" s="10">
        <v>119.09</v>
      </c>
      <c r="Y54" s="10">
        <v>121.51</v>
      </c>
      <c r="Z54" s="10">
        <v>118.66</v>
      </c>
      <c r="AA54" s="10">
        <v>121.22</v>
      </c>
      <c r="AB54" s="95">
        <v>1016000</v>
      </c>
      <c r="AC54" s="10">
        <v>121.22</v>
      </c>
      <c r="AD54" s="2">
        <f t="shared" si="0"/>
        <v>2.8500000000000085</v>
      </c>
      <c r="AE54" s="138">
        <f t="shared" si="1"/>
        <v>1.9169329073482455E-2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86.755200000000002</v>
      </c>
      <c r="T55" s="93" t="s">
        <v>108</v>
      </c>
      <c r="U55" s="130" t="s">
        <v>526</v>
      </c>
      <c r="W55" s="133">
        <v>42639</v>
      </c>
      <c r="X55" s="10">
        <v>119.25</v>
      </c>
      <c r="Y55" s="10">
        <v>119.62</v>
      </c>
      <c r="Z55" s="10">
        <v>118.62</v>
      </c>
      <c r="AA55" s="10">
        <v>118.94</v>
      </c>
      <c r="AB55" s="95">
        <v>766000</v>
      </c>
      <c r="AC55" s="10">
        <v>118.94</v>
      </c>
      <c r="AD55" s="2">
        <f t="shared" si="0"/>
        <v>1</v>
      </c>
      <c r="AE55" s="138">
        <f t="shared" si="1"/>
        <v>-6.9299490690489796E-3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85.851500000000001</v>
      </c>
      <c r="T56" s="93" t="s">
        <v>111</v>
      </c>
      <c r="U56" s="130">
        <v>35.72</v>
      </c>
      <c r="W56" s="133">
        <v>42636</v>
      </c>
      <c r="X56" s="10">
        <v>120.83</v>
      </c>
      <c r="Y56" s="10">
        <v>120.83</v>
      </c>
      <c r="Z56" s="10">
        <v>119.2</v>
      </c>
      <c r="AA56" s="10">
        <v>119.77</v>
      </c>
      <c r="AB56" s="95">
        <v>977300</v>
      </c>
      <c r="AC56" s="10">
        <v>119.77</v>
      </c>
      <c r="AD56" s="2">
        <f t="shared" si="0"/>
        <v>1.6299999999999955</v>
      </c>
      <c r="AE56" s="138">
        <f t="shared" si="1"/>
        <v>-9.1006866881774284E-3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84.947800000000001</v>
      </c>
      <c r="T57" s="93" t="s">
        <v>112</v>
      </c>
      <c r="U57" s="130">
        <v>2.5299999999999998</v>
      </c>
      <c r="W57" s="133">
        <v>42635</v>
      </c>
      <c r="X57" s="10">
        <v>119.82</v>
      </c>
      <c r="Y57" s="10">
        <v>121.58</v>
      </c>
      <c r="Z57" s="10">
        <v>119.55</v>
      </c>
      <c r="AA57" s="10">
        <v>120.87</v>
      </c>
      <c r="AB57" s="95">
        <v>1436300</v>
      </c>
      <c r="AC57" s="10">
        <v>120.87</v>
      </c>
      <c r="AD57" s="2">
        <f t="shared" si="0"/>
        <v>2.0300000000000011</v>
      </c>
      <c r="AE57" s="138">
        <f t="shared" si="1"/>
        <v>1.4265335235378096E-2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84.044100000000014</v>
      </c>
      <c r="T58" s="93" t="s">
        <v>109</v>
      </c>
      <c r="U58" s="130" t="s">
        <v>123</v>
      </c>
      <c r="W58" s="133">
        <v>42634</v>
      </c>
      <c r="X58" s="10">
        <v>117.49</v>
      </c>
      <c r="Y58" s="10">
        <v>119.39</v>
      </c>
      <c r="Z58" s="10">
        <v>117.07</v>
      </c>
      <c r="AA58" s="10">
        <v>119.17</v>
      </c>
      <c r="AB58" s="95">
        <v>891800</v>
      </c>
      <c r="AC58" s="10">
        <v>119.17</v>
      </c>
      <c r="AD58" s="2">
        <f t="shared" si="0"/>
        <v>2.3200000000000074</v>
      </c>
      <c r="AE58" s="138">
        <f t="shared" si="1"/>
        <v>1.4903764265031594E-2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83.140400000000014</v>
      </c>
      <c r="W59" s="133">
        <v>42633</v>
      </c>
      <c r="X59" s="10">
        <v>117.5</v>
      </c>
      <c r="Y59" s="10">
        <v>117.63</v>
      </c>
      <c r="Z59" s="10">
        <v>116.5</v>
      </c>
      <c r="AA59" s="10">
        <v>117.42</v>
      </c>
      <c r="AB59" s="95">
        <v>882300</v>
      </c>
      <c r="AC59" s="10">
        <v>117.42</v>
      </c>
      <c r="AD59" s="2">
        <f t="shared" si="0"/>
        <v>1.1299999999999955</v>
      </c>
      <c r="AE59" s="138">
        <f t="shared" si="1"/>
        <v>5.8249100565359591E-3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82.236700000000013</v>
      </c>
      <c r="W60" s="133">
        <v>42632</v>
      </c>
      <c r="X60" s="10">
        <v>116.62</v>
      </c>
      <c r="Y60" s="10">
        <v>117.72</v>
      </c>
      <c r="Z60" s="10">
        <v>116.36</v>
      </c>
      <c r="AA60" s="10">
        <v>116.74</v>
      </c>
      <c r="AB60" s="95">
        <v>742100</v>
      </c>
      <c r="AC60" s="10">
        <v>116.74</v>
      </c>
      <c r="AD60" s="2">
        <f t="shared" si="0"/>
        <v>1.3599999999999994</v>
      </c>
      <c r="AE60" s="138">
        <f t="shared" si="1"/>
        <v>1.2006861063464935E-3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81.333000000000013</v>
      </c>
      <c r="W61" s="133">
        <v>42629</v>
      </c>
      <c r="X61" s="10">
        <v>117</v>
      </c>
      <c r="Y61" s="10">
        <v>117.17</v>
      </c>
      <c r="Z61" s="10">
        <v>116.14</v>
      </c>
      <c r="AA61" s="10">
        <v>116.6</v>
      </c>
      <c r="AB61" s="95">
        <v>1476000</v>
      </c>
      <c r="AC61" s="10">
        <v>116.6</v>
      </c>
      <c r="AD61" s="2">
        <f t="shared" si="0"/>
        <v>1.0300000000000011</v>
      </c>
      <c r="AE61" s="138">
        <f t="shared" si="1"/>
        <v>-3.1632042404036165E-3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115.07</v>
      </c>
      <c r="Y62" s="10">
        <v>117.53</v>
      </c>
      <c r="Z62" s="10">
        <v>114.86</v>
      </c>
      <c r="AA62" s="10">
        <v>116.97</v>
      </c>
      <c r="AB62" s="95">
        <v>982000</v>
      </c>
      <c r="AC62" s="10">
        <v>116.97</v>
      </c>
      <c r="AD62" s="2">
        <f t="shared" si="0"/>
        <v>2.6700000000000017</v>
      </c>
      <c r="AE62" s="138">
        <f t="shared" si="1"/>
        <v>1.9612970711297084E-2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42627</v>
      </c>
      <c r="X63" s="10">
        <v>114.64</v>
      </c>
      <c r="Y63" s="10">
        <v>116.17</v>
      </c>
      <c r="Z63" s="10">
        <v>114.13</v>
      </c>
      <c r="AA63" s="10">
        <v>114.72</v>
      </c>
      <c r="AB63" s="95">
        <v>868000</v>
      </c>
      <c r="AC63" s="10">
        <v>114.72</v>
      </c>
      <c r="AD63" s="2">
        <f t="shared" si="0"/>
        <v>2.0400000000000063</v>
      </c>
      <c r="AE63" s="138">
        <f t="shared" si="1"/>
        <v>4.1137855579869154E-3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42626</v>
      </c>
      <c r="X64" s="10">
        <v>115.72</v>
      </c>
      <c r="Y64" s="10">
        <v>116.38</v>
      </c>
      <c r="Z64" s="10">
        <v>113.53</v>
      </c>
      <c r="AA64" s="10">
        <v>114.25</v>
      </c>
      <c r="AB64" s="95">
        <v>1102500</v>
      </c>
      <c r="AC64" s="10">
        <v>114.25</v>
      </c>
      <c r="AD64" s="2">
        <f t="shared" si="0"/>
        <v>2.8499999999999943</v>
      </c>
      <c r="AE64" s="138">
        <f t="shared" si="1"/>
        <v>-1.6950610910342445E-2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42625</v>
      </c>
      <c r="X65" s="10">
        <v>114.81</v>
      </c>
      <c r="Y65" s="10">
        <v>116.44</v>
      </c>
      <c r="Z65" s="10">
        <v>113.91</v>
      </c>
      <c r="AA65" s="10">
        <v>116.22</v>
      </c>
      <c r="AB65" s="95">
        <v>899800</v>
      </c>
      <c r="AC65" s="10">
        <v>116.22</v>
      </c>
      <c r="AD65" s="2">
        <f t="shared" si="0"/>
        <v>2.5300000000000011</v>
      </c>
      <c r="AE65" s="138">
        <f t="shared" si="1"/>
        <v>1.4136125654450327E-2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42622</v>
      </c>
      <c r="X66" s="10">
        <v>116.63</v>
      </c>
      <c r="Y66" s="10">
        <v>117</v>
      </c>
      <c r="Z66" s="10">
        <v>114.58</v>
      </c>
      <c r="AA66" s="10">
        <v>114.6</v>
      </c>
      <c r="AB66" s="95">
        <v>1477600</v>
      </c>
      <c r="AC66" s="10">
        <v>114.6</v>
      </c>
      <c r="AD66" s="2">
        <f t="shared" si="0"/>
        <v>2.4200000000000017</v>
      </c>
      <c r="AE66" s="138">
        <f t="shared" si="1"/>
        <v>-2.3267706468933835E-2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42621</v>
      </c>
      <c r="X67" s="10">
        <v>115.98</v>
      </c>
      <c r="Y67" s="10">
        <v>117.43</v>
      </c>
      <c r="Z67" s="10">
        <v>115.4</v>
      </c>
      <c r="AA67" s="10">
        <v>117.33</v>
      </c>
      <c r="AB67" s="95">
        <v>1258600</v>
      </c>
      <c r="AC67" s="10">
        <v>117.33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42713</v>
      </c>
      <c r="X2" s="142">
        <v>51.76</v>
      </c>
      <c r="Y2" s="142">
        <v>51.97</v>
      </c>
      <c r="Z2" s="10">
        <v>51.5</v>
      </c>
      <c r="AA2" s="10">
        <v>51.72</v>
      </c>
      <c r="AB2" s="95">
        <v>5860000</v>
      </c>
      <c r="AC2" s="10">
        <v>51.72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42712</v>
      </c>
      <c r="X3" s="10">
        <v>52.15</v>
      </c>
      <c r="Y3" s="10">
        <v>52.47</v>
      </c>
      <c r="Z3" s="10">
        <v>51.45</v>
      </c>
      <c r="AA3" s="10">
        <v>51.55</v>
      </c>
      <c r="AB3" s="95">
        <v>9242500</v>
      </c>
      <c r="AC3" s="10">
        <v>51.55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51.72</v>
      </c>
      <c r="R4" s="521">
        <v>3.3E-3</v>
      </c>
      <c r="T4" s="1"/>
      <c r="W4" s="133">
        <v>42711</v>
      </c>
      <c r="X4" s="10">
        <v>50.79</v>
      </c>
      <c r="Y4" s="10">
        <v>52.25</v>
      </c>
      <c r="Z4" s="10">
        <v>50.6</v>
      </c>
      <c r="AA4" s="10">
        <v>52.1</v>
      </c>
      <c r="AB4" s="95">
        <v>10244200</v>
      </c>
      <c r="AC4" s="10">
        <v>52.1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2068.8000000000002</v>
      </c>
      <c r="W5" s="133">
        <v>42710</v>
      </c>
      <c r="X5" s="10">
        <v>50.83</v>
      </c>
      <c r="Y5" s="10">
        <v>51.1</v>
      </c>
      <c r="Z5" s="10">
        <v>50.26</v>
      </c>
      <c r="AA5" s="10">
        <v>50.57</v>
      </c>
      <c r="AB5" s="95">
        <v>12411900</v>
      </c>
      <c r="AC5" s="10">
        <v>50.57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42709</v>
      </c>
      <c r="X6" s="10">
        <v>50.8</v>
      </c>
      <c r="Y6" s="10">
        <v>52.27</v>
      </c>
      <c r="Z6" s="10">
        <v>50.7</v>
      </c>
      <c r="AA6" s="10">
        <v>51.85</v>
      </c>
      <c r="AB6" s="95">
        <v>11995300</v>
      </c>
      <c r="AC6" s="10">
        <v>51.85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243.56000000000131</v>
      </c>
      <c r="R7">
        <v>40</v>
      </c>
      <c r="W7" s="133">
        <v>42706</v>
      </c>
      <c r="X7" s="10">
        <v>50.26</v>
      </c>
      <c r="Y7" s="10">
        <v>50.68</v>
      </c>
      <c r="Z7" s="10">
        <v>50.11</v>
      </c>
      <c r="AA7" s="10">
        <v>50.46</v>
      </c>
      <c r="AB7" s="95">
        <v>6730200</v>
      </c>
      <c r="AC7" s="10">
        <v>50.46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-38.399999999999636</v>
      </c>
      <c r="W8" s="133">
        <v>42705</v>
      </c>
      <c r="X8" s="10">
        <v>50.11</v>
      </c>
      <c r="Y8" s="10">
        <v>51.25</v>
      </c>
      <c r="Z8" s="10">
        <v>50.06</v>
      </c>
      <c r="AA8" s="10">
        <v>50.65</v>
      </c>
      <c r="AB8" s="95">
        <v>7610100</v>
      </c>
      <c r="AC8" s="10">
        <v>50.65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-1.8223234624145615E-2</v>
      </c>
      <c r="W9" s="133">
        <v>42705</v>
      </c>
      <c r="X9" s="10" t="s">
        <v>311</v>
      </c>
      <c r="Y9" s="10"/>
      <c r="Z9" s="10"/>
      <c r="AA9" s="10"/>
      <c r="AB9" s="95"/>
      <c r="AC9" s="10"/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42704</v>
      </c>
      <c r="X10" s="10">
        <v>50.52</v>
      </c>
      <c r="Y10" s="10">
        <v>50.81</v>
      </c>
      <c r="Z10" s="10">
        <v>50.07</v>
      </c>
      <c r="AA10" s="10">
        <v>50.07</v>
      </c>
      <c r="AB10" s="95">
        <v>8198400</v>
      </c>
      <c r="AC10" s="10">
        <v>49.89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1.4200000000000001E-2</v>
      </c>
      <c r="T11" s="1"/>
      <c r="W11" s="133">
        <v>42703</v>
      </c>
      <c r="X11" s="10">
        <v>51.2</v>
      </c>
      <c r="Y11" s="10">
        <v>51.37</v>
      </c>
      <c r="Z11" s="10">
        <v>50.57</v>
      </c>
      <c r="AA11" s="10">
        <v>50.63</v>
      </c>
      <c r="AB11" s="95">
        <v>6065700</v>
      </c>
      <c r="AC11" s="10">
        <v>50.45</v>
      </c>
      <c r="AE11" s="138"/>
    </row>
    <row r="12" spans="1:42" x14ac:dyDescent="0.25">
      <c r="H12" s="72"/>
      <c r="W12" s="133">
        <v>42702</v>
      </c>
      <c r="X12" s="10">
        <v>51.44</v>
      </c>
      <c r="Y12" s="10">
        <v>51.44</v>
      </c>
      <c r="Z12" s="10">
        <v>50.61</v>
      </c>
      <c r="AA12" s="10">
        <v>51.01</v>
      </c>
      <c r="AB12" s="95">
        <v>8602100</v>
      </c>
      <c r="AC12" s="10">
        <v>50.83</v>
      </c>
      <c r="AE12" s="138"/>
      <c r="AL12" s="234"/>
      <c r="AO12" s="234"/>
    </row>
    <row r="13" spans="1:42" x14ac:dyDescent="0.25">
      <c r="H13" s="72"/>
      <c r="T13" s="1"/>
      <c r="W13" s="133">
        <v>42699</v>
      </c>
      <c r="X13" s="10">
        <v>51.68</v>
      </c>
      <c r="Y13" s="10">
        <v>51.74</v>
      </c>
      <c r="Z13" s="10">
        <v>51.35</v>
      </c>
      <c r="AA13" s="10">
        <v>51.52</v>
      </c>
      <c r="AB13" s="95">
        <v>2736800</v>
      </c>
      <c r="AC13" s="10">
        <v>51.33</v>
      </c>
      <c r="AE13" s="138"/>
    </row>
    <row r="14" spans="1:42" x14ac:dyDescent="0.25">
      <c r="H14" s="72"/>
      <c r="W14" s="133">
        <v>42697</v>
      </c>
      <c r="X14" s="10">
        <v>51.71</v>
      </c>
      <c r="Y14" s="10">
        <v>51.85</v>
      </c>
      <c r="Z14" s="10">
        <v>51.2</v>
      </c>
      <c r="AA14" s="10">
        <v>51.34</v>
      </c>
      <c r="AB14" s="95">
        <v>4141600</v>
      </c>
      <c r="AC14" s="10">
        <v>51.16</v>
      </c>
      <c r="AE14" s="138"/>
      <c r="AL14" s="234"/>
      <c r="AO14" s="234"/>
      <c r="AP14" s="234"/>
    </row>
    <row r="15" spans="1:42" x14ac:dyDescent="0.25">
      <c r="H15" s="72"/>
      <c r="W15" s="133">
        <v>42696</v>
      </c>
      <c r="X15" s="10">
        <v>51.47</v>
      </c>
      <c r="Y15" s="10">
        <v>51.75</v>
      </c>
      <c r="Z15" s="10">
        <v>51.05</v>
      </c>
      <c r="AA15" s="10">
        <v>51.71</v>
      </c>
      <c r="AB15" s="95">
        <v>5228100</v>
      </c>
      <c r="AC15" s="10">
        <v>51.52</v>
      </c>
      <c r="AE15" s="138"/>
    </row>
    <row r="16" spans="1:42" x14ac:dyDescent="0.25">
      <c r="H16" s="72"/>
      <c r="O16" s="2"/>
      <c r="P16" s="2"/>
      <c r="Q16" s="2"/>
      <c r="T16" s="69"/>
      <c r="W16" s="133">
        <v>42695</v>
      </c>
      <c r="X16" s="10">
        <v>51</v>
      </c>
      <c r="Y16" s="10">
        <v>51.42</v>
      </c>
      <c r="Z16" s="10">
        <v>50.95</v>
      </c>
      <c r="AA16" s="10">
        <v>51.28</v>
      </c>
      <c r="AB16" s="95">
        <v>5357200</v>
      </c>
      <c r="AC16" s="10">
        <v>51.1</v>
      </c>
      <c r="AE16" s="138"/>
    </row>
    <row r="17" spans="1:41" x14ac:dyDescent="0.25">
      <c r="H17" s="72"/>
      <c r="O17" s="2"/>
      <c r="P17" s="2"/>
      <c r="Q17" s="2"/>
      <c r="W17" s="133">
        <v>42692</v>
      </c>
      <c r="X17" s="10">
        <v>51.39</v>
      </c>
      <c r="Y17" s="10">
        <v>51.89</v>
      </c>
      <c r="Z17" s="10">
        <v>50.96</v>
      </c>
      <c r="AA17" s="10">
        <v>51.1</v>
      </c>
      <c r="AB17" s="95">
        <v>7461600</v>
      </c>
      <c r="AC17" s="10">
        <v>50.92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42691</v>
      </c>
      <c r="X18" s="10">
        <v>50.94</v>
      </c>
      <c r="Y18" s="10">
        <v>51.67</v>
      </c>
      <c r="Z18" s="10">
        <v>50.72</v>
      </c>
      <c r="AA18" s="10">
        <v>51.59</v>
      </c>
      <c r="AB18" s="95">
        <v>7671600</v>
      </c>
      <c r="AC18" s="10">
        <v>51.4</v>
      </c>
      <c r="AE18" s="138"/>
      <c r="AL18" s="234"/>
      <c r="AO18" s="234"/>
    </row>
    <row r="19" spans="1:4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SumByColor($A$19,F2:F5)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O19" s="2"/>
      <c r="P19" s="2"/>
      <c r="Q19" s="2"/>
      <c r="W19" s="133">
        <v>42690</v>
      </c>
      <c r="X19" s="10">
        <v>50</v>
      </c>
      <c r="Y19" s="10">
        <v>50.8</v>
      </c>
      <c r="Z19" s="10">
        <v>49.95</v>
      </c>
      <c r="AA19" s="10">
        <v>50.68</v>
      </c>
      <c r="AB19" s="95">
        <v>6760300</v>
      </c>
      <c r="AC19" s="10">
        <v>50.5</v>
      </c>
      <c r="AE19" s="138"/>
    </row>
    <row r="20" spans="1:41" x14ac:dyDescent="0.25">
      <c r="O20" s="2"/>
      <c r="P20" s="2"/>
      <c r="Q20" s="2"/>
      <c r="W20" s="133">
        <v>42689</v>
      </c>
      <c r="X20" s="10">
        <v>50.46</v>
      </c>
      <c r="Y20" s="10">
        <v>50.64</v>
      </c>
      <c r="Z20" s="10">
        <v>49.75</v>
      </c>
      <c r="AA20" s="10">
        <v>50.13</v>
      </c>
      <c r="AB20" s="95">
        <v>9299800</v>
      </c>
      <c r="AC20" s="10">
        <v>49.95</v>
      </c>
      <c r="AE20" s="138"/>
    </row>
    <row r="21" spans="1:41" x14ac:dyDescent="0.25">
      <c r="O21" s="2"/>
      <c r="P21" s="2"/>
      <c r="Q21" s="2"/>
      <c r="W21" s="133">
        <v>42688</v>
      </c>
      <c r="X21" s="10">
        <v>51.18</v>
      </c>
      <c r="Y21" s="10">
        <v>51.19</v>
      </c>
      <c r="Z21" s="10">
        <v>50.21</v>
      </c>
      <c r="AA21" s="10">
        <v>50.21</v>
      </c>
      <c r="AB21" s="95">
        <v>8063900</v>
      </c>
      <c r="AC21" s="10">
        <v>50.03</v>
      </c>
      <c r="AE21" s="138"/>
    </row>
    <row r="22" spans="1:41" x14ac:dyDescent="0.25">
      <c r="B22" s="553" t="s">
        <v>114</v>
      </c>
      <c r="C22" s="553" t="s">
        <v>148</v>
      </c>
      <c r="D22" s="554" t="s">
        <v>147</v>
      </c>
      <c r="E22" s="555" t="s">
        <v>149</v>
      </c>
      <c r="F22" s="556" t="s">
        <v>65</v>
      </c>
      <c r="G22" s="557" t="s">
        <v>153</v>
      </c>
      <c r="H22" s="556" t="s">
        <v>88</v>
      </c>
      <c r="I22" s="557" t="s">
        <v>157</v>
      </c>
      <c r="O22" s="2"/>
      <c r="P22" s="2"/>
      <c r="Q22" s="2"/>
      <c r="W22" s="133">
        <v>42685</v>
      </c>
      <c r="X22" s="10">
        <v>50.22</v>
      </c>
      <c r="Y22" s="10">
        <v>50.85</v>
      </c>
      <c r="Z22" s="10">
        <v>50.18</v>
      </c>
      <c r="AA22" s="10">
        <v>50.77</v>
      </c>
      <c r="AB22" s="95">
        <v>6283600</v>
      </c>
      <c r="AC22" s="10">
        <v>50.59</v>
      </c>
      <c r="AE22" s="138"/>
    </row>
    <row r="23" spans="1:41" x14ac:dyDescent="0.25">
      <c r="B23" s="558">
        <v>42472</v>
      </c>
      <c r="C23" s="559">
        <v>50</v>
      </c>
      <c r="D23" s="560">
        <v>56.99</v>
      </c>
      <c r="E23" s="561">
        <v>58.55</v>
      </c>
      <c r="F23" s="561">
        <f t="shared" ref="F23:F31" si="1">-C23*(D23-E23)</f>
        <v>77.999999999999758</v>
      </c>
      <c r="G23" s="561">
        <f t="shared" ref="G23:G31" si="2">IF(C23=0, 0,D23*C23)</f>
        <v>2849.5</v>
      </c>
      <c r="H23" s="562">
        <f t="shared" ref="H23:H31" si="3">IF(C23=0, D23, (E23-D23)/D23)</f>
        <v>2.7373223372521408E-2</v>
      </c>
      <c r="I23" s="561"/>
      <c r="O23" s="2"/>
      <c r="P23" s="2"/>
      <c r="Q23" s="2"/>
      <c r="W23" s="133">
        <v>42684</v>
      </c>
      <c r="X23" s="10">
        <v>51.29</v>
      </c>
      <c r="Y23" s="10">
        <v>51.37</v>
      </c>
      <c r="Z23" s="10">
        <v>50.33</v>
      </c>
      <c r="AA23" s="10">
        <v>50.39</v>
      </c>
      <c r="AB23" s="95">
        <v>12316100</v>
      </c>
      <c r="AC23" s="10">
        <v>50.21</v>
      </c>
      <c r="AE23" s="138"/>
    </row>
    <row r="24" spans="1:41" x14ac:dyDescent="0.25">
      <c r="B24" s="558">
        <v>42484</v>
      </c>
      <c r="C24" s="559">
        <v>50</v>
      </c>
      <c r="D24" s="560">
        <v>56.99</v>
      </c>
      <c r="E24" s="561">
        <v>59.43</v>
      </c>
      <c r="F24" s="561">
        <f t="shared" si="1"/>
        <v>121.99999999999989</v>
      </c>
      <c r="G24" s="561">
        <f t="shared" si="2"/>
        <v>2849.5</v>
      </c>
      <c r="H24" s="562">
        <f t="shared" si="3"/>
        <v>4.281452886471307E-2</v>
      </c>
      <c r="I24" s="561"/>
      <c r="O24" s="2"/>
      <c r="P24" s="2"/>
      <c r="Q24" s="2"/>
      <c r="W24" s="133">
        <v>42683</v>
      </c>
      <c r="X24" s="10">
        <v>50.07</v>
      </c>
      <c r="Y24" s="10">
        <v>51.27</v>
      </c>
      <c r="Z24" s="10">
        <v>49.8</v>
      </c>
      <c r="AA24" s="10">
        <v>51.12</v>
      </c>
      <c r="AB24" s="95">
        <v>9058600</v>
      </c>
      <c r="AC24" s="10">
        <v>50.94</v>
      </c>
      <c r="AE24" s="138"/>
    </row>
    <row r="25" spans="1:41" x14ac:dyDescent="0.25">
      <c r="B25" s="558">
        <v>42502</v>
      </c>
      <c r="C25" s="559">
        <v>50</v>
      </c>
      <c r="D25" s="560">
        <v>56.99</v>
      </c>
      <c r="E25" s="561">
        <v>57.99</v>
      </c>
      <c r="F25" s="561">
        <f t="shared" si="1"/>
        <v>50</v>
      </c>
      <c r="G25" s="561">
        <f t="shared" si="2"/>
        <v>2849.5</v>
      </c>
      <c r="H25" s="562">
        <f t="shared" si="3"/>
        <v>1.754693805930865E-2</v>
      </c>
      <c r="I25" s="561"/>
      <c r="O25" s="2"/>
      <c r="P25" s="2"/>
      <c r="Q25" s="2"/>
      <c r="W25" s="133">
        <v>42682</v>
      </c>
      <c r="X25" s="10">
        <v>51.1</v>
      </c>
      <c r="Y25" s="10">
        <v>51.49</v>
      </c>
      <c r="Z25" s="10">
        <v>50.95</v>
      </c>
      <c r="AA25" s="10">
        <v>51.08</v>
      </c>
      <c r="AB25" s="95">
        <v>8107100</v>
      </c>
      <c r="AC25" s="10">
        <v>50.9</v>
      </c>
      <c r="AE25" s="138"/>
    </row>
    <row r="26" spans="1:41" x14ac:dyDescent="0.25">
      <c r="B26" s="558">
        <v>42508</v>
      </c>
      <c r="C26" s="559">
        <v>50</v>
      </c>
      <c r="D26" s="560">
        <v>56.99</v>
      </c>
      <c r="E26" s="561">
        <v>56.12</v>
      </c>
      <c r="F26" s="561">
        <f t="shared" si="1"/>
        <v>-43.500000000000227</v>
      </c>
      <c r="G26" s="561">
        <f t="shared" si="2"/>
        <v>2849.5</v>
      </c>
      <c r="H26" s="562">
        <f t="shared" si="3"/>
        <v>-1.5265836111598605E-2</v>
      </c>
      <c r="I26" s="561"/>
      <c r="O26" s="2"/>
      <c r="P26" s="2"/>
      <c r="Q26" s="2"/>
      <c r="W26" s="133">
        <v>42681</v>
      </c>
      <c r="X26" s="10">
        <v>50.48</v>
      </c>
      <c r="Y26" s="10">
        <v>50.93</v>
      </c>
      <c r="Z26" s="10">
        <v>50.28</v>
      </c>
      <c r="AA26" s="10">
        <v>50.91</v>
      </c>
      <c r="AB26" s="95">
        <v>8358700</v>
      </c>
      <c r="AC26" s="10">
        <v>50.73</v>
      </c>
      <c r="AE26" s="138"/>
    </row>
    <row r="27" spans="1:41" x14ac:dyDescent="0.25">
      <c r="B27" s="558">
        <v>42524</v>
      </c>
      <c r="C27" s="559">
        <v>120</v>
      </c>
      <c r="D27" s="560">
        <v>55.284999999999997</v>
      </c>
      <c r="E27" s="561">
        <v>53.45</v>
      </c>
      <c r="F27" s="561">
        <f t="shared" si="1"/>
        <v>-220.19999999999925</v>
      </c>
      <c r="G27" s="561">
        <f t="shared" si="2"/>
        <v>6634.2</v>
      </c>
      <c r="H27" s="562">
        <f t="shared" si="3"/>
        <v>-3.3191643302884939E-2</v>
      </c>
      <c r="I27" s="561"/>
      <c r="O27" s="2"/>
      <c r="P27" s="2"/>
      <c r="Q27" s="2"/>
      <c r="W27" s="133">
        <v>42678</v>
      </c>
      <c r="X27" s="10">
        <v>49.8</v>
      </c>
      <c r="Y27" s="10">
        <v>50.45</v>
      </c>
      <c r="Z27" s="10">
        <v>49.76</v>
      </c>
      <c r="AA27" s="10">
        <v>49.96</v>
      </c>
      <c r="AB27" s="95">
        <v>9925200</v>
      </c>
      <c r="AC27" s="10">
        <v>49.78</v>
      </c>
      <c r="AE27" s="138"/>
    </row>
    <row r="28" spans="1:41" x14ac:dyDescent="0.25">
      <c r="B28" s="558">
        <v>42530</v>
      </c>
      <c r="C28" s="559">
        <v>120</v>
      </c>
      <c r="D28" s="560">
        <v>55.284999999999997</v>
      </c>
      <c r="E28" s="561">
        <v>54.94</v>
      </c>
      <c r="F28" s="561">
        <f t="shared" si="1"/>
        <v>-41.399999999999864</v>
      </c>
      <c r="G28" s="561">
        <f t="shared" si="2"/>
        <v>6634.2</v>
      </c>
      <c r="H28" s="562">
        <f t="shared" si="3"/>
        <v>-6.2403907027222373E-3</v>
      </c>
      <c r="I28" s="561"/>
      <c r="O28" s="2"/>
      <c r="P28" s="2"/>
      <c r="Q28" s="2"/>
      <c r="W28" s="133">
        <v>42677</v>
      </c>
      <c r="X28" s="10">
        <v>49.98</v>
      </c>
      <c r="Y28" s="10">
        <v>50</v>
      </c>
      <c r="Z28" s="10">
        <v>49.31</v>
      </c>
      <c r="AA28" s="10">
        <v>49.73</v>
      </c>
      <c r="AB28" s="95">
        <v>7678700</v>
      </c>
      <c r="AC28" s="10">
        <v>49.55</v>
      </c>
      <c r="AE28" s="138"/>
    </row>
    <row r="29" spans="1:41" x14ac:dyDescent="0.25">
      <c r="B29" s="558">
        <v>42537</v>
      </c>
      <c r="C29" s="559">
        <v>120</v>
      </c>
      <c r="D29" s="560">
        <v>55.284999999999997</v>
      </c>
      <c r="E29" s="561">
        <v>53.47</v>
      </c>
      <c r="F29" s="561">
        <f t="shared" si="1"/>
        <v>-217.79999999999973</v>
      </c>
      <c r="G29" s="561">
        <f t="shared" si="2"/>
        <v>6634.2</v>
      </c>
      <c r="H29" s="562">
        <f t="shared" si="3"/>
        <v>-3.2829881523017052E-2</v>
      </c>
      <c r="I29" s="561"/>
      <c r="W29" s="133">
        <v>42676</v>
      </c>
      <c r="X29" s="10">
        <v>49.24</v>
      </c>
      <c r="Y29" s="10">
        <v>50.27</v>
      </c>
      <c r="Z29" s="10">
        <v>49.01</v>
      </c>
      <c r="AA29" s="10">
        <v>49.72</v>
      </c>
      <c r="AB29" s="95">
        <v>10775900</v>
      </c>
      <c r="AC29" s="10">
        <v>49.54</v>
      </c>
      <c r="AE29" s="138"/>
    </row>
    <row r="30" spans="1:41" x14ac:dyDescent="0.25">
      <c r="B30" s="558">
        <v>42542</v>
      </c>
      <c r="C30" s="559">
        <v>120</v>
      </c>
      <c r="D30" s="560">
        <v>55.284999999999997</v>
      </c>
      <c r="E30" s="561">
        <v>54.77</v>
      </c>
      <c r="F30" s="561">
        <f t="shared" si="1"/>
        <v>-61.799999999999216</v>
      </c>
      <c r="G30" s="561">
        <f t="shared" si="2"/>
        <v>6634.2</v>
      </c>
      <c r="H30" s="562">
        <f t="shared" si="3"/>
        <v>-9.3153658315997742E-3</v>
      </c>
      <c r="I30" s="561"/>
      <c r="W30" s="133">
        <v>42675</v>
      </c>
      <c r="X30" s="10">
        <v>50.5</v>
      </c>
      <c r="Y30" s="10">
        <v>50.51</v>
      </c>
      <c r="Z30" s="10">
        <v>49.14</v>
      </c>
      <c r="AA30" s="10">
        <v>49.62</v>
      </c>
      <c r="AB30" s="95">
        <v>14100400</v>
      </c>
      <c r="AC30" s="10">
        <v>49.44</v>
      </c>
      <c r="AE30" s="138"/>
    </row>
    <row r="31" spans="1:41" x14ac:dyDescent="0.25">
      <c r="B31" s="558">
        <v>42546</v>
      </c>
      <c r="C31" s="559">
        <v>150</v>
      </c>
      <c r="D31" s="560">
        <v>54.704000000000001</v>
      </c>
      <c r="E31" s="561">
        <v>52.59</v>
      </c>
      <c r="F31" s="561">
        <f t="shared" si="1"/>
        <v>-317.09999999999957</v>
      </c>
      <c r="G31" s="561">
        <f t="shared" si="2"/>
        <v>8205.6</v>
      </c>
      <c r="H31" s="562">
        <f t="shared" si="3"/>
        <v>-3.8644340450424051E-2</v>
      </c>
      <c r="I31" s="561"/>
      <c r="W31" s="133">
        <v>42674</v>
      </c>
      <c r="X31" s="10">
        <v>50.88</v>
      </c>
      <c r="Y31" s="10">
        <v>51.15</v>
      </c>
      <c r="Z31" s="10">
        <v>50</v>
      </c>
      <c r="AA31" s="10">
        <v>50.18</v>
      </c>
      <c r="AB31" s="95">
        <v>17931300</v>
      </c>
      <c r="AC31" s="10">
        <v>50</v>
      </c>
      <c r="AE31" s="138"/>
    </row>
    <row r="32" spans="1:41" x14ac:dyDescent="0.25">
      <c r="B32" s="558">
        <v>42549</v>
      </c>
      <c r="C32" s="559">
        <v>150</v>
      </c>
      <c r="D32" s="560">
        <v>54.704000000000001</v>
      </c>
      <c r="E32" s="561">
        <v>53.09</v>
      </c>
      <c r="F32" s="561">
        <f t="shared" ref="F32" si="4">-C32*(D32-E32)</f>
        <v>-242.09999999999957</v>
      </c>
      <c r="G32" s="561">
        <f t="shared" ref="G32" si="5">IF(C32=0, 0,D32*C32)</f>
        <v>8205.6</v>
      </c>
      <c r="H32" s="562">
        <f t="shared" ref="H32" si="6">IF(C32=0, D32, (E32-D32)/D32)</f>
        <v>-2.9504241006142094E-2</v>
      </c>
      <c r="I32" s="561" t="s">
        <v>246</v>
      </c>
      <c r="W32" s="133">
        <v>42671</v>
      </c>
      <c r="X32" s="10">
        <v>52.12</v>
      </c>
      <c r="Y32" s="10">
        <v>52.5</v>
      </c>
      <c r="Z32" s="10">
        <v>51.79</v>
      </c>
      <c r="AA32" s="10">
        <v>52.02</v>
      </c>
      <c r="AB32" s="95">
        <v>9096700</v>
      </c>
      <c r="AC32" s="10">
        <v>51.83</v>
      </c>
      <c r="AE32" s="138"/>
    </row>
    <row r="33" spans="2:41" x14ac:dyDescent="0.25">
      <c r="B33" s="558">
        <v>42550</v>
      </c>
      <c r="C33" s="559">
        <v>100</v>
      </c>
      <c r="D33" s="560">
        <v>54.6511</v>
      </c>
      <c r="E33" s="561">
        <v>55.13</v>
      </c>
      <c r="F33" s="561">
        <f t="shared" ref="F33:F35" si="7">-C33*(D33-E33)</f>
        <v>47.890000000000299</v>
      </c>
      <c r="G33" s="561">
        <f t="shared" ref="G33:G35" si="8">IF(C33=0, 0,D33*C33)</f>
        <v>5465.11</v>
      </c>
      <c r="H33" s="562">
        <f t="shared" ref="H33:H35" si="9">IF(C33=0, D33, (E33-D33)/D33)</f>
        <v>8.7628611317979513E-3</v>
      </c>
      <c r="I33" s="561" t="s">
        <v>247</v>
      </c>
      <c r="W33" s="133">
        <v>42670</v>
      </c>
      <c r="X33" s="10">
        <v>52.34</v>
      </c>
      <c r="Y33" s="10">
        <v>52.34</v>
      </c>
      <c r="Z33" s="10">
        <v>51.69</v>
      </c>
      <c r="AA33" s="10">
        <v>51.89</v>
      </c>
      <c r="AB33" s="95">
        <v>7939200</v>
      </c>
      <c r="AC33" s="10">
        <v>51.7</v>
      </c>
      <c r="AE33" s="138"/>
    </row>
    <row r="34" spans="2:41" x14ac:dyDescent="0.25">
      <c r="B34" s="558">
        <v>42552</v>
      </c>
      <c r="C34" s="559">
        <v>100</v>
      </c>
      <c r="D34" s="560">
        <v>54.6511</v>
      </c>
      <c r="E34" s="561">
        <v>55.61</v>
      </c>
      <c r="F34" s="561">
        <f t="shared" si="7"/>
        <v>95.889999999999986</v>
      </c>
      <c r="G34" s="561">
        <f t="shared" si="8"/>
        <v>5465.11</v>
      </c>
      <c r="H34" s="562">
        <f t="shared" si="9"/>
        <v>1.7545849946295679E-2</v>
      </c>
      <c r="I34" s="561"/>
      <c r="W34" s="133">
        <v>42669</v>
      </c>
      <c r="X34" s="10">
        <v>50.95</v>
      </c>
      <c r="Y34" s="10">
        <v>52.27</v>
      </c>
      <c r="Z34" s="10">
        <v>50.9</v>
      </c>
      <c r="AA34" s="10">
        <v>51.97</v>
      </c>
      <c r="AB34" s="95">
        <v>12401100</v>
      </c>
      <c r="AC34" s="10">
        <v>51.78</v>
      </c>
      <c r="AE34" s="138"/>
    </row>
    <row r="35" spans="2:41" x14ac:dyDescent="0.25">
      <c r="B35" s="558">
        <v>42556</v>
      </c>
      <c r="C35" s="559">
        <v>100</v>
      </c>
      <c r="D35" s="560">
        <v>54.539099999999998</v>
      </c>
      <c r="E35" s="561">
        <v>55.2</v>
      </c>
      <c r="F35" s="561">
        <f t="shared" si="7"/>
        <v>66.090000000000515</v>
      </c>
      <c r="G35" s="561">
        <f t="shared" si="8"/>
        <v>5453.91</v>
      </c>
      <c r="H35" s="562">
        <f t="shared" si="9"/>
        <v>1.2117911736717422E-2</v>
      </c>
      <c r="I35" s="561" t="s">
        <v>191</v>
      </c>
      <c r="W35" s="133">
        <v>42668</v>
      </c>
      <c r="X35" s="10">
        <v>50.97</v>
      </c>
      <c r="Y35" s="10">
        <v>51.44</v>
      </c>
      <c r="Z35" s="10">
        <v>50.71</v>
      </c>
      <c r="AA35" s="10">
        <v>51.05</v>
      </c>
      <c r="AB35" s="95">
        <v>14975300</v>
      </c>
      <c r="AC35" s="10">
        <v>50.87</v>
      </c>
      <c r="AE35" s="138"/>
    </row>
    <row r="36" spans="2:41" x14ac:dyDescent="0.25">
      <c r="B36" s="558">
        <v>42562</v>
      </c>
      <c r="C36" s="559">
        <v>100</v>
      </c>
      <c r="D36" s="560">
        <v>54.539099999999998</v>
      </c>
      <c r="E36" s="561">
        <v>56.83</v>
      </c>
      <c r="F36" s="561">
        <f t="shared" ref="F36:F37" si="10">-C36*(D36-E36)</f>
        <v>229.09000000000006</v>
      </c>
      <c r="G36" s="561">
        <f t="shared" ref="G36:G37" si="11">IF(C36=0, 0,D36*C36)</f>
        <v>5453.91</v>
      </c>
      <c r="H36" s="562">
        <f t="shared" ref="H36:H37" si="12">IF(C36=0, D36, (E36-D36)/D36)</f>
        <v>4.2004726884015332E-2</v>
      </c>
      <c r="I36" s="561"/>
      <c r="W36" s="133">
        <v>42667</v>
      </c>
      <c r="X36" s="10">
        <v>52.16</v>
      </c>
      <c r="Y36" s="10">
        <v>52.29</v>
      </c>
      <c r="Z36" s="10">
        <v>51.83</v>
      </c>
      <c r="AA36" s="10">
        <v>51.87</v>
      </c>
      <c r="AB36" s="95">
        <v>7578200</v>
      </c>
      <c r="AC36" s="10">
        <v>51.68</v>
      </c>
      <c r="AE36" s="138"/>
      <c r="AL36" s="234"/>
    </row>
    <row r="37" spans="2:41" x14ac:dyDescent="0.25">
      <c r="B37" s="558">
        <v>42563</v>
      </c>
      <c r="C37" s="559">
        <v>30</v>
      </c>
      <c r="D37" s="560">
        <v>46.98</v>
      </c>
      <c r="E37" s="561">
        <v>58.06</v>
      </c>
      <c r="F37" s="561">
        <f t="shared" si="10"/>
        <v>332.40000000000015</v>
      </c>
      <c r="G37" s="561">
        <f t="shared" si="11"/>
        <v>1409.3999999999999</v>
      </c>
      <c r="H37" s="562">
        <f t="shared" si="12"/>
        <v>0.23584504044274171</v>
      </c>
      <c r="I37" s="561"/>
      <c r="W37" s="133">
        <v>42664</v>
      </c>
      <c r="X37" s="10">
        <v>51.74</v>
      </c>
      <c r="Y37" s="10">
        <v>51.87</v>
      </c>
      <c r="Z37" s="10">
        <v>51.25</v>
      </c>
      <c r="AA37" s="10">
        <v>51.77</v>
      </c>
      <c r="AB37" s="95">
        <v>9161000</v>
      </c>
      <c r="AC37" s="10">
        <v>51.58</v>
      </c>
      <c r="AE37" s="138"/>
    </row>
    <row r="38" spans="2:41" x14ac:dyDescent="0.25">
      <c r="B38" s="558">
        <v>42570</v>
      </c>
      <c r="C38" s="559">
        <v>30</v>
      </c>
      <c r="D38" s="560">
        <v>46.98</v>
      </c>
      <c r="E38" s="561">
        <v>57.76</v>
      </c>
      <c r="F38" s="561">
        <f t="shared" ref="F38" si="13">-C38*(D38-E38)</f>
        <v>323.40000000000003</v>
      </c>
      <c r="G38" s="561">
        <f t="shared" ref="G38" si="14">IF(C38=0, 0,D38*C38)</f>
        <v>1409.3999999999999</v>
      </c>
      <c r="H38" s="562">
        <f t="shared" ref="H38" si="15">IF(C38=0, D38, (E38-D38)/D38)</f>
        <v>0.22945934440187318</v>
      </c>
      <c r="I38" s="561"/>
      <c r="W38" s="133">
        <v>42663</v>
      </c>
      <c r="X38" s="10">
        <v>51.77</v>
      </c>
      <c r="Y38" s="10">
        <v>52.36</v>
      </c>
      <c r="Z38" s="10">
        <v>51.69</v>
      </c>
      <c r="AA38" s="10">
        <v>51.89</v>
      </c>
      <c r="AB38" s="95">
        <v>6590500</v>
      </c>
      <c r="AC38" s="10">
        <v>51.7</v>
      </c>
      <c r="AE38" s="138"/>
    </row>
    <row r="39" spans="2:41" x14ac:dyDescent="0.25">
      <c r="B39" s="558">
        <v>42571</v>
      </c>
      <c r="C39" s="559">
        <v>30</v>
      </c>
      <c r="D39" s="560">
        <v>46.98</v>
      </c>
      <c r="E39" s="561">
        <v>57.76</v>
      </c>
      <c r="F39" s="561">
        <f t="shared" ref="F39" si="16">-C39*(D39-E39)</f>
        <v>323.40000000000003</v>
      </c>
      <c r="G39" s="561">
        <f t="shared" ref="G39" si="17">IF(C39=0, 0,D39*C39)</f>
        <v>1409.3999999999999</v>
      </c>
      <c r="H39" s="562">
        <f t="shared" ref="H39" si="18">IF(C39=0, D39, (E39-D39)/D39)</f>
        <v>0.22945934440187318</v>
      </c>
      <c r="I39" s="561"/>
      <c r="W39" s="133">
        <v>42662</v>
      </c>
      <c r="X39" s="10">
        <v>51.34</v>
      </c>
      <c r="Y39" s="10">
        <v>51.84</v>
      </c>
      <c r="Z39" s="10">
        <v>51.14</v>
      </c>
      <c r="AA39" s="10">
        <v>51.8</v>
      </c>
      <c r="AB39" s="95">
        <v>6999000</v>
      </c>
      <c r="AC39" s="10">
        <v>51.61</v>
      </c>
      <c r="AE39" s="138"/>
    </row>
    <row r="40" spans="2:41" x14ac:dyDescent="0.25">
      <c r="B40" s="558">
        <v>42572</v>
      </c>
      <c r="C40" s="559">
        <v>30</v>
      </c>
      <c r="D40" s="560">
        <v>46.98</v>
      </c>
      <c r="E40" s="561">
        <v>56.99</v>
      </c>
      <c r="F40" s="561">
        <f t="shared" ref="F40" si="19">-C40*(D40-E40)</f>
        <v>300.30000000000018</v>
      </c>
      <c r="G40" s="561">
        <f t="shared" ref="G40" si="20">IF(C40=0, 0,D40*C40)</f>
        <v>1409.3999999999999</v>
      </c>
      <c r="H40" s="562">
        <f t="shared" ref="H40" si="21">IF(C40=0, D40, (E40-D40)/D40)</f>
        <v>0.21306939123031091</v>
      </c>
      <c r="I40" s="561"/>
      <c r="W40" s="133">
        <v>42661</v>
      </c>
      <c r="X40" s="10">
        <v>51.3</v>
      </c>
      <c r="Y40" s="10">
        <v>51.66</v>
      </c>
      <c r="Z40" s="10">
        <v>51.19</v>
      </c>
      <c r="AA40" s="10">
        <v>51.22</v>
      </c>
      <c r="AB40" s="95">
        <v>6805200</v>
      </c>
      <c r="AC40" s="10">
        <v>51.04</v>
      </c>
      <c r="AE40" s="138"/>
    </row>
    <row r="41" spans="2:41" x14ac:dyDescent="0.25">
      <c r="B41" s="558">
        <v>42577</v>
      </c>
      <c r="C41" s="559">
        <v>30</v>
      </c>
      <c r="D41" s="560">
        <v>46.98</v>
      </c>
      <c r="E41" s="561">
        <v>56.37</v>
      </c>
      <c r="F41" s="561">
        <f t="shared" ref="F41" si="22">-C41*(D41-E41)</f>
        <v>281.70000000000005</v>
      </c>
      <c r="G41" s="561">
        <f t="shared" ref="G41" si="23">IF(C41=0, 0,D41*C41)</f>
        <v>1409.3999999999999</v>
      </c>
      <c r="H41" s="562">
        <f t="shared" ref="H41" si="24">IF(C41=0, D41, (E41-D41)/D41)</f>
        <v>0.19987228607918264</v>
      </c>
      <c r="I41" s="561"/>
      <c r="W41" s="133">
        <v>42660</v>
      </c>
      <c r="X41" s="10">
        <v>51.65</v>
      </c>
      <c r="Y41" s="10">
        <v>51.75</v>
      </c>
      <c r="Z41" s="10">
        <v>50.96</v>
      </c>
      <c r="AA41" s="10">
        <v>51.03</v>
      </c>
      <c r="AB41" s="95">
        <v>7904000</v>
      </c>
      <c r="AC41" s="10">
        <v>50.85</v>
      </c>
      <c r="AE41" s="138"/>
    </row>
    <row r="42" spans="2:41" ht="20.25" thickBot="1" x14ac:dyDescent="0.35">
      <c r="B42" s="558">
        <v>42580</v>
      </c>
      <c r="C42" s="559">
        <v>30</v>
      </c>
      <c r="D42" s="560">
        <v>46.98</v>
      </c>
      <c r="E42" s="561">
        <v>55.5</v>
      </c>
      <c r="F42" s="561">
        <f t="shared" ref="F42" si="25">-C42*(D42-E42)</f>
        <v>255.60000000000008</v>
      </c>
      <c r="G42" s="561">
        <f t="shared" ref="G42" si="26">IF(C42=0, 0,D42*C42)</f>
        <v>1409.3999999999999</v>
      </c>
      <c r="H42" s="562">
        <f t="shared" ref="H42" si="27">IF(C42=0, D42, (E42-D42)/D42)</f>
        <v>0.18135376756066418</v>
      </c>
      <c r="I42" s="561"/>
      <c r="T42" s="91" t="s">
        <v>113</v>
      </c>
      <c r="W42" s="133">
        <v>42657</v>
      </c>
      <c r="X42" s="10">
        <v>52.38</v>
      </c>
      <c r="Y42" s="10">
        <v>52.5</v>
      </c>
      <c r="Z42" s="10">
        <v>51.62</v>
      </c>
      <c r="AA42" s="10">
        <v>51.62</v>
      </c>
      <c r="AB42" s="95">
        <v>7133800</v>
      </c>
      <c r="AC42" s="10">
        <v>51.43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51.55</v>
      </c>
      <c r="W43" s="133">
        <v>42656</v>
      </c>
      <c r="X43" s="10">
        <v>52.12</v>
      </c>
      <c r="Y43" s="10">
        <v>52.32</v>
      </c>
      <c r="Z43" s="10">
        <v>51.5</v>
      </c>
      <c r="AA43" s="10">
        <v>52.03</v>
      </c>
      <c r="AB43" s="95">
        <v>8425800</v>
      </c>
      <c r="AC43" s="10">
        <v>51.84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20" t="s">
        <v>78</v>
      </c>
      <c r="P44" s="620"/>
      <c r="T44" s="93" t="s">
        <v>99</v>
      </c>
      <c r="U44" s="130">
        <v>51.76</v>
      </c>
      <c r="W44" s="133">
        <v>42655</v>
      </c>
      <c r="X44" s="10">
        <v>52.01</v>
      </c>
      <c r="Y44" s="10">
        <v>52.71</v>
      </c>
      <c r="Z44" s="10">
        <v>51.8</v>
      </c>
      <c r="AA44" s="10">
        <v>52.44</v>
      </c>
      <c r="AB44" s="95">
        <v>9301300</v>
      </c>
      <c r="AC44" s="10">
        <v>52.25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56.892000000000003</v>
      </c>
      <c r="T45" s="93" t="s">
        <v>100</v>
      </c>
      <c r="U45" s="130" t="s">
        <v>527</v>
      </c>
      <c r="W45" s="133">
        <v>42654</v>
      </c>
      <c r="X45" s="10">
        <v>51.95</v>
      </c>
      <c r="Y45" s="10">
        <v>52.25</v>
      </c>
      <c r="Z45" s="10">
        <v>51.52</v>
      </c>
      <c r="AA45" s="10">
        <v>51.82</v>
      </c>
      <c r="AB45" s="95">
        <v>9203500</v>
      </c>
      <c r="AC45" s="10">
        <v>51.63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274</v>
      </c>
      <c r="O46" s="83">
        <v>1.0900000000000001</v>
      </c>
      <c r="P46" s="83">
        <f t="shared" ref="P46:P65" si="31">O46*$Q$4</f>
        <v>56.3748</v>
      </c>
      <c r="T46" s="93" t="s">
        <v>101</v>
      </c>
      <c r="U46" s="130" t="s">
        <v>528</v>
      </c>
      <c r="W46" s="133">
        <v>42653</v>
      </c>
      <c r="X46" s="10">
        <v>52.13</v>
      </c>
      <c r="Y46" s="10">
        <v>52.25</v>
      </c>
      <c r="Z46" s="10">
        <v>51.77</v>
      </c>
      <c r="AA46" s="10">
        <v>51.79</v>
      </c>
      <c r="AB46" s="95">
        <v>5469300</v>
      </c>
      <c r="AC46" s="10">
        <v>51.6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55.857600000000005</v>
      </c>
      <c r="T47" s="93" t="s">
        <v>102</v>
      </c>
      <c r="U47" s="130">
        <v>62.85</v>
      </c>
      <c r="W47" s="133">
        <v>42650</v>
      </c>
      <c r="X47" s="10">
        <v>52.42</v>
      </c>
      <c r="Y47" s="10">
        <v>52.46</v>
      </c>
      <c r="Z47" s="10">
        <v>51.68</v>
      </c>
      <c r="AA47" s="10">
        <v>51.79</v>
      </c>
      <c r="AB47" s="95">
        <v>8407100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55.340400000000002</v>
      </c>
      <c r="T48" s="93" t="s">
        <v>103</v>
      </c>
      <c r="U48" s="130">
        <v>0.491344</v>
      </c>
      <c r="W48" s="133">
        <v>42649</v>
      </c>
      <c r="X48" s="10">
        <v>52.2</v>
      </c>
      <c r="Y48" s="10">
        <v>52.33</v>
      </c>
      <c r="Z48" s="10">
        <v>51.97</v>
      </c>
      <c r="AA48" s="10">
        <v>52.03</v>
      </c>
      <c r="AB48" s="95">
        <v>9391700</v>
      </c>
      <c r="AC48" s="10">
        <v>51.84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54.8232</v>
      </c>
      <c r="T49" s="93" t="s">
        <v>104</v>
      </c>
      <c r="U49" s="130" t="s">
        <v>420</v>
      </c>
      <c r="W49" s="133">
        <v>42648</v>
      </c>
      <c r="X49" s="10">
        <v>52.15</v>
      </c>
      <c r="Y49" s="10">
        <v>52.64</v>
      </c>
      <c r="Z49" s="10">
        <v>52.1</v>
      </c>
      <c r="AA49" s="10">
        <v>52.12</v>
      </c>
      <c r="AB49" s="95">
        <v>7244100</v>
      </c>
      <c r="AC49" s="10">
        <v>51.93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54.306000000000004</v>
      </c>
      <c r="T50" s="93"/>
      <c r="U50" s="130"/>
      <c r="W50" s="133">
        <v>42647</v>
      </c>
      <c r="X50" s="10">
        <v>52.9</v>
      </c>
      <c r="Y50" s="10">
        <v>53.06</v>
      </c>
      <c r="Z50" s="10">
        <v>52.08</v>
      </c>
      <c r="AA50" s="10">
        <v>52.14</v>
      </c>
      <c r="AB50" s="95">
        <v>10737400</v>
      </c>
      <c r="AC50" s="10">
        <v>51.95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53.788800000000002</v>
      </c>
      <c r="T51" s="93" t="s">
        <v>105</v>
      </c>
      <c r="U51" s="130" t="s">
        <v>529</v>
      </c>
      <c r="W51" s="133">
        <v>42646</v>
      </c>
      <c r="X51" s="10">
        <v>52.54</v>
      </c>
      <c r="Y51" s="10">
        <v>53</v>
      </c>
      <c r="Z51" s="10">
        <v>52.42</v>
      </c>
      <c r="AA51" s="10">
        <v>52.67</v>
      </c>
      <c r="AB51" s="95">
        <v>7632500</v>
      </c>
      <c r="AC51" s="10">
        <v>52.48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53.271599999999999</v>
      </c>
      <c r="T52" s="93" t="s">
        <v>106</v>
      </c>
      <c r="U52" s="130" t="s">
        <v>369</v>
      </c>
      <c r="W52" s="133">
        <v>42643</v>
      </c>
      <c r="X52" s="10">
        <v>52.57</v>
      </c>
      <c r="Y52" s="10">
        <v>53.06</v>
      </c>
      <c r="Z52" s="10">
        <v>52.28</v>
      </c>
      <c r="AA52" s="10">
        <v>52.65</v>
      </c>
      <c r="AB52" s="95">
        <v>12940200</v>
      </c>
      <c r="AC52" s="10">
        <v>52.46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52.754399999999997</v>
      </c>
      <c r="T53" s="93" t="s">
        <v>107</v>
      </c>
      <c r="U53" s="131">
        <v>5869828</v>
      </c>
      <c r="W53" s="133">
        <v>42642</v>
      </c>
      <c r="X53" s="10">
        <v>52.92</v>
      </c>
      <c r="Y53" s="10">
        <v>53.58</v>
      </c>
      <c r="Z53" s="10">
        <v>52.12</v>
      </c>
      <c r="AA53" s="10">
        <v>52.16</v>
      </c>
      <c r="AB53" s="95">
        <v>16993900</v>
      </c>
      <c r="AC53" s="10">
        <v>51.97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52.237200000000001</v>
      </c>
      <c r="T54" s="93" t="s">
        <v>110</v>
      </c>
      <c r="U54" s="131">
        <v>9305410</v>
      </c>
      <c r="W54" s="133">
        <v>42641</v>
      </c>
      <c r="X54" s="10">
        <v>54.6</v>
      </c>
      <c r="Y54" s="10">
        <v>55</v>
      </c>
      <c r="Z54" s="10">
        <v>52.8</v>
      </c>
      <c r="AA54" s="10">
        <v>53.25</v>
      </c>
      <c r="AB54" s="95">
        <v>33213000</v>
      </c>
      <c r="AC54" s="10">
        <v>53.06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51.72</v>
      </c>
      <c r="T55" s="93" t="s">
        <v>108</v>
      </c>
      <c r="U55" s="130" t="s">
        <v>530</v>
      </c>
      <c r="W55" s="133">
        <v>42640</v>
      </c>
      <c r="X55" s="10">
        <v>54.25</v>
      </c>
      <c r="Y55" s="10">
        <v>55.54</v>
      </c>
      <c r="Z55" s="10">
        <v>53.9</v>
      </c>
      <c r="AA55" s="10">
        <v>55.34</v>
      </c>
      <c r="AB55" s="95">
        <v>17945200</v>
      </c>
      <c r="AC55" s="10">
        <v>55.14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51.202799999999996</v>
      </c>
      <c r="T56" s="93" t="s">
        <v>111</v>
      </c>
      <c r="U56" s="130">
        <v>23.34</v>
      </c>
      <c r="W56" s="133">
        <v>42639</v>
      </c>
      <c r="X56" s="10">
        <v>54.8</v>
      </c>
      <c r="Y56" s="10">
        <v>55</v>
      </c>
      <c r="Z56" s="10">
        <v>54.08</v>
      </c>
      <c r="AA56" s="10">
        <v>54.4</v>
      </c>
      <c r="AB56" s="95">
        <v>11629600</v>
      </c>
      <c r="AC56" s="10">
        <v>54.2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50.685600000000001</v>
      </c>
      <c r="T57" s="93" t="s">
        <v>112</v>
      </c>
      <c r="U57" s="130">
        <v>2.2200000000000002</v>
      </c>
      <c r="W57" s="133">
        <v>42636</v>
      </c>
      <c r="X57" s="10">
        <v>55.02</v>
      </c>
      <c r="Y57" s="10">
        <v>55.71</v>
      </c>
      <c r="Z57" s="10">
        <v>54.91</v>
      </c>
      <c r="AA57" s="10">
        <v>55.15</v>
      </c>
      <c r="AB57" s="95">
        <v>8921700</v>
      </c>
      <c r="AC57" s="10">
        <v>54.95</v>
      </c>
      <c r="AE57" s="138"/>
    </row>
    <row r="58" spans="1:41" x14ac:dyDescent="0.25">
      <c r="O58" s="83">
        <v>0.97</v>
      </c>
      <c r="P58" s="83">
        <f t="shared" si="31"/>
        <v>50.168399999999998</v>
      </c>
      <c r="T58" s="93" t="s">
        <v>109</v>
      </c>
      <c r="U58" s="130" t="s">
        <v>531</v>
      </c>
      <c r="W58" s="133">
        <v>42635</v>
      </c>
      <c r="X58" s="10">
        <v>55.47</v>
      </c>
      <c r="Y58" s="10">
        <v>55.98</v>
      </c>
      <c r="Z58" s="10">
        <v>55.24</v>
      </c>
      <c r="AA58" s="10">
        <v>55.41</v>
      </c>
      <c r="AB58" s="95">
        <v>8052400</v>
      </c>
      <c r="AC58" s="10">
        <v>55.21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49.651199999999996</v>
      </c>
      <c r="W59" s="133">
        <v>42634</v>
      </c>
      <c r="X59" s="10">
        <v>55.02</v>
      </c>
      <c r="Y59" s="10">
        <v>55.38</v>
      </c>
      <c r="Z59" s="10">
        <v>54.61</v>
      </c>
      <c r="AA59" s="10">
        <v>55.34</v>
      </c>
      <c r="AB59" s="95">
        <v>8041700</v>
      </c>
      <c r="AC59" s="10">
        <v>55.14</v>
      </c>
      <c r="AE59" s="138"/>
    </row>
    <row r="60" spans="1:41" x14ac:dyDescent="0.25">
      <c r="O60" s="83">
        <v>0.95</v>
      </c>
      <c r="P60" s="83">
        <f t="shared" si="31"/>
        <v>49.133999999999993</v>
      </c>
      <c r="W60" s="133">
        <v>42633</v>
      </c>
      <c r="X60" s="10">
        <v>55.26</v>
      </c>
      <c r="Y60" s="10">
        <v>55.44</v>
      </c>
      <c r="Z60" s="10">
        <v>54.76</v>
      </c>
      <c r="AA60" s="10">
        <v>54.87</v>
      </c>
      <c r="AB60" s="95">
        <v>8563000</v>
      </c>
      <c r="AC60" s="10">
        <v>54.67</v>
      </c>
      <c r="AE60" s="138"/>
    </row>
    <row r="61" spans="1:41" x14ac:dyDescent="0.25">
      <c r="O61" s="83">
        <v>0.94</v>
      </c>
      <c r="P61" s="83">
        <f t="shared" si="31"/>
        <v>48.616799999999998</v>
      </c>
      <c r="W61" s="133">
        <v>42632</v>
      </c>
      <c r="X61" s="10">
        <v>55.38</v>
      </c>
      <c r="Y61" s="10">
        <v>55.47</v>
      </c>
      <c r="Z61" s="10">
        <v>54.93</v>
      </c>
      <c r="AA61" s="10">
        <v>54.95</v>
      </c>
      <c r="AB61" s="95">
        <v>7671300</v>
      </c>
      <c r="AC61" s="10">
        <v>54.75</v>
      </c>
      <c r="AE61" s="138"/>
    </row>
    <row r="62" spans="1:41" x14ac:dyDescent="0.25">
      <c r="O62" s="83">
        <v>0.93</v>
      </c>
      <c r="P62" s="83">
        <f t="shared" si="31"/>
        <v>48.099600000000002</v>
      </c>
      <c r="W62" s="133">
        <v>42629</v>
      </c>
      <c r="X62" s="10">
        <v>55.24</v>
      </c>
      <c r="Y62" s="10">
        <v>55.36</v>
      </c>
      <c r="Z62" s="10">
        <v>55.05</v>
      </c>
      <c r="AA62" s="10">
        <v>55.18</v>
      </c>
      <c r="AB62" s="95">
        <v>11715400</v>
      </c>
      <c r="AC62" s="10">
        <v>54.98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47.5824</v>
      </c>
      <c r="W63" s="133">
        <v>42628</v>
      </c>
      <c r="X63" s="10">
        <v>55</v>
      </c>
      <c r="Y63" s="10">
        <v>55.54</v>
      </c>
      <c r="Z63" s="10">
        <v>54.81</v>
      </c>
      <c r="AA63" s="10">
        <v>55.47</v>
      </c>
      <c r="AB63" s="95">
        <v>6283900</v>
      </c>
      <c r="AC63" s="10">
        <v>55.27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3" t="s">
        <v>7</v>
      </c>
      <c r="J64" s="513" t="s">
        <v>95</v>
      </c>
      <c r="K64" s="513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47.065199999999997</v>
      </c>
      <c r="W64" s="133">
        <v>42627</v>
      </c>
      <c r="X64" s="10">
        <v>55.16</v>
      </c>
      <c r="Y64" s="10">
        <v>55.56</v>
      </c>
      <c r="Z64" s="10">
        <v>54.93</v>
      </c>
      <c r="AA64" s="10">
        <v>55.13</v>
      </c>
      <c r="AB64" s="95">
        <v>7621200</v>
      </c>
      <c r="AC64" s="10">
        <v>54.93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46.548000000000002</v>
      </c>
      <c r="W65" s="133">
        <v>42626</v>
      </c>
      <c r="X65" s="10">
        <v>55.86</v>
      </c>
      <c r="Y65" s="10">
        <v>55.94</v>
      </c>
      <c r="Z65" s="10">
        <v>55.12</v>
      </c>
      <c r="AA65" s="10">
        <v>55.37</v>
      </c>
      <c r="AB65" s="95">
        <v>7359400</v>
      </c>
      <c r="AC65" s="10">
        <v>55.17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261</v>
      </c>
      <c r="M66" s="261"/>
      <c r="W66" s="133">
        <v>42625</v>
      </c>
      <c r="X66" s="10">
        <v>55</v>
      </c>
      <c r="Y66" s="10">
        <v>56.12</v>
      </c>
      <c r="Z66" s="10">
        <v>54.95</v>
      </c>
      <c r="AA66" s="10">
        <v>56.01</v>
      </c>
      <c r="AB66" s="95">
        <v>7470900</v>
      </c>
      <c r="AC66" s="10">
        <v>55.81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42622</v>
      </c>
      <c r="X67" s="10">
        <v>55.88</v>
      </c>
      <c r="Y67" s="10">
        <v>56</v>
      </c>
      <c r="Z67" s="10">
        <v>55.27</v>
      </c>
      <c r="AA67" s="10">
        <v>55.33</v>
      </c>
      <c r="AB67" s="95">
        <v>11310400</v>
      </c>
      <c r="AC67" s="10">
        <v>55.13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42621</v>
      </c>
      <c r="X68" s="10">
        <v>56.88</v>
      </c>
      <c r="Y68" s="10">
        <v>57.27</v>
      </c>
      <c r="Z68" s="10">
        <v>56.11</v>
      </c>
      <c r="AA68" s="10">
        <v>56.17</v>
      </c>
      <c r="AB68" s="95">
        <v>12741900</v>
      </c>
      <c r="AC68" s="10">
        <v>55.97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200</v>
      </c>
      <c r="B82" s="482"/>
      <c r="C82" s="483">
        <f>SumByColor($A$19,C65:C80)</f>
        <v>0</v>
      </c>
      <c r="D82" s="483"/>
      <c r="E82" s="483"/>
      <c r="F82" s="484">
        <f>SumByColor($A$19,F65:F68)</f>
        <v>0</v>
      </c>
      <c r="G82" s="483"/>
      <c r="H82" s="483">
        <f>SumByColor($A$19,H65:H80)</f>
        <v>0</v>
      </c>
      <c r="I82" s="483"/>
      <c r="J82" s="483"/>
      <c r="K82" s="484">
        <f>SumByColor($A$19,K65:K80)</f>
        <v>0</v>
      </c>
      <c r="L82" s="483"/>
      <c r="M82" s="484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4" t="s">
        <v>263</v>
      </c>
      <c r="W2" s="133">
        <v>42713</v>
      </c>
      <c r="X2" s="10">
        <v>30.26</v>
      </c>
      <c r="Y2" s="10">
        <v>31.54</v>
      </c>
      <c r="Z2" s="10">
        <v>30.19</v>
      </c>
      <c r="AA2" s="10">
        <v>31.42</v>
      </c>
      <c r="AB2" s="95">
        <v>5661700</v>
      </c>
      <c r="AC2" s="10">
        <v>31.42</v>
      </c>
      <c r="AD2" s="2">
        <f>Y2-Z2</f>
        <v>1.3499999999999979</v>
      </c>
      <c r="AE2" s="138">
        <f>AC2/AC3-1</f>
        <v>4.1086812458581923E-2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31.42</v>
      </c>
      <c r="T3" s="1"/>
      <c r="W3" s="133">
        <v>42712</v>
      </c>
      <c r="X3" s="10">
        <v>30.43</v>
      </c>
      <c r="Y3" s="10">
        <v>30.69</v>
      </c>
      <c r="Z3" s="10">
        <v>29.95</v>
      </c>
      <c r="AA3" s="10">
        <v>30.18</v>
      </c>
      <c r="AB3" s="95">
        <v>4318800</v>
      </c>
      <c r="AC3" s="10">
        <v>30.18</v>
      </c>
      <c r="AD3" s="2">
        <f t="shared" ref="AD3:AD66" si="0">Y3-Z3</f>
        <v>0.74000000000000199</v>
      </c>
      <c r="AE3" s="138">
        <f t="shared" ref="AE3:AE66" si="1">AC3/AC4-1</f>
        <v>-1.6539861065166805E-3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31.42</v>
      </c>
      <c r="R4" s="521">
        <v>4.1099999999999998E-2</v>
      </c>
      <c r="T4" s="163"/>
      <c r="U4" s="1"/>
      <c r="W4" s="133">
        <v>42711</v>
      </c>
      <c r="X4" s="10">
        <v>29.45</v>
      </c>
      <c r="Y4" s="10">
        <v>30.29</v>
      </c>
      <c r="Z4" s="10">
        <v>29.31</v>
      </c>
      <c r="AA4" s="10">
        <v>30.23</v>
      </c>
      <c r="AB4" s="95">
        <v>4660100</v>
      </c>
      <c r="AC4" s="10">
        <v>30.23</v>
      </c>
      <c r="AD4" s="2">
        <f t="shared" si="0"/>
        <v>0.98000000000000043</v>
      </c>
      <c r="AE4" s="138">
        <f t="shared" si="1"/>
        <v>2.8931245745405176E-2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29.05</v>
      </c>
      <c r="Y5" s="10">
        <v>29.52</v>
      </c>
      <c r="Z5" s="10">
        <v>28.47</v>
      </c>
      <c r="AA5" s="10">
        <v>29.38</v>
      </c>
      <c r="AB5" s="95">
        <v>5335600</v>
      </c>
      <c r="AC5" s="10">
        <v>29.38</v>
      </c>
      <c r="AD5" s="2">
        <f t="shared" si="0"/>
        <v>1.0500000000000007</v>
      </c>
      <c r="AE5" s="138">
        <f t="shared" si="1"/>
        <v>7.1991772368871221E-3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28.98</v>
      </c>
      <c r="Y6" s="10">
        <v>29.8</v>
      </c>
      <c r="Z6" s="10">
        <v>28.98</v>
      </c>
      <c r="AA6" s="10">
        <v>29.17</v>
      </c>
      <c r="AB6" s="95">
        <v>6316500</v>
      </c>
      <c r="AC6" s="10">
        <v>29.17</v>
      </c>
      <c r="AD6" s="2">
        <f t="shared" si="0"/>
        <v>0.82000000000000028</v>
      </c>
      <c r="AE6" s="138">
        <f t="shared" si="1"/>
        <v>1.2144344205412994E-2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42706</v>
      </c>
      <c r="X7" s="10">
        <v>29.05</v>
      </c>
      <c r="Y7" s="10">
        <v>29.25</v>
      </c>
      <c r="Z7" s="10">
        <v>28.67</v>
      </c>
      <c r="AA7" s="10">
        <v>28.82</v>
      </c>
      <c r="AB7" s="95">
        <v>3776400</v>
      </c>
      <c r="AC7" s="10">
        <v>28.82</v>
      </c>
      <c r="AD7" s="2">
        <f t="shared" si="0"/>
        <v>0.57999999999999829</v>
      </c>
      <c r="AE7" s="138">
        <f t="shared" si="1"/>
        <v>-9.2815400481265353E-3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28.6</v>
      </c>
      <c r="Y8" s="10">
        <v>29.5</v>
      </c>
      <c r="Z8" s="10">
        <v>28.56</v>
      </c>
      <c r="AA8" s="10">
        <v>29.09</v>
      </c>
      <c r="AB8" s="95">
        <v>7387000</v>
      </c>
      <c r="AC8" s="10">
        <v>29.09</v>
      </c>
      <c r="AD8" s="2">
        <f t="shared" si="0"/>
        <v>0.94000000000000128</v>
      </c>
      <c r="AE8" s="138">
        <f t="shared" si="1"/>
        <v>2.4295774647887347E-2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42704</v>
      </c>
      <c r="X9" s="10">
        <v>27.4</v>
      </c>
      <c r="Y9" s="10">
        <v>28.56</v>
      </c>
      <c r="Z9" s="10">
        <v>27.29</v>
      </c>
      <c r="AA9" s="10">
        <v>28.4</v>
      </c>
      <c r="AB9" s="95">
        <v>6345100</v>
      </c>
      <c r="AC9" s="10">
        <v>28.4</v>
      </c>
      <c r="AD9" s="2">
        <f t="shared" si="0"/>
        <v>1.2699999999999996</v>
      </c>
      <c r="AE9" s="138">
        <f t="shared" si="1"/>
        <v>4.9519586104951996E-2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42703</v>
      </c>
      <c r="X10" s="10">
        <v>26.99</v>
      </c>
      <c r="Y10" s="10">
        <v>27.3</v>
      </c>
      <c r="Z10" s="10">
        <v>26.61</v>
      </c>
      <c r="AA10" s="10">
        <v>27.06</v>
      </c>
      <c r="AB10" s="95">
        <v>5492900</v>
      </c>
      <c r="AC10" s="10">
        <v>27.06</v>
      </c>
      <c r="AD10" s="2">
        <f t="shared" si="0"/>
        <v>0.69000000000000128</v>
      </c>
      <c r="AE10" s="138">
        <f t="shared" si="1"/>
        <v>-1.0603290676416965E-2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42702</v>
      </c>
      <c r="X11" s="10">
        <v>27.42</v>
      </c>
      <c r="Y11" s="10">
        <v>27.64</v>
      </c>
      <c r="Z11" s="10">
        <v>26.8</v>
      </c>
      <c r="AA11" s="10">
        <v>27.35</v>
      </c>
      <c r="AB11" s="95">
        <v>4620900</v>
      </c>
      <c r="AC11" s="10">
        <v>27.35</v>
      </c>
      <c r="AD11" s="2">
        <f t="shared" si="0"/>
        <v>0.83999999999999986</v>
      </c>
      <c r="AE11" s="138">
        <f t="shared" si="1"/>
        <v>-2.916514764855882E-3</v>
      </c>
    </row>
    <row r="12" spans="1:31" x14ac:dyDescent="0.25">
      <c r="H12" s="72"/>
      <c r="W12" s="133">
        <v>42699</v>
      </c>
      <c r="X12" s="10">
        <v>27.48</v>
      </c>
      <c r="Y12" s="10">
        <v>27.7</v>
      </c>
      <c r="Z12" s="10">
        <v>26.95</v>
      </c>
      <c r="AA12" s="10">
        <v>27.43</v>
      </c>
      <c r="AB12" s="95">
        <v>2109000</v>
      </c>
      <c r="AC12" s="10">
        <v>27.43</v>
      </c>
      <c r="AD12" s="2">
        <f t="shared" si="0"/>
        <v>0.75</v>
      </c>
      <c r="AE12" s="138">
        <f t="shared" si="1"/>
        <v>-7.2859744990894093E-4</v>
      </c>
    </row>
    <row r="13" spans="1:31" x14ac:dyDescent="0.25">
      <c r="H13" s="72"/>
      <c r="W13" s="133">
        <v>42697</v>
      </c>
      <c r="X13" s="10">
        <v>27.35</v>
      </c>
      <c r="Y13" s="10">
        <v>27.91</v>
      </c>
      <c r="Z13" s="10">
        <v>27.29</v>
      </c>
      <c r="AA13" s="10">
        <v>27.45</v>
      </c>
      <c r="AB13" s="95">
        <v>4204600</v>
      </c>
      <c r="AC13" s="10">
        <v>27.45</v>
      </c>
      <c r="AD13" s="2">
        <f t="shared" si="0"/>
        <v>0.62000000000000099</v>
      </c>
      <c r="AE13" s="138">
        <f t="shared" si="1"/>
        <v>2.9229082937523021E-3</v>
      </c>
    </row>
    <row r="14" spans="1:31" x14ac:dyDescent="0.25">
      <c r="H14" s="72"/>
      <c r="W14" s="133">
        <v>42696</v>
      </c>
      <c r="X14" s="10">
        <v>29.05</v>
      </c>
      <c r="Y14" s="10">
        <v>29.12</v>
      </c>
      <c r="Z14" s="10">
        <v>27.2</v>
      </c>
      <c r="AA14" s="10">
        <v>27.37</v>
      </c>
      <c r="AB14" s="95">
        <v>6784500</v>
      </c>
      <c r="AC14" s="10">
        <v>27.37</v>
      </c>
      <c r="AD14" s="2">
        <f t="shared" si="0"/>
        <v>1.9200000000000017</v>
      </c>
      <c r="AE14" s="138">
        <f t="shared" si="1"/>
        <v>-5.7831325301204828E-2</v>
      </c>
    </row>
    <row r="15" spans="1:31" x14ac:dyDescent="0.25">
      <c r="H15" s="72"/>
      <c r="W15" s="133">
        <v>42695</v>
      </c>
      <c r="X15" s="10">
        <v>28.5</v>
      </c>
      <c r="Y15" s="10">
        <v>29.07</v>
      </c>
      <c r="Z15" s="10">
        <v>28.47</v>
      </c>
      <c r="AA15" s="10">
        <v>29.05</v>
      </c>
      <c r="AB15" s="95">
        <v>5397500</v>
      </c>
      <c r="AC15" s="10">
        <v>29.05</v>
      </c>
      <c r="AD15" s="2">
        <f t="shared" si="0"/>
        <v>0.60000000000000142</v>
      </c>
      <c r="AE15" s="138">
        <f t="shared" si="1"/>
        <v>2.7954706298655374E-2</v>
      </c>
    </row>
    <row r="16" spans="1:31" x14ac:dyDescent="0.25">
      <c r="H16" s="72"/>
      <c r="W16" s="133">
        <v>42692</v>
      </c>
      <c r="X16" s="10">
        <v>27.21</v>
      </c>
      <c r="Y16" s="10">
        <v>28.36</v>
      </c>
      <c r="Z16" s="10">
        <v>27.21</v>
      </c>
      <c r="AA16" s="10">
        <v>28.26</v>
      </c>
      <c r="AB16" s="95">
        <v>4148600</v>
      </c>
      <c r="AC16" s="10">
        <v>28.26</v>
      </c>
      <c r="AD16" s="2">
        <f t="shared" si="0"/>
        <v>1.1499999999999986</v>
      </c>
      <c r="AE16" s="138">
        <f t="shared" si="1"/>
        <v>3.4028540065861757E-2</v>
      </c>
    </row>
    <row r="17" spans="1:31" x14ac:dyDescent="0.25">
      <c r="W17" s="133">
        <v>42691</v>
      </c>
      <c r="X17" s="10">
        <v>27.24</v>
      </c>
      <c r="Y17" s="10">
        <v>27.44</v>
      </c>
      <c r="Z17" s="10">
        <v>27.02</v>
      </c>
      <c r="AA17" s="10">
        <v>27.33</v>
      </c>
      <c r="AB17" s="95">
        <v>2786700</v>
      </c>
      <c r="AC17" s="10">
        <v>27.33</v>
      </c>
      <c r="AD17" s="2">
        <f t="shared" si="0"/>
        <v>0.42000000000000171</v>
      </c>
      <c r="AE17" s="138">
        <f t="shared" si="1"/>
        <v>4.4101433296581671E-3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27.73</v>
      </c>
      <c r="Y18" s="10">
        <v>27.95</v>
      </c>
      <c r="Z18" s="10">
        <v>27.15</v>
      </c>
      <c r="AA18" s="10">
        <v>27.21</v>
      </c>
      <c r="AB18" s="95">
        <v>3388800</v>
      </c>
      <c r="AC18" s="10">
        <v>27.21</v>
      </c>
      <c r="AD18" s="2">
        <f t="shared" si="0"/>
        <v>0.80000000000000071</v>
      </c>
      <c r="AE18" s="138">
        <f t="shared" si="1"/>
        <v>-2.6475849731663614E-2</v>
      </c>
    </row>
    <row r="19" spans="1:31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2">SumByColor($A$19,M2:M17)</f>
        <v>#VALUE!</v>
      </c>
      <c r="W19" s="133">
        <v>42689</v>
      </c>
      <c r="X19" s="10">
        <v>28.13</v>
      </c>
      <c r="Y19" s="10">
        <v>28.19</v>
      </c>
      <c r="Z19" s="10">
        <v>27.57</v>
      </c>
      <c r="AA19" s="10">
        <v>27.95</v>
      </c>
      <c r="AB19" s="95">
        <v>4852100</v>
      </c>
      <c r="AC19" s="10">
        <v>27.95</v>
      </c>
      <c r="AD19" s="2">
        <f t="shared" si="0"/>
        <v>0.62000000000000099</v>
      </c>
      <c r="AE19" s="138">
        <f t="shared" si="1"/>
        <v>-1.2018381053375715E-2</v>
      </c>
    </row>
    <row r="20" spans="1:31" x14ac:dyDescent="0.25">
      <c r="W20" s="133">
        <v>42688</v>
      </c>
      <c r="X20" s="10">
        <v>27.45</v>
      </c>
      <c r="Y20" s="10">
        <v>28.3</v>
      </c>
      <c r="Z20" s="10">
        <v>27.45</v>
      </c>
      <c r="AA20" s="10">
        <v>28.29</v>
      </c>
      <c r="AB20" s="95">
        <v>6924200</v>
      </c>
      <c r="AC20" s="10">
        <v>28.29</v>
      </c>
      <c r="AD20" s="2">
        <f t="shared" si="0"/>
        <v>0.85000000000000142</v>
      </c>
      <c r="AE20" s="138">
        <f t="shared" si="1"/>
        <v>3.2105071141919073E-2</v>
      </c>
    </row>
    <row r="21" spans="1:31" x14ac:dyDescent="0.25">
      <c r="W21" s="133">
        <v>42685</v>
      </c>
      <c r="X21" s="10">
        <v>28.07</v>
      </c>
      <c r="Y21" s="10">
        <v>28.18</v>
      </c>
      <c r="Z21" s="10">
        <v>26.8</v>
      </c>
      <c r="AA21" s="10">
        <v>27.41</v>
      </c>
      <c r="AB21" s="95">
        <v>7431600</v>
      </c>
      <c r="AC21" s="10">
        <v>27.41</v>
      </c>
      <c r="AD21" s="2">
        <f t="shared" si="0"/>
        <v>1.379999999999999</v>
      </c>
      <c r="AE21" s="138">
        <f t="shared" si="1"/>
        <v>-2.904711300035423E-2</v>
      </c>
    </row>
    <row r="22" spans="1:31" x14ac:dyDescent="0.25">
      <c r="W22" s="133">
        <v>42684</v>
      </c>
      <c r="X22" s="10">
        <v>26.93</v>
      </c>
      <c r="Y22" s="10">
        <v>28.5</v>
      </c>
      <c r="Z22" s="10">
        <v>26.93</v>
      </c>
      <c r="AA22" s="10">
        <v>28.23</v>
      </c>
      <c r="AB22" s="95">
        <v>7989700</v>
      </c>
      <c r="AC22" s="10">
        <v>28.23</v>
      </c>
      <c r="AD22" s="2">
        <f t="shared" si="0"/>
        <v>1.5700000000000003</v>
      </c>
      <c r="AE22" s="138">
        <f t="shared" si="1"/>
        <v>5.4538662682106942E-2</v>
      </c>
    </row>
    <row r="23" spans="1:31" x14ac:dyDescent="0.25">
      <c r="W23" s="133">
        <v>42683</v>
      </c>
      <c r="X23" s="10">
        <v>25.93</v>
      </c>
      <c r="Y23" s="10">
        <v>26.96</v>
      </c>
      <c r="Z23" s="10">
        <v>25.5</v>
      </c>
      <c r="AA23" s="10">
        <v>26.77</v>
      </c>
      <c r="AB23" s="95">
        <v>5781200</v>
      </c>
      <c r="AC23" s="10">
        <v>26.77</v>
      </c>
      <c r="AD23" s="2">
        <f t="shared" si="0"/>
        <v>1.4600000000000009</v>
      </c>
      <c r="AE23" s="138">
        <f t="shared" si="1"/>
        <v>2.2536287242169495E-2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3" t="s">
        <v>65</v>
      </c>
      <c r="G24" s="545" t="s">
        <v>153</v>
      </c>
      <c r="H24" s="545" t="s">
        <v>88</v>
      </c>
      <c r="I24" s="545" t="s">
        <v>157</v>
      </c>
      <c r="W24" s="133">
        <v>42682</v>
      </c>
      <c r="X24" s="10">
        <v>25.06</v>
      </c>
      <c r="Y24" s="10">
        <v>26.28</v>
      </c>
      <c r="Z24" s="10">
        <v>24.81</v>
      </c>
      <c r="AA24" s="10">
        <v>26.18</v>
      </c>
      <c r="AB24" s="95">
        <v>5437600</v>
      </c>
      <c r="AC24" s="10">
        <v>26.18</v>
      </c>
      <c r="AD24" s="2">
        <f t="shared" si="0"/>
        <v>1.4700000000000024</v>
      </c>
      <c r="AE24" s="138">
        <f t="shared" si="1"/>
        <v>4.2612504978096322E-2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42681</v>
      </c>
      <c r="X25" s="10">
        <v>24.88</v>
      </c>
      <c r="Y25" s="10">
        <v>25.35</v>
      </c>
      <c r="Z25" s="10">
        <v>24.76</v>
      </c>
      <c r="AA25" s="10">
        <v>25.11</v>
      </c>
      <c r="AB25" s="95">
        <v>5524700</v>
      </c>
      <c r="AC25" s="10">
        <v>25.11</v>
      </c>
      <c r="AD25" s="2">
        <f t="shared" si="0"/>
        <v>0.58999999999999986</v>
      </c>
      <c r="AE25" s="138">
        <f t="shared" si="1"/>
        <v>2.4897959183673546E-2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42678</v>
      </c>
      <c r="X26" s="10">
        <v>24.02</v>
      </c>
      <c r="Y26" s="10">
        <v>24.79</v>
      </c>
      <c r="Z26" s="10">
        <v>23.96</v>
      </c>
      <c r="AA26" s="10">
        <v>24.5</v>
      </c>
      <c r="AB26" s="95">
        <v>4357300</v>
      </c>
      <c r="AC26" s="10">
        <v>24.5</v>
      </c>
      <c r="AD26" s="2">
        <f t="shared" si="0"/>
        <v>0.82999999999999829</v>
      </c>
      <c r="AE26" s="138">
        <f t="shared" si="1"/>
        <v>1.449275362318847E-2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42677</v>
      </c>
      <c r="X27" s="10">
        <v>24.58</v>
      </c>
      <c r="Y27" s="10">
        <v>24.65</v>
      </c>
      <c r="Z27" s="10">
        <v>24.07</v>
      </c>
      <c r="AA27" s="10">
        <v>24.15</v>
      </c>
      <c r="AB27" s="95">
        <v>5481700</v>
      </c>
      <c r="AC27" s="10">
        <v>24.15</v>
      </c>
      <c r="AD27" s="2">
        <f t="shared" si="0"/>
        <v>0.57999999999999829</v>
      </c>
      <c r="AE27" s="138">
        <f t="shared" si="1"/>
        <v>-2.3453295592397949E-2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42676</v>
      </c>
      <c r="X28" s="10">
        <v>24.53</v>
      </c>
      <c r="Y28" s="10">
        <v>25.04</v>
      </c>
      <c r="Z28" s="10">
        <v>24.21</v>
      </c>
      <c r="AA28" s="10">
        <v>24.73</v>
      </c>
      <c r="AB28" s="95">
        <v>7180500</v>
      </c>
      <c r="AC28" s="10">
        <v>24.73</v>
      </c>
      <c r="AD28" s="2">
        <f t="shared" si="0"/>
        <v>0.82999999999999829</v>
      </c>
      <c r="AE28" s="138">
        <f t="shared" si="1"/>
        <v>1.6858552631578982E-2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42675</v>
      </c>
      <c r="X29" s="10">
        <v>23.96</v>
      </c>
      <c r="Y29" s="10">
        <v>24.94</v>
      </c>
      <c r="Z29" s="10">
        <v>23.66</v>
      </c>
      <c r="AA29" s="10">
        <v>24.32</v>
      </c>
      <c r="AB29" s="95">
        <v>8046100</v>
      </c>
      <c r="AC29" s="10">
        <v>24.32</v>
      </c>
      <c r="AD29" s="2">
        <f t="shared" si="0"/>
        <v>1.2800000000000011</v>
      </c>
      <c r="AE29" s="138">
        <f t="shared" si="1"/>
        <v>3.3574160645983842E-2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42674</v>
      </c>
      <c r="X30" s="10">
        <v>23.72</v>
      </c>
      <c r="Y30" s="10">
        <v>23.9</v>
      </c>
      <c r="Z30" s="10">
        <v>23.26</v>
      </c>
      <c r="AA30" s="10">
        <v>23.53</v>
      </c>
      <c r="AB30" s="95">
        <v>4857100</v>
      </c>
      <c r="AC30" s="10">
        <v>23.53</v>
      </c>
      <c r="AD30" s="2">
        <f t="shared" si="0"/>
        <v>0.63999999999999702</v>
      </c>
      <c r="AE30" s="138">
        <f t="shared" si="1"/>
        <v>-1.0928961748633781E-2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42671</v>
      </c>
      <c r="X31" s="10">
        <v>23.99</v>
      </c>
      <c r="Y31" s="10">
        <v>24.29</v>
      </c>
      <c r="Z31" s="10">
        <v>23.53</v>
      </c>
      <c r="AA31" s="10">
        <v>23.79</v>
      </c>
      <c r="AB31" s="95">
        <v>3762700</v>
      </c>
      <c r="AC31" s="10">
        <v>23.79</v>
      </c>
      <c r="AD31" s="2">
        <f t="shared" si="0"/>
        <v>0.75999999999999801</v>
      </c>
      <c r="AE31" s="138">
        <f t="shared" si="1"/>
        <v>-5.8503969912244713E-3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42670</v>
      </c>
      <c r="X32" s="10">
        <v>25</v>
      </c>
      <c r="Y32" s="10">
        <v>25.07</v>
      </c>
      <c r="Z32" s="10">
        <v>23.83</v>
      </c>
      <c r="AA32" s="10">
        <v>23.93</v>
      </c>
      <c r="AB32" s="95">
        <v>5462100</v>
      </c>
      <c r="AC32" s="10">
        <v>23.93</v>
      </c>
      <c r="AD32" s="2">
        <f t="shared" si="0"/>
        <v>1.240000000000002</v>
      </c>
      <c r="AE32" s="138">
        <f t="shared" si="1"/>
        <v>-3.5858178887993586E-2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42669</v>
      </c>
      <c r="X33" s="10">
        <v>24.51</v>
      </c>
      <c r="Y33" s="10">
        <v>24.97</v>
      </c>
      <c r="Z33" s="10">
        <v>24.36</v>
      </c>
      <c r="AA33" s="10">
        <v>24.82</v>
      </c>
      <c r="AB33" s="95">
        <v>3447800</v>
      </c>
      <c r="AC33" s="10">
        <v>24.82</v>
      </c>
      <c r="AD33" s="2">
        <f t="shared" si="0"/>
        <v>0.60999999999999943</v>
      </c>
      <c r="AE33" s="138">
        <f t="shared" si="1"/>
        <v>8.9430894308941689E-3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42668</v>
      </c>
      <c r="X34" s="10">
        <v>24.58</v>
      </c>
      <c r="Y34" s="10">
        <v>24.83</v>
      </c>
      <c r="Z34" s="10">
        <v>24.35</v>
      </c>
      <c r="AA34" s="10">
        <v>24.6</v>
      </c>
      <c r="AB34" s="95">
        <v>3515100</v>
      </c>
      <c r="AC34" s="10">
        <v>24.6</v>
      </c>
      <c r="AD34" s="2">
        <f t="shared" si="0"/>
        <v>0.47999999999999687</v>
      </c>
      <c r="AE34" s="138">
        <f t="shared" si="1"/>
        <v>3.6719706242349659E-3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42667</v>
      </c>
      <c r="X35" s="10">
        <v>24.4</v>
      </c>
      <c r="Y35" s="10">
        <v>24.54</v>
      </c>
      <c r="Z35" s="10">
        <v>24.17</v>
      </c>
      <c r="AA35" s="10">
        <v>24.51</v>
      </c>
      <c r="AB35" s="95">
        <v>3094200</v>
      </c>
      <c r="AC35" s="10">
        <v>24.51</v>
      </c>
      <c r="AD35" s="2">
        <f t="shared" si="0"/>
        <v>0.36999999999999744</v>
      </c>
      <c r="AE35" s="138">
        <f t="shared" si="1"/>
        <v>8.2270670505966148E-3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42664</v>
      </c>
      <c r="X36" s="10">
        <v>24.52</v>
      </c>
      <c r="Y36" s="10">
        <v>24.76</v>
      </c>
      <c r="Z36" s="10">
        <v>24.15</v>
      </c>
      <c r="AA36" s="10">
        <v>24.31</v>
      </c>
      <c r="AB36" s="95">
        <v>4099700</v>
      </c>
      <c r="AC36" s="10">
        <v>24.31</v>
      </c>
      <c r="AD36" s="2">
        <f t="shared" si="0"/>
        <v>0.61000000000000298</v>
      </c>
      <c r="AE36" s="138">
        <f t="shared" si="1"/>
        <v>-1.539084649655742E-2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42663</v>
      </c>
      <c r="X37" s="10">
        <v>23.7</v>
      </c>
      <c r="Y37" s="10">
        <v>24.85</v>
      </c>
      <c r="Z37" s="10">
        <v>23.59</v>
      </c>
      <c r="AA37" s="10">
        <v>24.69</v>
      </c>
      <c r="AB37" s="95">
        <v>8721000</v>
      </c>
      <c r="AC37" s="10">
        <v>24.69</v>
      </c>
      <c r="AD37" s="2">
        <f t="shared" si="0"/>
        <v>1.2600000000000016</v>
      </c>
      <c r="AE37" s="138">
        <f t="shared" si="1"/>
        <v>3.5654362416107421E-2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42662</v>
      </c>
      <c r="X38" s="10">
        <v>23.28</v>
      </c>
      <c r="Y38" s="10">
        <v>23.94</v>
      </c>
      <c r="Z38" s="10">
        <v>23.22</v>
      </c>
      <c r="AA38" s="10">
        <v>23.84</v>
      </c>
      <c r="AB38" s="95">
        <v>5508900</v>
      </c>
      <c r="AC38" s="10">
        <v>23.84</v>
      </c>
      <c r="AD38" s="2">
        <f t="shared" si="0"/>
        <v>0.72000000000000242</v>
      </c>
      <c r="AE38" s="138">
        <f t="shared" si="1"/>
        <v>1.9238991021804264E-2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23.11</v>
      </c>
      <c r="Y39" s="10">
        <v>23.54</v>
      </c>
      <c r="Z39" s="10">
        <v>22.83</v>
      </c>
      <c r="AA39" s="10">
        <v>23.39</v>
      </c>
      <c r="AB39" s="95">
        <v>4209000</v>
      </c>
      <c r="AC39" s="10">
        <v>23.39</v>
      </c>
      <c r="AD39" s="2">
        <f t="shared" si="0"/>
        <v>0.71000000000000085</v>
      </c>
      <c r="AE39" s="138">
        <f t="shared" si="1"/>
        <v>2.4529128339903838E-2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20" t="s">
        <v>78</v>
      </c>
      <c r="P40" s="620"/>
      <c r="W40" s="133">
        <v>42660</v>
      </c>
      <c r="X40" s="10">
        <v>23.16</v>
      </c>
      <c r="Y40" s="10">
        <v>23.28</v>
      </c>
      <c r="Z40" s="10">
        <v>22.8</v>
      </c>
      <c r="AA40" s="10">
        <v>22.83</v>
      </c>
      <c r="AB40" s="95">
        <v>4035500</v>
      </c>
      <c r="AC40" s="10">
        <v>22.83</v>
      </c>
      <c r="AD40" s="2">
        <f t="shared" si="0"/>
        <v>0.48000000000000043</v>
      </c>
      <c r="AE40" s="138">
        <f t="shared" si="1"/>
        <v>-1.3822894168466493E-2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34.562000000000005</v>
      </c>
      <c r="Q41" s="2"/>
      <c r="W41" s="133">
        <v>42657</v>
      </c>
      <c r="X41" s="10">
        <v>23.4</v>
      </c>
      <c r="Y41" s="10">
        <v>23.73</v>
      </c>
      <c r="Z41" s="10">
        <v>23.14</v>
      </c>
      <c r="AA41" s="10">
        <v>23.15</v>
      </c>
      <c r="AB41" s="95">
        <v>4146800</v>
      </c>
      <c r="AC41" s="10">
        <v>23.15</v>
      </c>
      <c r="AD41" s="2">
        <f t="shared" si="0"/>
        <v>0.58999999999999986</v>
      </c>
      <c r="AE41" s="138">
        <f t="shared" si="1"/>
        <v>-3.8726333907056487E-3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34.247800000000005</v>
      </c>
      <c r="Q42" s="2"/>
      <c r="T42" s="91" t="s">
        <v>113</v>
      </c>
      <c r="W42" s="133">
        <v>42656</v>
      </c>
      <c r="X42" s="10">
        <v>23.52</v>
      </c>
      <c r="Y42" s="10">
        <v>23.52</v>
      </c>
      <c r="Z42" s="10">
        <v>22.77</v>
      </c>
      <c r="AA42" s="10">
        <v>23.24</v>
      </c>
      <c r="AB42" s="95">
        <v>6158200</v>
      </c>
      <c r="AC42" s="10">
        <v>23.24</v>
      </c>
      <c r="AD42" s="2">
        <f t="shared" si="0"/>
        <v>0.75</v>
      </c>
      <c r="AE42" s="138">
        <f t="shared" si="1"/>
        <v>-2.3118957545187113E-2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33.933600000000006</v>
      </c>
      <c r="Q43" s="2"/>
      <c r="T43" s="128" t="s">
        <v>98</v>
      </c>
      <c r="U43" s="129">
        <v>30.18</v>
      </c>
      <c r="W43" s="133">
        <v>42655</v>
      </c>
      <c r="X43" s="10">
        <v>24.8</v>
      </c>
      <c r="Y43" s="10">
        <v>24.87</v>
      </c>
      <c r="Z43" s="10">
        <v>23.75</v>
      </c>
      <c r="AA43" s="10">
        <v>23.79</v>
      </c>
      <c r="AB43" s="95">
        <v>6488600</v>
      </c>
      <c r="AC43" s="10">
        <v>23.79</v>
      </c>
      <c r="AD43" s="2">
        <f t="shared" si="0"/>
        <v>1.120000000000001</v>
      </c>
      <c r="AE43" s="138">
        <f t="shared" si="1"/>
        <v>-4.304102976669355E-2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33.619400000000006</v>
      </c>
      <c r="Q44" s="2"/>
      <c r="T44" s="93" t="s">
        <v>99</v>
      </c>
      <c r="U44" s="130">
        <v>31.25</v>
      </c>
      <c r="W44" s="133">
        <v>42654</v>
      </c>
      <c r="X44" s="10">
        <v>24.83</v>
      </c>
      <c r="Y44" s="10">
        <v>25</v>
      </c>
      <c r="Z44" s="10">
        <v>24.43</v>
      </c>
      <c r="AA44" s="10">
        <v>24.86</v>
      </c>
      <c r="AB44" s="95">
        <v>4607700</v>
      </c>
      <c r="AC44" s="10">
        <v>24.86</v>
      </c>
      <c r="AD44" s="2">
        <f t="shared" si="0"/>
        <v>0.57000000000000028</v>
      </c>
      <c r="AE44" s="138">
        <f t="shared" si="1"/>
        <v>1.208215867901874E-3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33.305200000000006</v>
      </c>
      <c r="Q45" s="2"/>
      <c r="T45" s="93" t="s">
        <v>100</v>
      </c>
      <c r="U45" s="130" t="s">
        <v>532</v>
      </c>
      <c r="W45" s="133">
        <v>42653</v>
      </c>
      <c r="X45" s="10">
        <v>24.81</v>
      </c>
      <c r="Y45" s="10">
        <v>25.05</v>
      </c>
      <c r="Z45" s="10">
        <v>24.67</v>
      </c>
      <c r="AA45" s="10">
        <v>24.83</v>
      </c>
      <c r="AB45" s="95">
        <v>2875400</v>
      </c>
      <c r="AC45" s="10">
        <v>24.83</v>
      </c>
      <c r="AD45" s="2">
        <f t="shared" si="0"/>
        <v>0.37999999999999901</v>
      </c>
      <c r="AE45" s="138">
        <f t="shared" si="1"/>
        <v>1.0170870626525552E-2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32.991</v>
      </c>
      <c r="Q46" s="2"/>
      <c r="T46" s="93" t="s">
        <v>101</v>
      </c>
      <c r="U46" s="130" t="s">
        <v>533</v>
      </c>
      <c r="W46" s="133">
        <v>42650</v>
      </c>
      <c r="X46" s="10">
        <v>24.9</v>
      </c>
      <c r="Y46" s="10">
        <v>24.91</v>
      </c>
      <c r="Z46" s="10">
        <v>24.43</v>
      </c>
      <c r="AA46" s="10">
        <v>24.58</v>
      </c>
      <c r="AB46" s="95">
        <v>3920000</v>
      </c>
      <c r="AC46" s="10">
        <v>24.58</v>
      </c>
      <c r="AD46" s="2">
        <f t="shared" si="0"/>
        <v>0.48000000000000043</v>
      </c>
      <c r="AE46" s="138">
        <f t="shared" si="1"/>
        <v>-1.0865191146881448E-2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32.6768</v>
      </c>
      <c r="Q47" s="2"/>
      <c r="T47" s="93" t="s">
        <v>102</v>
      </c>
      <c r="U47" s="130">
        <v>26.16</v>
      </c>
      <c r="W47" s="133">
        <v>42649</v>
      </c>
      <c r="X47" s="10">
        <v>25.05</v>
      </c>
      <c r="Y47" s="10">
        <v>25.2</v>
      </c>
      <c r="Z47" s="10">
        <v>24.59</v>
      </c>
      <c r="AA47" s="10">
        <v>24.85</v>
      </c>
      <c r="AB47" s="95">
        <v>3759800</v>
      </c>
      <c r="AC47" s="10">
        <v>24.85</v>
      </c>
      <c r="AD47" s="2">
        <f t="shared" si="0"/>
        <v>0.60999999999999943</v>
      </c>
      <c r="AE47" s="138">
        <f t="shared" si="1"/>
        <v>-8.775428799361773E-3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32.3626</v>
      </c>
      <c r="Q48" s="2"/>
      <c r="T48" s="93" t="s">
        <v>103</v>
      </c>
      <c r="U48" s="130">
        <v>-0.15781500000000001</v>
      </c>
      <c r="W48" s="133">
        <v>42648</v>
      </c>
      <c r="X48" s="10">
        <v>24.79</v>
      </c>
      <c r="Y48" s="10">
        <v>25.49</v>
      </c>
      <c r="Z48" s="10">
        <v>24.61</v>
      </c>
      <c r="AA48" s="10">
        <v>25.07</v>
      </c>
      <c r="AB48" s="95">
        <v>4812400</v>
      </c>
      <c r="AC48" s="10">
        <v>25.07</v>
      </c>
      <c r="AD48" s="2">
        <f t="shared" si="0"/>
        <v>0.87999999999999901</v>
      </c>
      <c r="AE48" s="138">
        <f t="shared" si="1"/>
        <v>1.745129870129869E-2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32.048400000000001</v>
      </c>
      <c r="Q49" s="2"/>
      <c r="T49" s="93" t="s">
        <v>122</v>
      </c>
      <c r="U49" s="130" t="s">
        <v>396</v>
      </c>
      <c r="W49" s="133">
        <v>42647</v>
      </c>
      <c r="X49" s="10">
        <v>24.86</v>
      </c>
      <c r="Y49" s="10">
        <v>24.95</v>
      </c>
      <c r="Z49" s="10">
        <v>24.59</v>
      </c>
      <c r="AA49" s="10">
        <v>24.64</v>
      </c>
      <c r="AB49" s="95">
        <v>4267000</v>
      </c>
      <c r="AC49" s="10">
        <v>24.64</v>
      </c>
      <c r="AD49" s="2">
        <f t="shared" si="0"/>
        <v>0.35999999999999943</v>
      </c>
      <c r="AE49" s="138">
        <f t="shared" si="1"/>
        <v>-1.0044194455604671E-2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31.734200000000001</v>
      </c>
      <c r="Q50" s="2"/>
      <c r="T50" s="93"/>
      <c r="U50" s="130"/>
      <c r="W50" s="133">
        <v>42646</v>
      </c>
      <c r="X50" s="10">
        <v>24.5</v>
      </c>
      <c r="Y50" s="10">
        <v>24.94</v>
      </c>
      <c r="Z50" s="10">
        <v>24.26</v>
      </c>
      <c r="AA50" s="10">
        <v>24.89</v>
      </c>
      <c r="AB50" s="95">
        <v>5816800</v>
      </c>
      <c r="AC50" s="10">
        <v>24.89</v>
      </c>
      <c r="AD50" s="2">
        <f t="shared" si="0"/>
        <v>0.67999999999999972</v>
      </c>
      <c r="AE50" s="138">
        <f t="shared" si="1"/>
        <v>1.7579721995093944E-2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31.42</v>
      </c>
      <c r="Q51" s="2"/>
      <c r="T51" s="93" t="s">
        <v>105</v>
      </c>
      <c r="U51" s="130" t="s">
        <v>534</v>
      </c>
      <c r="W51" s="133">
        <v>42643</v>
      </c>
      <c r="X51" s="10">
        <v>24.4</v>
      </c>
      <c r="Y51" s="10">
        <v>24.64</v>
      </c>
      <c r="Z51" s="10">
        <v>24.15</v>
      </c>
      <c r="AA51" s="10">
        <v>24.46</v>
      </c>
      <c r="AB51" s="95">
        <v>5645900</v>
      </c>
      <c r="AC51" s="10">
        <v>24.46</v>
      </c>
      <c r="AD51" s="2">
        <f t="shared" si="0"/>
        <v>0.49000000000000199</v>
      </c>
      <c r="AE51" s="138">
        <f t="shared" si="1"/>
        <v>8.6597938144330477E-3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31.105800000000002</v>
      </c>
      <c r="Q52" s="2"/>
      <c r="T52" s="93" t="s">
        <v>106</v>
      </c>
      <c r="U52" s="130" t="s">
        <v>535</v>
      </c>
      <c r="W52" s="133">
        <v>42642</v>
      </c>
      <c r="X52" s="10">
        <v>24.5</v>
      </c>
      <c r="Y52" s="10">
        <v>24.79</v>
      </c>
      <c r="Z52" s="10">
        <v>24.17</v>
      </c>
      <c r="AA52" s="10">
        <v>24.25</v>
      </c>
      <c r="AB52" s="95">
        <v>4453900</v>
      </c>
      <c r="AC52" s="10">
        <v>24.25</v>
      </c>
      <c r="AD52" s="2">
        <f t="shared" si="0"/>
        <v>0.61999999999999744</v>
      </c>
      <c r="AE52" s="138">
        <f t="shared" si="1"/>
        <v>-8.5854456255111122E-3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30.791600000000003</v>
      </c>
      <c r="Q53" s="2"/>
      <c r="T53" s="93" t="s">
        <v>107</v>
      </c>
      <c r="U53" s="131">
        <v>5671171</v>
      </c>
      <c r="W53" s="133">
        <v>42641</v>
      </c>
      <c r="X53" s="10">
        <v>24.07</v>
      </c>
      <c r="Y53" s="10">
        <v>24.48</v>
      </c>
      <c r="Z53" s="10">
        <v>23.92</v>
      </c>
      <c r="AA53" s="10">
        <v>24.46</v>
      </c>
      <c r="AB53" s="95">
        <v>5132900</v>
      </c>
      <c r="AC53" s="10">
        <v>24.46</v>
      </c>
      <c r="AD53" s="2">
        <f t="shared" si="0"/>
        <v>0.55999999999999872</v>
      </c>
      <c r="AE53" s="138">
        <f t="shared" si="1"/>
        <v>1.9591496456857094E-2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30.477399999999999</v>
      </c>
      <c r="T54" s="93" t="s">
        <v>110</v>
      </c>
      <c r="U54" s="131">
        <v>5064630</v>
      </c>
      <c r="W54" s="133">
        <v>42640</v>
      </c>
      <c r="X54" s="10">
        <v>24.06</v>
      </c>
      <c r="Y54" s="10">
        <v>24.12</v>
      </c>
      <c r="Z54" s="10">
        <v>23.73</v>
      </c>
      <c r="AA54" s="10">
        <v>23.99</v>
      </c>
      <c r="AB54" s="95">
        <v>6960400</v>
      </c>
      <c r="AC54" s="10">
        <v>23.99</v>
      </c>
      <c r="AD54" s="2">
        <f t="shared" si="0"/>
        <v>0.39000000000000057</v>
      </c>
      <c r="AE54" s="138">
        <f t="shared" si="1"/>
        <v>-6.2137531068766627E-3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30.1632</v>
      </c>
      <c r="T55" s="93" t="s">
        <v>108</v>
      </c>
      <c r="U55" s="130" t="s">
        <v>536</v>
      </c>
      <c r="W55" s="133">
        <v>42639</v>
      </c>
      <c r="X55" s="10">
        <v>24.75</v>
      </c>
      <c r="Y55" s="10">
        <v>24.87</v>
      </c>
      <c r="Z55" s="10">
        <v>24.12</v>
      </c>
      <c r="AA55" s="10">
        <v>24.14</v>
      </c>
      <c r="AB55" s="95">
        <v>6537300</v>
      </c>
      <c r="AC55" s="10">
        <v>24.14</v>
      </c>
      <c r="AD55" s="2">
        <f t="shared" si="0"/>
        <v>0.75</v>
      </c>
      <c r="AE55" s="138">
        <f t="shared" si="1"/>
        <v>-2.7397260273972601E-2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29.849</v>
      </c>
      <c r="T56" s="93" t="s">
        <v>111</v>
      </c>
      <c r="U56" s="130">
        <v>25.04</v>
      </c>
      <c r="W56" s="133">
        <v>42636</v>
      </c>
      <c r="X56" s="10">
        <v>25.42</v>
      </c>
      <c r="Y56" s="10">
        <v>25.53</v>
      </c>
      <c r="Z56" s="10">
        <v>24.8</v>
      </c>
      <c r="AA56" s="10">
        <v>24.82</v>
      </c>
      <c r="AB56" s="95">
        <v>5474200</v>
      </c>
      <c r="AC56" s="10">
        <v>24.82</v>
      </c>
      <c r="AD56" s="2">
        <f t="shared" si="0"/>
        <v>0.73000000000000043</v>
      </c>
      <c r="AE56" s="138">
        <f t="shared" si="1"/>
        <v>-2.8571428571428581E-2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29.534800000000001</v>
      </c>
      <c r="T57" s="93" t="s">
        <v>112</v>
      </c>
      <c r="U57" s="130">
        <v>1.25</v>
      </c>
      <c r="W57" s="133">
        <v>42635</v>
      </c>
      <c r="X57" s="10">
        <v>25.46</v>
      </c>
      <c r="Y57" s="10">
        <v>25.95</v>
      </c>
      <c r="Z57" s="10">
        <v>25.38</v>
      </c>
      <c r="AA57" s="10">
        <v>25.55</v>
      </c>
      <c r="AB57" s="95">
        <v>5199000</v>
      </c>
      <c r="AC57" s="10">
        <v>25.55</v>
      </c>
      <c r="AD57" s="2">
        <f t="shared" si="0"/>
        <v>0.57000000000000028</v>
      </c>
      <c r="AE57" s="138">
        <f t="shared" si="1"/>
        <v>9.0837282780411588E-3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29.220600000000005</v>
      </c>
      <c r="T58" s="93" t="s">
        <v>109</v>
      </c>
      <c r="U58" s="130" t="s">
        <v>244</v>
      </c>
      <c r="W58" s="133">
        <v>42634</v>
      </c>
      <c r="X58" s="10">
        <v>25.3</v>
      </c>
      <c r="Y58" s="10">
        <v>25.66</v>
      </c>
      <c r="Z58" s="10">
        <v>25.02</v>
      </c>
      <c r="AA58" s="10">
        <v>25.32</v>
      </c>
      <c r="AB58" s="95">
        <v>4077400</v>
      </c>
      <c r="AC58" s="10">
        <v>25.32</v>
      </c>
      <c r="AD58" s="2">
        <f t="shared" si="0"/>
        <v>0.64000000000000057</v>
      </c>
      <c r="AE58" s="138">
        <f t="shared" si="1"/>
        <v>9.1669988043046047E-3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28.906400000000001</v>
      </c>
      <c r="W59" s="133">
        <v>42633</v>
      </c>
      <c r="X59" s="10">
        <v>25.42</v>
      </c>
      <c r="Y59" s="10">
        <v>25.54</v>
      </c>
      <c r="Z59" s="10">
        <v>25</v>
      </c>
      <c r="AA59" s="10">
        <v>25.09</v>
      </c>
      <c r="AB59" s="95">
        <v>4040800</v>
      </c>
      <c r="AC59" s="10">
        <v>25.09</v>
      </c>
      <c r="AD59" s="2">
        <f t="shared" si="0"/>
        <v>0.53999999999999915</v>
      </c>
      <c r="AE59" s="138">
        <f t="shared" si="1"/>
        <v>-7.5158227848102221E-3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28.592200000000002</v>
      </c>
      <c r="W60" s="133">
        <v>42632</v>
      </c>
      <c r="X60" s="10">
        <v>25.56</v>
      </c>
      <c r="Y60" s="10">
        <v>25.71</v>
      </c>
      <c r="Z60" s="10">
        <v>25.28</v>
      </c>
      <c r="AA60" s="10">
        <v>25.28</v>
      </c>
      <c r="AB60" s="95">
        <v>3599900</v>
      </c>
      <c r="AC60" s="10">
        <v>25.28</v>
      </c>
      <c r="AD60" s="2">
        <f t="shared" si="0"/>
        <v>0.42999999999999972</v>
      </c>
      <c r="AE60" s="138">
        <f t="shared" si="1"/>
        <v>-1.0180109631949819E-2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28.278000000000002</v>
      </c>
      <c r="W61" s="133">
        <v>42629</v>
      </c>
      <c r="X61" s="10">
        <v>25.75</v>
      </c>
      <c r="Y61" s="10">
        <v>25.98</v>
      </c>
      <c r="Z61" s="10">
        <v>25.44</v>
      </c>
      <c r="AA61" s="10">
        <v>25.54</v>
      </c>
      <c r="AB61" s="95">
        <v>4650600</v>
      </c>
      <c r="AC61" s="10">
        <v>25.54</v>
      </c>
      <c r="AD61" s="2">
        <f t="shared" si="0"/>
        <v>0.53999999999999915</v>
      </c>
      <c r="AE61" s="138">
        <f t="shared" si="1"/>
        <v>-1.579961464354529E-2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25.72</v>
      </c>
      <c r="Y62" s="10">
        <v>26.21</v>
      </c>
      <c r="Z62" s="10">
        <v>25.71</v>
      </c>
      <c r="AA62" s="10">
        <v>25.95</v>
      </c>
      <c r="AB62" s="95">
        <v>4456800</v>
      </c>
      <c r="AC62" s="10">
        <v>25.95</v>
      </c>
      <c r="AD62" s="2">
        <f t="shared" si="0"/>
        <v>0.5</v>
      </c>
      <c r="AE62" s="138">
        <f t="shared" si="1"/>
        <v>4.6457607433216808E-3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42627</v>
      </c>
      <c r="X63" s="10">
        <v>26.59</v>
      </c>
      <c r="Y63" s="10">
        <v>26.68</v>
      </c>
      <c r="Z63" s="10">
        <v>25.7</v>
      </c>
      <c r="AA63" s="10">
        <v>25.83</v>
      </c>
      <c r="AB63" s="95">
        <v>3943700</v>
      </c>
      <c r="AC63" s="10">
        <v>25.83</v>
      </c>
      <c r="AD63" s="2">
        <f t="shared" si="0"/>
        <v>0.98000000000000043</v>
      </c>
      <c r="AE63" s="138">
        <f t="shared" si="1"/>
        <v>-2.491506228765572E-2</v>
      </c>
    </row>
    <row r="64" spans="2:31" x14ac:dyDescent="0.25">
      <c r="W64" s="133">
        <v>42626</v>
      </c>
      <c r="X64" s="10">
        <v>26.8</v>
      </c>
      <c r="Y64" s="10">
        <v>26.92</v>
      </c>
      <c r="Z64" s="10">
        <v>26.09</v>
      </c>
      <c r="AA64" s="10">
        <v>26.49</v>
      </c>
      <c r="AB64" s="95">
        <v>4866600</v>
      </c>
      <c r="AC64" s="10">
        <v>26.49</v>
      </c>
      <c r="AD64" s="2">
        <f t="shared" si="0"/>
        <v>0.83000000000000185</v>
      </c>
      <c r="AE64" s="138">
        <f t="shared" si="1"/>
        <v>-2.7889908256880758E-2</v>
      </c>
    </row>
    <row r="65" spans="1:31" x14ac:dyDescent="0.25">
      <c r="W65" s="133">
        <v>42625</v>
      </c>
      <c r="X65" s="10">
        <v>27.09</v>
      </c>
      <c r="Y65" s="10">
        <v>27.58</v>
      </c>
      <c r="Z65" s="10">
        <v>26.75</v>
      </c>
      <c r="AA65" s="10">
        <v>27.25</v>
      </c>
      <c r="AB65" s="95">
        <v>5763900</v>
      </c>
      <c r="AC65" s="10">
        <v>27.25</v>
      </c>
      <c r="AD65" s="2">
        <f t="shared" si="0"/>
        <v>0.82999999999999829</v>
      </c>
      <c r="AE65" s="138">
        <f t="shared" si="1"/>
        <v>8.8855979266937446E-3</v>
      </c>
    </row>
    <row r="66" spans="1:31" x14ac:dyDescent="0.25">
      <c r="W66" s="133">
        <v>42622</v>
      </c>
      <c r="X66" s="10">
        <v>28.06</v>
      </c>
      <c r="Y66" s="10">
        <v>28.13</v>
      </c>
      <c r="Z66" s="10">
        <v>26.97</v>
      </c>
      <c r="AA66" s="10">
        <v>27.01</v>
      </c>
      <c r="AB66" s="95">
        <v>4595300</v>
      </c>
      <c r="AC66" s="10">
        <v>27.01</v>
      </c>
      <c r="AD66" s="2">
        <f t="shared" si="0"/>
        <v>1.1600000000000001</v>
      </c>
      <c r="AE66" s="138">
        <f t="shared" si="1"/>
        <v>-4.3893805309734413E-2</v>
      </c>
    </row>
    <row r="67" spans="1:31" x14ac:dyDescent="0.25">
      <c r="L67" t="s">
        <v>65</v>
      </c>
      <c r="M67" s="2">
        <f>K85+M85-F85</f>
        <v>1015.1399999999994</v>
      </c>
      <c r="W67" s="133">
        <v>42621</v>
      </c>
      <c r="X67" s="10">
        <v>28.63</v>
      </c>
      <c r="Y67" s="10">
        <v>28.95</v>
      </c>
      <c r="Z67" s="10">
        <v>28.1</v>
      </c>
      <c r="AA67" s="10">
        <v>28.25</v>
      </c>
      <c r="AB67" s="95">
        <v>3951800</v>
      </c>
      <c r="AC67" s="10">
        <v>28.25</v>
      </c>
      <c r="AD67" s="2">
        <f>Y67-Z67</f>
        <v>0.84999999999999787</v>
      </c>
      <c r="AE67" s="138" t="e">
        <f>AC67/#REF!-1</f>
        <v>#REF!</v>
      </c>
    </row>
    <row r="68" spans="1:31" x14ac:dyDescent="0.25">
      <c r="A68" s="492" t="s">
        <v>1</v>
      </c>
      <c r="B68" s="492" t="s">
        <v>2</v>
      </c>
      <c r="C68" s="492" t="s">
        <v>4</v>
      </c>
      <c r="D68" s="493" t="s">
        <v>5</v>
      </c>
      <c r="E68" s="493" t="s">
        <v>94</v>
      </c>
      <c r="F68" s="493" t="s">
        <v>60</v>
      </c>
      <c r="G68" s="492" t="s">
        <v>3</v>
      </c>
      <c r="H68" s="492" t="s">
        <v>6</v>
      </c>
      <c r="I68" s="493" t="s">
        <v>7</v>
      </c>
      <c r="J68" s="493" t="s">
        <v>95</v>
      </c>
      <c r="K68" s="493" t="s">
        <v>61</v>
      </c>
      <c r="L68" s="492" t="s">
        <v>37</v>
      </c>
      <c r="M68" s="492" t="s">
        <v>38</v>
      </c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494" t="s">
        <v>243</v>
      </c>
      <c r="B69" s="495">
        <v>42548</v>
      </c>
      <c r="C69" s="496">
        <v>100</v>
      </c>
      <c r="D69" s="497">
        <v>25</v>
      </c>
      <c r="E69" s="497">
        <v>0</v>
      </c>
      <c r="F69" s="497">
        <f>D69*C69+E69</f>
        <v>2500</v>
      </c>
      <c r="G69" s="495">
        <v>42584</v>
      </c>
      <c r="H69" s="498">
        <v>100</v>
      </c>
      <c r="I69" s="497">
        <v>27.88</v>
      </c>
      <c r="J69" s="497">
        <v>0.06</v>
      </c>
      <c r="K69" s="497">
        <f>H69*I69-J69</f>
        <v>2787.94</v>
      </c>
      <c r="L69" s="495" t="s">
        <v>260</v>
      </c>
      <c r="M69" s="496"/>
      <c r="AD69" s="2">
        <f>Y68-Z68</f>
        <v>0</v>
      </c>
      <c r="AE69" s="138" t="e">
        <f>AC68/AC69-1</f>
        <v>#DIV/0!</v>
      </c>
    </row>
    <row r="70" spans="1:31" x14ac:dyDescent="0.25">
      <c r="A70" s="499" t="s">
        <v>71</v>
      </c>
      <c r="B70" s="495">
        <v>42627</v>
      </c>
      <c r="C70" s="496">
        <v>50</v>
      </c>
      <c r="D70" s="497">
        <v>25.74</v>
      </c>
      <c r="E70" s="497">
        <v>0</v>
      </c>
      <c r="F70" s="497">
        <v>1287</v>
      </c>
      <c r="G70" s="496">
        <v>42670</v>
      </c>
      <c r="H70" s="498">
        <v>50</v>
      </c>
      <c r="I70" s="497">
        <v>25</v>
      </c>
      <c r="J70" s="497">
        <v>0.03</v>
      </c>
      <c r="K70" s="497">
        <v>1249.97</v>
      </c>
      <c r="L70" s="496"/>
      <c r="M70" s="496"/>
    </row>
    <row r="71" spans="1:31" x14ac:dyDescent="0.25">
      <c r="A71" s="496"/>
      <c r="B71" s="495">
        <v>42639</v>
      </c>
      <c r="C71" s="496">
        <v>50</v>
      </c>
      <c r="D71" s="497">
        <v>24.48</v>
      </c>
      <c r="E71" s="497">
        <v>0</v>
      </c>
      <c r="F71" s="497">
        <v>1224</v>
      </c>
      <c r="G71" s="496">
        <v>42675</v>
      </c>
      <c r="H71" s="498">
        <v>100</v>
      </c>
      <c r="I71" s="497">
        <v>24.88</v>
      </c>
      <c r="J71" s="497">
        <v>0.05</v>
      </c>
      <c r="K71" s="497">
        <v>2487.9499999999998</v>
      </c>
      <c r="L71" s="496"/>
      <c r="M71" s="496"/>
    </row>
    <row r="72" spans="1:31" x14ac:dyDescent="0.25">
      <c r="A72" s="496"/>
      <c r="B72" s="495">
        <v>42639</v>
      </c>
      <c r="C72" s="496">
        <v>50</v>
      </c>
      <c r="D72" s="497">
        <v>24.18</v>
      </c>
      <c r="E72" s="497">
        <v>0</v>
      </c>
      <c r="F72" s="497">
        <v>1209</v>
      </c>
      <c r="G72" s="496">
        <v>42704</v>
      </c>
      <c r="H72" s="498">
        <v>50</v>
      </c>
      <c r="I72" s="497">
        <v>27.78</v>
      </c>
      <c r="J72" s="497">
        <v>0.03</v>
      </c>
      <c r="K72" s="497">
        <v>1388.97</v>
      </c>
      <c r="L72" s="496"/>
      <c r="M72" s="496"/>
    </row>
    <row r="73" spans="1:31" x14ac:dyDescent="0.25">
      <c r="A73" s="496"/>
      <c r="B73" s="495">
        <v>42670</v>
      </c>
      <c r="C73" s="496">
        <v>50</v>
      </c>
      <c r="D73" s="497">
        <v>24.48</v>
      </c>
      <c r="E73" s="497">
        <v>0</v>
      </c>
      <c r="F73" s="497">
        <v>1224</v>
      </c>
      <c r="G73" s="496">
        <v>42711</v>
      </c>
      <c r="H73" s="498">
        <v>100</v>
      </c>
      <c r="I73" s="497">
        <v>29.78</v>
      </c>
      <c r="J73" s="497">
        <v>0.06</v>
      </c>
      <c r="K73" s="497">
        <v>2977.94</v>
      </c>
      <c r="L73" s="496"/>
      <c r="M73" s="496"/>
    </row>
    <row r="74" spans="1:31" x14ac:dyDescent="0.25">
      <c r="A74" s="496"/>
      <c r="B74" s="496">
        <v>42675</v>
      </c>
      <c r="C74" s="496">
        <v>100</v>
      </c>
      <c r="D74" s="497">
        <v>24.34</v>
      </c>
      <c r="E74" s="497">
        <v>-0.37</v>
      </c>
      <c r="F74" s="497">
        <v>2433.63</v>
      </c>
      <c r="G74" s="496"/>
      <c r="H74" s="498"/>
      <c r="I74" s="497"/>
      <c r="J74" s="497"/>
      <c r="K74" s="497"/>
      <c r="L74" s="496"/>
      <c r="M74" s="496"/>
    </row>
    <row r="75" spans="1:31" x14ac:dyDescent="0.25">
      <c r="A75" s="496"/>
      <c r="B75" s="496"/>
      <c r="C75" s="496"/>
      <c r="D75" s="497"/>
      <c r="E75" s="497"/>
      <c r="F75" s="497"/>
      <c r="G75" s="496"/>
      <c r="H75" s="498"/>
      <c r="I75" s="497"/>
      <c r="J75" s="497"/>
      <c r="K75" s="497"/>
      <c r="L75" s="496"/>
      <c r="M75" s="496"/>
    </row>
    <row r="76" spans="1:31" x14ac:dyDescent="0.25">
      <c r="A76" s="496"/>
      <c r="B76" s="496"/>
      <c r="C76" s="496"/>
      <c r="D76" s="497"/>
      <c r="E76" s="497"/>
      <c r="F76" s="497"/>
      <c r="G76" s="496"/>
      <c r="H76" s="498"/>
      <c r="I76" s="497"/>
      <c r="J76" s="497"/>
      <c r="K76" s="497"/>
      <c r="L76" s="496"/>
      <c r="M76" s="496"/>
    </row>
    <row r="77" spans="1:31" x14ac:dyDescent="0.25">
      <c r="A77" s="496"/>
      <c r="B77" s="496"/>
      <c r="C77" s="496"/>
      <c r="D77" s="497"/>
      <c r="E77" s="497"/>
      <c r="F77" s="497"/>
      <c r="G77" s="496"/>
      <c r="H77" s="498"/>
      <c r="I77" s="497"/>
      <c r="J77" s="497"/>
      <c r="K77" s="497"/>
      <c r="L77" s="496"/>
      <c r="M77" s="496"/>
    </row>
    <row r="78" spans="1:31" x14ac:dyDescent="0.25">
      <c r="A78" s="496"/>
      <c r="B78" s="496"/>
      <c r="C78" s="496"/>
      <c r="D78" s="497"/>
      <c r="E78" s="497"/>
      <c r="F78" s="497"/>
      <c r="G78" s="496"/>
      <c r="H78" s="498"/>
      <c r="I78" s="497"/>
      <c r="J78" s="497"/>
      <c r="K78" s="497"/>
      <c r="L78" s="496"/>
      <c r="M78" s="496"/>
    </row>
    <row r="79" spans="1:31" x14ac:dyDescent="0.25">
      <c r="A79" s="496"/>
      <c r="B79" s="496"/>
      <c r="C79" s="496"/>
      <c r="D79" s="497"/>
      <c r="E79" s="497"/>
      <c r="F79" s="497"/>
      <c r="G79" s="496"/>
      <c r="H79" s="498"/>
      <c r="I79" s="497"/>
      <c r="J79" s="497"/>
      <c r="K79" s="497"/>
      <c r="L79" s="496"/>
      <c r="M79" s="496"/>
    </row>
    <row r="80" spans="1:31" x14ac:dyDescent="0.25">
      <c r="A80" s="496"/>
      <c r="B80" s="496"/>
      <c r="C80" s="496"/>
      <c r="D80" s="497"/>
      <c r="E80" s="497"/>
      <c r="F80" s="497"/>
      <c r="G80" s="496"/>
      <c r="H80" s="498"/>
      <c r="I80" s="497"/>
      <c r="J80" s="497"/>
      <c r="K80" s="497"/>
      <c r="L80" s="496"/>
      <c r="M80" s="496"/>
    </row>
    <row r="81" spans="1:13" x14ac:dyDescent="0.25">
      <c r="A81" s="496"/>
      <c r="B81" s="496"/>
      <c r="C81" s="496"/>
      <c r="D81" s="497"/>
      <c r="E81" s="497"/>
      <c r="F81" s="497"/>
      <c r="G81" s="496"/>
      <c r="H81" s="498"/>
      <c r="I81" s="497"/>
      <c r="J81" s="497"/>
      <c r="K81" s="497"/>
      <c r="L81" s="496"/>
      <c r="M81" s="496"/>
    </row>
    <row r="82" spans="1:13" x14ac:dyDescent="0.25">
      <c r="A82" s="496"/>
      <c r="B82" s="496"/>
      <c r="C82" s="496"/>
      <c r="D82" s="497"/>
      <c r="E82" s="497"/>
      <c r="F82" s="497"/>
      <c r="G82" s="496"/>
      <c r="H82" s="498"/>
      <c r="I82" s="497"/>
      <c r="J82" s="497"/>
      <c r="K82" s="497"/>
      <c r="L82" s="496"/>
      <c r="M82" s="496"/>
    </row>
    <row r="83" spans="1:13" x14ac:dyDescent="0.25">
      <c r="A83" s="496"/>
      <c r="B83" s="496"/>
      <c r="C83" s="496"/>
      <c r="D83" s="497"/>
      <c r="E83" s="497"/>
      <c r="F83" s="497"/>
      <c r="G83" s="496"/>
      <c r="H83" s="498"/>
      <c r="I83" s="497"/>
      <c r="J83" s="497"/>
      <c r="K83" s="497"/>
      <c r="L83" s="496"/>
      <c r="M83" s="496"/>
    </row>
    <row r="84" spans="1:13" x14ac:dyDescent="0.25">
      <c r="A84" s="496"/>
      <c r="B84" s="496"/>
      <c r="C84" s="496"/>
      <c r="D84" s="497"/>
      <c r="E84" s="497"/>
      <c r="F84" s="497"/>
      <c r="G84" s="496"/>
      <c r="H84" s="496"/>
      <c r="I84" s="497"/>
      <c r="J84" s="497"/>
      <c r="K84" s="497"/>
      <c r="L84" s="496"/>
      <c r="M84" s="496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610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500" t="s">
        <v>200</v>
      </c>
      <c r="B86" s="501"/>
      <c r="C86" s="502" t="e">
        <f>SumByColor($A$19,C69:C84)</f>
        <v>#VALUE!</v>
      </c>
      <c r="D86" s="502"/>
      <c r="E86" s="502"/>
      <c r="F86" s="503" t="e">
        <f>SumByColor($A$19,F69:F84)</f>
        <v>#VALUE!</v>
      </c>
      <c r="G86" s="502"/>
      <c r="H86" s="502" t="e">
        <f>SumByColor($A$19,H69:H84)</f>
        <v>#VALUE!</v>
      </c>
      <c r="I86" s="502"/>
      <c r="J86" s="502"/>
      <c r="K86" s="503" t="e">
        <f>SumByColor($A$19,K69:K84)</f>
        <v>#VALUE!</v>
      </c>
      <c r="L86" s="502"/>
      <c r="M86" s="503" t="e">
        <f t="shared" ref="M86" si="61">SumByColor($A$19,M69:M84)</f>
        <v>#VALUE!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47.53</v>
      </c>
      <c r="Y2" s="10">
        <v>47.74</v>
      </c>
      <c r="Z2" s="10">
        <v>47.44</v>
      </c>
      <c r="AA2" s="10">
        <v>47.73</v>
      </c>
      <c r="AB2" s="95">
        <v>3177200</v>
      </c>
      <c r="AC2" s="10">
        <v>47.73</v>
      </c>
      <c r="AD2" s="2">
        <f>Y2-Z2</f>
        <v>0.30000000000000426</v>
      </c>
      <c r="AE2" s="138">
        <f>AC2/AC3-1</f>
        <v>5.4771434590266121E-3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47.73</v>
      </c>
      <c r="T3" s="1"/>
      <c r="W3" s="133">
        <v>42712</v>
      </c>
      <c r="X3" s="10">
        <v>47.48</v>
      </c>
      <c r="Y3" s="10">
        <v>47.55</v>
      </c>
      <c r="Z3" s="10">
        <v>47.3</v>
      </c>
      <c r="AA3" s="10">
        <v>47.47</v>
      </c>
      <c r="AB3" s="95">
        <v>5036200</v>
      </c>
      <c r="AC3" s="10">
        <v>47.47</v>
      </c>
      <c r="AD3" s="2">
        <f t="shared" ref="AD3:AD66" si="0">Y3-Z3</f>
        <v>0.25</v>
      </c>
      <c r="AE3" s="138">
        <f t="shared" ref="AE3:AE66" si="1">AC3/AC4-1</f>
        <v>-5.8638743455498021E-3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47.73</v>
      </c>
      <c r="R4" s="521">
        <v>5.4999999999999997E-3</v>
      </c>
      <c r="T4" s="163"/>
      <c r="U4" s="1"/>
      <c r="W4" s="133">
        <v>42711</v>
      </c>
      <c r="X4" s="10">
        <v>47.19</v>
      </c>
      <c r="Y4" s="10">
        <v>47.86</v>
      </c>
      <c r="Z4" s="10">
        <v>47.19</v>
      </c>
      <c r="AA4" s="10">
        <v>47.75</v>
      </c>
      <c r="AB4" s="95">
        <v>3472100</v>
      </c>
      <c r="AC4" s="10">
        <v>47.75</v>
      </c>
      <c r="AD4" s="2">
        <f t="shared" si="0"/>
        <v>0.67000000000000171</v>
      </c>
      <c r="AE4" s="138">
        <f t="shared" si="1"/>
        <v>1.3585226066652467E-2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46.7</v>
      </c>
      <c r="Y5" s="10">
        <v>47.13</v>
      </c>
      <c r="Z5" s="10">
        <v>46.7</v>
      </c>
      <c r="AA5" s="10">
        <v>47.11</v>
      </c>
      <c r="AB5" s="95">
        <v>4117900</v>
      </c>
      <c r="AC5" s="10">
        <v>47.11</v>
      </c>
      <c r="AD5" s="2">
        <f t="shared" si="0"/>
        <v>0.42999999999999972</v>
      </c>
      <c r="AE5" s="138">
        <f t="shared" si="1"/>
        <v>9.2116538131963299E-3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46.42</v>
      </c>
      <c r="Y6" s="10">
        <v>46.73</v>
      </c>
      <c r="Z6" s="10">
        <v>46.35</v>
      </c>
      <c r="AA6" s="10">
        <v>46.68</v>
      </c>
      <c r="AB6" s="95">
        <v>4068900</v>
      </c>
      <c r="AC6" s="10">
        <v>46.68</v>
      </c>
      <c r="AD6" s="2">
        <f t="shared" si="0"/>
        <v>0.37999999999999545</v>
      </c>
      <c r="AE6" s="138">
        <f t="shared" si="1"/>
        <v>1.5003261578603988E-2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42706</v>
      </c>
      <c r="X7" s="10">
        <v>45.67</v>
      </c>
      <c r="Y7" s="10">
        <v>46.1</v>
      </c>
      <c r="Z7" s="10">
        <v>45.65</v>
      </c>
      <c r="AA7" s="10">
        <v>45.99</v>
      </c>
      <c r="AB7" s="95">
        <v>5246900</v>
      </c>
      <c r="AC7" s="10">
        <v>45.99</v>
      </c>
      <c r="AD7" s="2">
        <f t="shared" si="0"/>
        <v>0.45000000000000284</v>
      </c>
      <c r="AE7" s="138">
        <f t="shared" si="1"/>
        <v>3.2722513089005201E-3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45.85</v>
      </c>
      <c r="Y8" s="10">
        <v>45.96</v>
      </c>
      <c r="Z8" s="10">
        <v>45.72</v>
      </c>
      <c r="AA8" s="10">
        <v>45.84</v>
      </c>
      <c r="AB8" s="95">
        <v>2646900</v>
      </c>
      <c r="AC8" s="10">
        <v>45.84</v>
      </c>
      <c r="AD8" s="2">
        <f t="shared" si="0"/>
        <v>0.24000000000000199</v>
      </c>
      <c r="AE8" s="138">
        <f t="shared" si="1"/>
        <v>-1.5247222827269313E-3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42704</v>
      </c>
      <c r="X9" s="10">
        <v>46.03</v>
      </c>
      <c r="Y9" s="10">
        <v>46.08</v>
      </c>
      <c r="Z9" s="10">
        <v>45.82</v>
      </c>
      <c r="AA9" s="10">
        <v>45.91</v>
      </c>
      <c r="AB9" s="95">
        <v>4135000</v>
      </c>
      <c r="AC9" s="10">
        <v>45.91</v>
      </c>
      <c r="AD9" s="2">
        <f t="shared" si="0"/>
        <v>0.25999999999999801</v>
      </c>
      <c r="AE9" s="138">
        <f t="shared" si="1"/>
        <v>-6.5302568567704444E-4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42703</v>
      </c>
      <c r="X10" s="10">
        <v>45.58</v>
      </c>
      <c r="Y10" s="10">
        <v>46</v>
      </c>
      <c r="Z10" s="10">
        <v>45.55</v>
      </c>
      <c r="AA10" s="10">
        <v>45.94</v>
      </c>
      <c r="AB10" s="95">
        <v>2802600</v>
      </c>
      <c r="AC10" s="10">
        <v>45.94</v>
      </c>
      <c r="AD10" s="2">
        <f t="shared" si="0"/>
        <v>0.45000000000000284</v>
      </c>
      <c r="AE10" s="138">
        <f t="shared" si="1"/>
        <v>8.7834870443566082E-3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42702</v>
      </c>
      <c r="X11" s="10">
        <v>45.75</v>
      </c>
      <c r="Y11" s="10">
        <v>45.76</v>
      </c>
      <c r="Z11" s="10">
        <v>45.52</v>
      </c>
      <c r="AA11" s="10">
        <v>45.54</v>
      </c>
      <c r="AB11" s="95">
        <v>2447500</v>
      </c>
      <c r="AC11" s="10">
        <v>45.54</v>
      </c>
      <c r="AD11" s="2">
        <f t="shared" si="0"/>
        <v>0.23999999999999488</v>
      </c>
      <c r="AE11" s="138">
        <f t="shared" si="1"/>
        <v>-1.171875E-2</v>
      </c>
    </row>
    <row r="12" spans="1:31" x14ac:dyDescent="0.25">
      <c r="H12" s="72"/>
      <c r="W12" s="133">
        <v>42699</v>
      </c>
      <c r="X12" s="10">
        <v>46.01</v>
      </c>
      <c r="Y12" s="10">
        <v>46.08</v>
      </c>
      <c r="Z12" s="10">
        <v>45.96</v>
      </c>
      <c r="AA12" s="10">
        <v>46.08</v>
      </c>
      <c r="AB12" s="95">
        <v>1345300</v>
      </c>
      <c r="AC12" s="10">
        <v>46.08</v>
      </c>
      <c r="AD12" s="2">
        <f t="shared" si="0"/>
        <v>0.11999999999999744</v>
      </c>
      <c r="AE12" s="138">
        <f t="shared" si="1"/>
        <v>8.3150984682711648E-3</v>
      </c>
    </row>
    <row r="13" spans="1:31" x14ac:dyDescent="0.25">
      <c r="H13" s="72"/>
      <c r="W13" s="133">
        <v>42697</v>
      </c>
      <c r="X13" s="10">
        <v>45.45</v>
      </c>
      <c r="Y13" s="10">
        <v>45.74</v>
      </c>
      <c r="Z13" s="10">
        <v>45.36</v>
      </c>
      <c r="AA13" s="10">
        <v>45.7</v>
      </c>
      <c r="AB13" s="95">
        <v>2319500</v>
      </c>
      <c r="AC13" s="10">
        <v>45.7</v>
      </c>
      <c r="AD13" s="2">
        <f t="shared" si="0"/>
        <v>0.38000000000000256</v>
      </c>
      <c r="AE13" s="138">
        <f t="shared" si="1"/>
        <v>-7.169237453834465E-3</v>
      </c>
    </row>
    <row r="14" spans="1:31" x14ac:dyDescent="0.25">
      <c r="H14" s="72"/>
      <c r="W14" s="133">
        <v>42696</v>
      </c>
      <c r="X14" s="10">
        <v>46.02</v>
      </c>
      <c r="Y14" s="10">
        <v>46.07</v>
      </c>
      <c r="Z14" s="10">
        <v>45.82</v>
      </c>
      <c r="AA14" s="10">
        <v>46.03</v>
      </c>
      <c r="AB14" s="95">
        <v>2312700</v>
      </c>
      <c r="AC14" s="10">
        <v>46.03</v>
      </c>
      <c r="AD14" s="2">
        <f t="shared" si="0"/>
        <v>0.25</v>
      </c>
      <c r="AE14" s="138">
        <f t="shared" si="1"/>
        <v>8.6975429441182861E-4</v>
      </c>
    </row>
    <row r="15" spans="1:31" x14ac:dyDescent="0.25">
      <c r="H15" s="72"/>
      <c r="W15" s="133">
        <v>42695</v>
      </c>
      <c r="X15" s="10">
        <v>45.77</v>
      </c>
      <c r="Y15" s="10">
        <v>46</v>
      </c>
      <c r="Z15" s="10">
        <v>45.75</v>
      </c>
      <c r="AA15" s="10">
        <v>45.99</v>
      </c>
      <c r="AB15" s="95">
        <v>3601300</v>
      </c>
      <c r="AC15" s="10">
        <v>45.99</v>
      </c>
      <c r="AD15" s="2">
        <f t="shared" si="0"/>
        <v>0.25</v>
      </c>
      <c r="AE15" s="138">
        <f t="shared" si="1"/>
        <v>8.5526315789474783E-3</v>
      </c>
    </row>
    <row r="16" spans="1:31" x14ac:dyDescent="0.25">
      <c r="H16" s="72"/>
      <c r="W16" s="133">
        <v>42692</v>
      </c>
      <c r="X16" s="10">
        <v>45.74</v>
      </c>
      <c r="Y16" s="10">
        <v>45.77</v>
      </c>
      <c r="Z16" s="10">
        <v>45.52</v>
      </c>
      <c r="AA16" s="10">
        <v>45.6</v>
      </c>
      <c r="AB16" s="95">
        <v>3497800</v>
      </c>
      <c r="AC16" s="10">
        <v>45.6</v>
      </c>
      <c r="AD16" s="2">
        <f t="shared" si="0"/>
        <v>0.25</v>
      </c>
      <c r="AE16" s="138">
        <f t="shared" si="1"/>
        <v>-1.0201866724549591E-2</v>
      </c>
    </row>
    <row r="17" spans="1:31" x14ac:dyDescent="0.25">
      <c r="W17" s="133">
        <v>42691</v>
      </c>
      <c r="X17" s="10">
        <v>45.99</v>
      </c>
      <c r="Y17" s="10">
        <v>46.19</v>
      </c>
      <c r="Z17" s="10">
        <v>45.94</v>
      </c>
      <c r="AA17" s="10">
        <v>46.07</v>
      </c>
      <c r="AB17" s="95">
        <v>5972300</v>
      </c>
      <c r="AC17" s="10">
        <v>46.07</v>
      </c>
      <c r="AD17" s="2">
        <f t="shared" si="0"/>
        <v>0.25</v>
      </c>
      <c r="AE17" s="138">
        <f t="shared" si="1"/>
        <v>4.7982551799345963E-3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45.81</v>
      </c>
      <c r="Y18" s="10">
        <v>46.01</v>
      </c>
      <c r="Z18" s="10">
        <v>45.74</v>
      </c>
      <c r="AA18" s="10">
        <v>45.85</v>
      </c>
      <c r="AB18" s="95">
        <v>8142700</v>
      </c>
      <c r="AC18" s="10">
        <v>45.85</v>
      </c>
      <c r="AD18" s="2">
        <f t="shared" si="0"/>
        <v>0.26999999999999602</v>
      </c>
      <c r="AE18" s="138">
        <f t="shared" si="1"/>
        <v>-1.1000862812769574E-2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45.95</v>
      </c>
      <c r="Y19" s="10">
        <v>46.36</v>
      </c>
      <c r="Z19" s="10">
        <v>45.91</v>
      </c>
      <c r="AA19" s="10">
        <v>46.36</v>
      </c>
      <c r="AB19" s="95">
        <v>2217900</v>
      </c>
      <c r="AC19" s="10">
        <v>46.36</v>
      </c>
      <c r="AD19" s="2">
        <f t="shared" si="0"/>
        <v>0.45000000000000284</v>
      </c>
      <c r="AE19" s="138">
        <f t="shared" si="1"/>
        <v>6.9504778453519656E-3</v>
      </c>
    </row>
    <row r="20" spans="1:31" x14ac:dyDescent="0.25">
      <c r="W20" s="133">
        <v>42688</v>
      </c>
      <c r="X20" s="10">
        <v>45.99</v>
      </c>
      <c r="Y20" s="10">
        <v>46.12</v>
      </c>
      <c r="Z20" s="10">
        <v>45.85</v>
      </c>
      <c r="AA20" s="10">
        <v>46.04</v>
      </c>
      <c r="AB20" s="95">
        <v>2946200</v>
      </c>
      <c r="AC20" s="10">
        <v>46.04</v>
      </c>
      <c r="AD20" s="2">
        <f t="shared" si="0"/>
        <v>0.26999999999999602</v>
      </c>
      <c r="AE20" s="138">
        <f t="shared" si="1"/>
        <v>-8.6132644272178815E-3</v>
      </c>
    </row>
    <row r="21" spans="1:31" x14ac:dyDescent="0.25">
      <c r="W21" s="133">
        <v>42685</v>
      </c>
      <c r="X21" s="10">
        <v>46.55</v>
      </c>
      <c r="Y21" s="10">
        <v>46.66</v>
      </c>
      <c r="Z21" s="10">
        <v>46.26</v>
      </c>
      <c r="AA21" s="10">
        <v>46.44</v>
      </c>
      <c r="AB21" s="95">
        <v>2458500</v>
      </c>
      <c r="AC21" s="10">
        <v>46.44</v>
      </c>
      <c r="AD21" s="2">
        <f t="shared" si="0"/>
        <v>0.39999999999999858</v>
      </c>
      <c r="AE21" s="138">
        <f t="shared" si="1"/>
        <v>-9.8081023454158478E-3</v>
      </c>
    </row>
    <row r="22" spans="1:31" x14ac:dyDescent="0.25">
      <c r="W22" s="133">
        <v>42684</v>
      </c>
      <c r="X22" s="10">
        <v>47.04</v>
      </c>
      <c r="Y22" s="10">
        <v>47.16</v>
      </c>
      <c r="Z22" s="10">
        <v>46.5</v>
      </c>
      <c r="AA22" s="10">
        <v>46.9</v>
      </c>
      <c r="AB22" s="95">
        <v>4569500</v>
      </c>
      <c r="AC22" s="10">
        <v>46.9</v>
      </c>
      <c r="AD22" s="2">
        <f t="shared" si="0"/>
        <v>0.65999999999999659</v>
      </c>
      <c r="AE22" s="138">
        <f t="shared" si="1"/>
        <v>-5.091217649554558E-3</v>
      </c>
    </row>
    <row r="23" spans="1:31" x14ac:dyDescent="0.25">
      <c r="W23" s="133">
        <v>42683</v>
      </c>
      <c r="X23" s="10">
        <v>46.54</v>
      </c>
      <c r="Y23" s="10">
        <v>47.3</v>
      </c>
      <c r="Z23" s="10">
        <v>46.54</v>
      </c>
      <c r="AA23" s="10">
        <v>47.14</v>
      </c>
      <c r="AB23" s="95">
        <v>4357400</v>
      </c>
      <c r="AC23" s="10">
        <v>47.14</v>
      </c>
      <c r="AD23" s="2">
        <f t="shared" si="0"/>
        <v>0.75999999999999801</v>
      </c>
      <c r="AE23" s="138">
        <f t="shared" si="1"/>
        <v>5.1172707889126645E-3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46.63</v>
      </c>
      <c r="Y24" s="10">
        <v>47</v>
      </c>
      <c r="Z24" s="10">
        <v>46.57</v>
      </c>
      <c r="AA24" s="10">
        <v>46.9</v>
      </c>
      <c r="AB24" s="95">
        <v>2098000</v>
      </c>
      <c r="AC24" s="10">
        <v>46.9</v>
      </c>
      <c r="AD24" s="2">
        <f t="shared" si="0"/>
        <v>0.42999999999999972</v>
      </c>
      <c r="AE24" s="138">
        <f t="shared" si="1"/>
        <v>2.9940119760478723E-3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42681</v>
      </c>
      <c r="X25" s="10">
        <v>46.61</v>
      </c>
      <c r="Y25" s="10">
        <v>46.76</v>
      </c>
      <c r="Z25" s="10">
        <v>46.5</v>
      </c>
      <c r="AA25" s="10">
        <v>46.76</v>
      </c>
      <c r="AB25" s="95">
        <v>2109700</v>
      </c>
      <c r="AC25" s="10">
        <v>46.76</v>
      </c>
      <c r="AD25" s="2">
        <f t="shared" si="0"/>
        <v>0.25999999999999801</v>
      </c>
      <c r="AE25" s="138">
        <f t="shared" si="1"/>
        <v>1.5859222246360938E-2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42678</v>
      </c>
      <c r="X26" s="10">
        <v>46.14</v>
      </c>
      <c r="Y26" s="10">
        <v>46.36</v>
      </c>
      <c r="Z26" s="10">
        <v>46.03</v>
      </c>
      <c r="AA26" s="10">
        <v>46.03</v>
      </c>
      <c r="AB26" s="95">
        <v>3237100</v>
      </c>
      <c r="AC26" s="10">
        <v>46.03</v>
      </c>
      <c r="AD26" s="2">
        <f t="shared" si="0"/>
        <v>0.32999999999999829</v>
      </c>
      <c r="AE26" s="138">
        <f t="shared" si="1"/>
        <v>-9.8946009894601561E-3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42677</v>
      </c>
      <c r="X27" s="10">
        <v>46.7</v>
      </c>
      <c r="Y27" s="10">
        <v>46.76</v>
      </c>
      <c r="Z27" s="10">
        <v>46.4</v>
      </c>
      <c r="AA27" s="10">
        <v>46.49</v>
      </c>
      <c r="AB27" s="95">
        <v>2474200</v>
      </c>
      <c r="AC27" s="10">
        <v>46.49</v>
      </c>
      <c r="AD27" s="2">
        <f t="shared" si="0"/>
        <v>0.35999999999999943</v>
      </c>
      <c r="AE27" s="138">
        <f t="shared" si="1"/>
        <v>-4.3001505052664424E-4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42676</v>
      </c>
      <c r="X28" s="10">
        <v>46.83</v>
      </c>
      <c r="Y28" s="10">
        <v>46.87</v>
      </c>
      <c r="Z28" s="10">
        <v>46.46</v>
      </c>
      <c r="AA28" s="10">
        <v>46.51</v>
      </c>
      <c r="AB28" s="95">
        <v>2975500</v>
      </c>
      <c r="AC28" s="10">
        <v>46.51</v>
      </c>
      <c r="AD28" s="2">
        <f t="shared" si="0"/>
        <v>0.40999999999999659</v>
      </c>
      <c r="AE28" s="138">
        <f t="shared" si="1"/>
        <v>-6.6211020931226106E-3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42675</v>
      </c>
      <c r="X29" s="10">
        <v>47.18</v>
      </c>
      <c r="Y29" s="10">
        <v>47.21</v>
      </c>
      <c r="Z29" s="10">
        <v>46.69</v>
      </c>
      <c r="AA29" s="10">
        <v>46.82</v>
      </c>
      <c r="AB29" s="95">
        <v>3303100</v>
      </c>
      <c r="AC29" s="10">
        <v>46.82</v>
      </c>
      <c r="AD29" s="2">
        <f t="shared" si="0"/>
        <v>0.52000000000000313</v>
      </c>
      <c r="AE29" s="138">
        <f t="shared" si="1"/>
        <v>-4.0416932567538533E-3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42674</v>
      </c>
      <c r="X30" s="10">
        <v>46.97</v>
      </c>
      <c r="Y30" s="10">
        <v>47.11</v>
      </c>
      <c r="Z30" s="10">
        <v>46.84</v>
      </c>
      <c r="AA30" s="10">
        <v>47.01</v>
      </c>
      <c r="AB30" s="95">
        <v>2016000</v>
      </c>
      <c r="AC30" s="10">
        <v>47.01</v>
      </c>
      <c r="AD30" s="2">
        <f t="shared" si="0"/>
        <v>0.26999999999999602</v>
      </c>
      <c r="AE30" s="138">
        <f t="shared" si="1"/>
        <v>-1.0624734381641243E-3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42671</v>
      </c>
      <c r="X31" s="10">
        <v>47.01</v>
      </c>
      <c r="Y31" s="10">
        <v>47.22</v>
      </c>
      <c r="Z31" s="10">
        <v>46.98</v>
      </c>
      <c r="AA31" s="10">
        <v>47.06</v>
      </c>
      <c r="AB31" s="95">
        <v>3251700</v>
      </c>
      <c r="AC31" s="10">
        <v>47.06</v>
      </c>
      <c r="AD31" s="2">
        <f t="shared" si="0"/>
        <v>0.24000000000000199</v>
      </c>
      <c r="AE31" s="138">
        <f t="shared" si="1"/>
        <v>-8.4925690021231404E-4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42670</v>
      </c>
      <c r="X32" s="10">
        <v>47.26</v>
      </c>
      <c r="Y32" s="10">
        <v>47.28</v>
      </c>
      <c r="Z32" s="10">
        <v>47.04</v>
      </c>
      <c r="AA32" s="10">
        <v>47.1</v>
      </c>
      <c r="AB32" s="95">
        <v>1628400</v>
      </c>
      <c r="AC32" s="10">
        <v>47.1</v>
      </c>
      <c r="AD32" s="2">
        <f t="shared" si="0"/>
        <v>0.24000000000000199</v>
      </c>
      <c r="AE32" s="138">
        <f t="shared" si="1"/>
        <v>1.0626992561106885E-3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42669</v>
      </c>
      <c r="X33" s="10">
        <v>47.07</v>
      </c>
      <c r="Y33" s="10">
        <v>47.25</v>
      </c>
      <c r="Z33" s="10">
        <v>46.98</v>
      </c>
      <c r="AA33" s="10">
        <v>47.05</v>
      </c>
      <c r="AB33" s="95">
        <v>1670100</v>
      </c>
      <c r="AC33" s="10">
        <v>47.05</v>
      </c>
      <c r="AD33" s="2">
        <f t="shared" si="0"/>
        <v>0.27000000000000313</v>
      </c>
      <c r="AE33" s="138">
        <f t="shared" si="1"/>
        <v>-4.8646362098139218E-3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42668</v>
      </c>
      <c r="X34" s="10">
        <v>47.27</v>
      </c>
      <c r="Y34" s="10">
        <v>47.38</v>
      </c>
      <c r="Z34" s="10">
        <v>47.11</v>
      </c>
      <c r="AA34" s="10">
        <v>47.28</v>
      </c>
      <c r="AB34" s="95">
        <v>2632900</v>
      </c>
      <c r="AC34" s="10">
        <v>47.28</v>
      </c>
      <c r="AD34" s="2">
        <f t="shared" si="0"/>
        <v>0.27000000000000313</v>
      </c>
      <c r="AE34" s="138">
        <f t="shared" si="1"/>
        <v>-3.7926675094817064E-3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42667</v>
      </c>
      <c r="X35" s="10">
        <v>47.59</v>
      </c>
      <c r="Y35" s="10">
        <v>47.66</v>
      </c>
      <c r="Z35" s="10">
        <v>47.36</v>
      </c>
      <c r="AA35" s="10">
        <v>47.46</v>
      </c>
      <c r="AB35" s="95">
        <v>5896800</v>
      </c>
      <c r="AC35" s="10">
        <v>47.46</v>
      </c>
      <c r="AD35" s="2">
        <f t="shared" si="0"/>
        <v>0.29999999999999716</v>
      </c>
      <c r="AE35" s="138">
        <f t="shared" si="1"/>
        <v>-1.2626262626262985E-3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42664</v>
      </c>
      <c r="X36" s="10">
        <v>47.28</v>
      </c>
      <c r="Y36" s="10">
        <v>47.55</v>
      </c>
      <c r="Z36" s="10">
        <v>47.26</v>
      </c>
      <c r="AA36" s="10">
        <v>47.52</v>
      </c>
      <c r="AB36" s="95">
        <v>1675800</v>
      </c>
      <c r="AC36" s="10">
        <v>47.52</v>
      </c>
      <c r="AD36" s="2">
        <f t="shared" si="0"/>
        <v>0.28999999999999915</v>
      </c>
      <c r="AE36" s="138">
        <f t="shared" si="1"/>
        <v>-2.9374737725554878E-3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42663</v>
      </c>
      <c r="X37" s="10">
        <v>47.5</v>
      </c>
      <c r="Y37" s="10">
        <v>47.78</v>
      </c>
      <c r="Z37" s="10">
        <v>47.46</v>
      </c>
      <c r="AA37" s="10">
        <v>47.66</v>
      </c>
      <c r="AB37" s="95">
        <v>3244300</v>
      </c>
      <c r="AC37" s="10">
        <v>47.66</v>
      </c>
      <c r="AD37" s="2">
        <f t="shared" si="0"/>
        <v>0.32000000000000028</v>
      </c>
      <c r="AE37" s="138">
        <f t="shared" si="1"/>
        <v>0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42662</v>
      </c>
      <c r="X38" s="10">
        <v>47.56</v>
      </c>
      <c r="Y38" s="10">
        <v>47.76</v>
      </c>
      <c r="Z38" s="10">
        <v>47.56</v>
      </c>
      <c r="AA38" s="10">
        <v>47.66</v>
      </c>
      <c r="AB38" s="95">
        <v>2032600</v>
      </c>
      <c r="AC38" s="10">
        <v>47.66</v>
      </c>
      <c r="AD38" s="2">
        <f t="shared" si="0"/>
        <v>0.19999999999999574</v>
      </c>
      <c r="AE38" s="138">
        <f t="shared" si="1"/>
        <v>1.2605042016806678E-3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47.63</v>
      </c>
      <c r="Y39" s="10">
        <v>47.72</v>
      </c>
      <c r="Z39" s="10">
        <v>47.47</v>
      </c>
      <c r="AA39" s="10">
        <v>47.6</v>
      </c>
      <c r="AB39" s="95">
        <v>1740300</v>
      </c>
      <c r="AC39" s="10">
        <v>47.6</v>
      </c>
      <c r="AD39" s="2">
        <f t="shared" si="0"/>
        <v>0.25</v>
      </c>
      <c r="AE39" s="138">
        <f t="shared" si="1"/>
        <v>1.276595744680864E-2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42660</v>
      </c>
      <c r="X40" s="10">
        <v>47.06</v>
      </c>
      <c r="Y40" s="10">
        <v>47.16</v>
      </c>
      <c r="Z40" s="10">
        <v>46.9</v>
      </c>
      <c r="AA40" s="10">
        <v>47</v>
      </c>
      <c r="AB40" s="95">
        <v>1782600</v>
      </c>
      <c r="AC40" s="10">
        <v>47</v>
      </c>
      <c r="AD40" s="2">
        <f t="shared" si="0"/>
        <v>0.25999999999999801</v>
      </c>
      <c r="AE40" s="138">
        <f t="shared" si="1"/>
        <v>-3.8151759220008685E-3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52.503</v>
      </c>
      <c r="Q41" s="2"/>
      <c r="W41" s="133">
        <v>42657</v>
      </c>
      <c r="X41" s="10">
        <v>47.41</v>
      </c>
      <c r="Y41" s="10">
        <v>47.57</v>
      </c>
      <c r="Z41" s="10">
        <v>47.18</v>
      </c>
      <c r="AA41" s="10">
        <v>47.18</v>
      </c>
      <c r="AB41" s="95">
        <v>2274800</v>
      </c>
      <c r="AC41" s="10">
        <v>47.18</v>
      </c>
      <c r="AD41" s="2">
        <f t="shared" si="0"/>
        <v>0.39000000000000057</v>
      </c>
      <c r="AE41" s="138">
        <f t="shared" si="1"/>
        <v>1.2733446519526126E-3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52.025700000000001</v>
      </c>
      <c r="Q42" s="2"/>
      <c r="T42" s="91" t="s">
        <v>113</v>
      </c>
      <c r="W42" s="133">
        <v>42656</v>
      </c>
      <c r="X42" s="10">
        <v>46.72</v>
      </c>
      <c r="Y42" s="10">
        <v>47.25</v>
      </c>
      <c r="Z42" s="10">
        <v>46.57</v>
      </c>
      <c r="AA42" s="10">
        <v>47.12</v>
      </c>
      <c r="AB42" s="95">
        <v>2985300</v>
      </c>
      <c r="AC42" s="10">
        <v>47.12</v>
      </c>
      <c r="AD42" s="2">
        <f t="shared" si="0"/>
        <v>0.67999999999999972</v>
      </c>
      <c r="AE42" s="138">
        <f t="shared" si="1"/>
        <v>-3.5948403467963574E-3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51.548400000000001</v>
      </c>
      <c r="Q43" s="2"/>
      <c r="T43" s="128" t="s">
        <v>98</v>
      </c>
      <c r="U43" s="98">
        <v>47.47</v>
      </c>
      <c r="W43" s="133">
        <v>42655</v>
      </c>
      <c r="X43" s="10">
        <v>47.39</v>
      </c>
      <c r="Y43" s="10">
        <v>47.47</v>
      </c>
      <c r="Z43" s="10">
        <v>47.15</v>
      </c>
      <c r="AA43" s="10">
        <v>47.29</v>
      </c>
      <c r="AB43" s="95">
        <v>2102500</v>
      </c>
      <c r="AC43" s="10">
        <v>47.29</v>
      </c>
      <c r="AD43" s="2">
        <f t="shared" si="0"/>
        <v>0.32000000000000028</v>
      </c>
      <c r="AE43" s="138">
        <f t="shared" si="1"/>
        <v>-3.1618887015176789E-3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51.071100000000001</v>
      </c>
      <c r="Q44" s="2"/>
      <c r="T44" s="93" t="s">
        <v>99</v>
      </c>
      <c r="U44" s="88" t="s">
        <v>129</v>
      </c>
      <c r="W44" s="133">
        <v>42654</v>
      </c>
      <c r="X44" s="10">
        <v>48.04</v>
      </c>
      <c r="Y44" s="10">
        <v>48.06</v>
      </c>
      <c r="Z44" s="10">
        <v>47.32</v>
      </c>
      <c r="AA44" s="10">
        <v>47.44</v>
      </c>
      <c r="AB44" s="95">
        <v>3107800</v>
      </c>
      <c r="AC44" s="10">
        <v>47.44</v>
      </c>
      <c r="AD44" s="2">
        <f t="shared" si="0"/>
        <v>0.74000000000000199</v>
      </c>
      <c r="AE44" s="138">
        <f t="shared" si="1"/>
        <v>-1.515466057712278E-2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50.593800000000002</v>
      </c>
      <c r="Q45" s="2"/>
      <c r="T45" s="93" t="s">
        <v>100</v>
      </c>
      <c r="U45" s="88" t="s">
        <v>537</v>
      </c>
      <c r="W45" s="133">
        <v>42653</v>
      </c>
      <c r="X45" s="10">
        <v>48.09</v>
      </c>
      <c r="Y45" s="10">
        <v>48.31</v>
      </c>
      <c r="Z45" s="10">
        <v>48.09</v>
      </c>
      <c r="AA45" s="10">
        <v>48.17</v>
      </c>
      <c r="AB45" s="95">
        <v>1169000</v>
      </c>
      <c r="AC45" s="10">
        <v>48.17</v>
      </c>
      <c r="AD45" s="2">
        <f t="shared" si="0"/>
        <v>0.21999999999999886</v>
      </c>
      <c r="AE45" s="138">
        <f t="shared" si="1"/>
        <v>2.0802995631370447E-3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50.116500000000002</v>
      </c>
      <c r="Q46" s="2"/>
      <c r="T46" s="93" t="s">
        <v>101</v>
      </c>
      <c r="U46" s="88" t="s">
        <v>538</v>
      </c>
      <c r="W46" s="133">
        <v>42650</v>
      </c>
      <c r="X46" s="10">
        <v>48.2</v>
      </c>
      <c r="Y46" s="10">
        <v>48.23</v>
      </c>
      <c r="Z46" s="10">
        <v>47.72</v>
      </c>
      <c r="AA46" s="10">
        <v>48.07</v>
      </c>
      <c r="AB46" s="95">
        <v>2743000</v>
      </c>
      <c r="AC46" s="10">
        <v>48.07</v>
      </c>
      <c r="AD46" s="2">
        <f t="shared" si="0"/>
        <v>0.50999999999999801</v>
      </c>
      <c r="AE46" s="138">
        <f t="shared" si="1"/>
        <v>-8.6615797071561973E-3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49.639199999999995</v>
      </c>
      <c r="Q47" s="2"/>
      <c r="T47" s="93" t="s">
        <v>228</v>
      </c>
      <c r="U47" s="88">
        <v>47.66</v>
      </c>
      <c r="W47" s="133">
        <v>42649</v>
      </c>
      <c r="X47" s="10">
        <v>48.61</v>
      </c>
      <c r="Y47" s="10">
        <v>48.62</v>
      </c>
      <c r="Z47" s="10">
        <v>48.41</v>
      </c>
      <c r="AA47" s="10">
        <v>48.49</v>
      </c>
      <c r="AB47" s="95">
        <v>2204500</v>
      </c>
      <c r="AC47" s="10">
        <v>48.49</v>
      </c>
      <c r="AD47" s="2">
        <f t="shared" si="0"/>
        <v>0.21000000000000085</v>
      </c>
      <c r="AE47" s="138">
        <f t="shared" si="1"/>
        <v>-7.5726565697912251E-3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49.161899999999996</v>
      </c>
      <c r="Q48" s="2"/>
      <c r="T48" s="93" t="s">
        <v>229</v>
      </c>
      <c r="U48" s="88" t="s">
        <v>421</v>
      </c>
      <c r="W48" s="133">
        <v>42648</v>
      </c>
      <c r="X48" s="10">
        <v>48.87</v>
      </c>
      <c r="Y48" s="10">
        <v>48.94</v>
      </c>
      <c r="Z48" s="10">
        <v>48.73</v>
      </c>
      <c r="AA48" s="10">
        <v>48.86</v>
      </c>
      <c r="AB48" s="95">
        <v>3380500</v>
      </c>
      <c r="AC48" s="10">
        <v>48.86</v>
      </c>
      <c r="AD48" s="2">
        <f t="shared" si="0"/>
        <v>0.21000000000000085</v>
      </c>
      <c r="AE48" s="138">
        <f t="shared" si="1"/>
        <v>3.697617091207972E-3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48.684599999999996</v>
      </c>
      <c r="Q49" s="2"/>
      <c r="T49" s="93" t="s">
        <v>230</v>
      </c>
      <c r="U49" s="462">
        <v>-5.04E-2</v>
      </c>
      <c r="W49" s="133">
        <v>42647</v>
      </c>
      <c r="X49" s="10">
        <v>48.89</v>
      </c>
      <c r="Y49" s="10">
        <v>49.02</v>
      </c>
      <c r="Z49" s="10">
        <v>48.51</v>
      </c>
      <c r="AA49" s="10">
        <v>48.68</v>
      </c>
      <c r="AB49" s="95">
        <v>4001100</v>
      </c>
      <c r="AC49" s="10">
        <v>48.68</v>
      </c>
      <c r="AD49" s="2">
        <f t="shared" si="0"/>
        <v>0.51000000000000512</v>
      </c>
      <c r="AE49" s="138">
        <f t="shared" si="1"/>
        <v>1.0281719103433229E-3</v>
      </c>
    </row>
    <row r="50" spans="1:31" x14ac:dyDescent="0.25">
      <c r="O50" s="83">
        <v>1.01</v>
      </c>
      <c r="P50" s="83">
        <f t="shared" si="42"/>
        <v>48.207299999999996</v>
      </c>
      <c r="Q50" s="2"/>
      <c r="T50" s="93"/>
      <c r="U50" s="88"/>
      <c r="W50" s="133">
        <v>42646</v>
      </c>
      <c r="X50" s="10">
        <v>48.71</v>
      </c>
      <c r="Y50" s="10">
        <v>48.74</v>
      </c>
      <c r="Z50" s="10">
        <v>48.53</v>
      </c>
      <c r="AA50" s="10">
        <v>48.63</v>
      </c>
      <c r="AB50" s="95">
        <v>3548200</v>
      </c>
      <c r="AC50" s="10">
        <v>48.63</v>
      </c>
      <c r="AD50" s="2">
        <f t="shared" si="0"/>
        <v>0.21000000000000085</v>
      </c>
      <c r="AE50" s="138">
        <f t="shared" si="1"/>
        <v>-2.0521239482863551E-3</v>
      </c>
    </row>
    <row r="51" spans="1:31" x14ac:dyDescent="0.25">
      <c r="O51" s="83">
        <v>1</v>
      </c>
      <c r="P51" s="83">
        <f t="shared" si="42"/>
        <v>47.73</v>
      </c>
      <c r="Q51" s="2"/>
      <c r="T51" s="93" t="s">
        <v>105</v>
      </c>
      <c r="U51" s="88" t="s">
        <v>539</v>
      </c>
      <c r="W51" s="133">
        <v>42643</v>
      </c>
      <c r="X51" s="10">
        <v>48.42</v>
      </c>
      <c r="Y51" s="10">
        <v>48.87</v>
      </c>
      <c r="Z51" s="10">
        <v>48.34</v>
      </c>
      <c r="AA51" s="10">
        <v>48.73</v>
      </c>
      <c r="AB51" s="95">
        <v>8385800</v>
      </c>
      <c r="AC51" s="10">
        <v>48.73</v>
      </c>
      <c r="AD51" s="2">
        <f t="shared" si="0"/>
        <v>0.52999999999999403</v>
      </c>
      <c r="AE51" s="138">
        <f t="shared" si="1"/>
        <v>1.1625493045463786E-2</v>
      </c>
    </row>
    <row r="52" spans="1:31" x14ac:dyDescent="0.25">
      <c r="O52" s="83">
        <v>0.99</v>
      </c>
      <c r="P52" s="83">
        <f t="shared" si="42"/>
        <v>47.252699999999997</v>
      </c>
      <c r="Q52" s="2"/>
      <c r="T52" s="93" t="s">
        <v>106</v>
      </c>
      <c r="U52" s="88" t="s">
        <v>422</v>
      </c>
      <c r="W52" s="133">
        <v>42642</v>
      </c>
      <c r="X52" s="10">
        <v>48.77</v>
      </c>
      <c r="Y52" s="10">
        <v>48.92</v>
      </c>
      <c r="Z52" s="10">
        <v>48.03</v>
      </c>
      <c r="AA52" s="10">
        <v>48.17</v>
      </c>
      <c r="AB52" s="95">
        <v>3655500</v>
      </c>
      <c r="AC52" s="10">
        <v>48.17</v>
      </c>
      <c r="AD52" s="2">
        <f t="shared" si="0"/>
        <v>0.89000000000000057</v>
      </c>
      <c r="AE52" s="138">
        <f t="shared" si="1"/>
        <v>-1.5331152902698264E-2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46.775399999999998</v>
      </c>
      <c r="Q53" s="2"/>
      <c r="T53" s="93" t="s">
        <v>107</v>
      </c>
      <c r="U53" s="90">
        <v>3177259</v>
      </c>
      <c r="W53" s="133">
        <v>42641</v>
      </c>
      <c r="X53" s="10">
        <v>48.63</v>
      </c>
      <c r="Y53" s="10">
        <v>48.93</v>
      </c>
      <c r="Z53" s="10">
        <v>48.34</v>
      </c>
      <c r="AA53" s="10">
        <v>48.92</v>
      </c>
      <c r="AB53" s="95">
        <v>3152300</v>
      </c>
      <c r="AC53" s="10">
        <v>48.92</v>
      </c>
      <c r="AD53" s="2">
        <f t="shared" si="0"/>
        <v>0.58999999999999631</v>
      </c>
      <c r="AE53" s="138">
        <f t="shared" si="1"/>
        <v>1.1370684308455781E-2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46.298099999999998</v>
      </c>
      <c r="T54" s="93" t="s">
        <v>110</v>
      </c>
      <c r="U54" s="90">
        <v>3223480</v>
      </c>
      <c r="W54" s="133">
        <v>42640</v>
      </c>
      <c r="X54" s="10">
        <v>47.91</v>
      </c>
      <c r="Y54" s="10">
        <v>48.44</v>
      </c>
      <c r="Z54" s="10">
        <v>47.81</v>
      </c>
      <c r="AA54" s="10">
        <v>48.37</v>
      </c>
      <c r="AB54" s="95">
        <v>2266800</v>
      </c>
      <c r="AC54" s="10">
        <v>48.37</v>
      </c>
      <c r="AD54" s="2">
        <f t="shared" si="0"/>
        <v>0.62999999999999545</v>
      </c>
      <c r="AE54" s="138">
        <f t="shared" si="1"/>
        <v>2.0678246484684415E-4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262</v>
      </c>
      <c r="M55" s="261"/>
      <c r="O55" s="83">
        <v>0.96</v>
      </c>
      <c r="P55" s="83">
        <f t="shared" si="42"/>
        <v>45.820799999999998</v>
      </c>
      <c r="T55" s="93" t="s">
        <v>231</v>
      </c>
      <c r="U55" s="88">
        <v>17</v>
      </c>
      <c r="W55" s="133">
        <v>42639</v>
      </c>
      <c r="X55" s="10">
        <v>48.42</v>
      </c>
      <c r="Y55" s="10">
        <v>48.52</v>
      </c>
      <c r="Z55" s="10">
        <v>48.31</v>
      </c>
      <c r="AA55" s="10">
        <v>48.36</v>
      </c>
      <c r="AB55" s="95">
        <v>2178000</v>
      </c>
      <c r="AC55" s="10">
        <v>48.36</v>
      </c>
      <c r="AD55" s="2">
        <f t="shared" si="0"/>
        <v>0.21000000000000085</v>
      </c>
      <c r="AE55" s="138">
        <f t="shared" si="1"/>
        <v>-1.0233319688907061E-2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45.343499999999992</v>
      </c>
      <c r="T56" s="93" t="s">
        <v>232</v>
      </c>
      <c r="U56" s="88">
        <v>3.62</v>
      </c>
      <c r="W56" s="133">
        <v>42636</v>
      </c>
      <c r="X56" s="10">
        <v>48.82</v>
      </c>
      <c r="Y56" s="10">
        <v>49.04</v>
      </c>
      <c r="Z56" s="10">
        <v>48.82</v>
      </c>
      <c r="AA56" s="10">
        <v>48.86</v>
      </c>
      <c r="AB56" s="95">
        <v>1882400</v>
      </c>
      <c r="AC56" s="10">
        <v>48.86</v>
      </c>
      <c r="AD56" s="2">
        <f t="shared" si="0"/>
        <v>0.21999999999999886</v>
      </c>
      <c r="AE56" s="138">
        <f t="shared" si="1"/>
        <v>-7.7173030056865155E-3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44.866199999999992</v>
      </c>
      <c r="T57" s="93"/>
      <c r="U57" s="88"/>
      <c r="W57" s="133">
        <v>42635</v>
      </c>
      <c r="X57" s="10">
        <v>49.47</v>
      </c>
      <c r="Y57" s="10">
        <v>49.59</v>
      </c>
      <c r="Z57" s="10">
        <v>49.19</v>
      </c>
      <c r="AA57" s="10">
        <v>49.24</v>
      </c>
      <c r="AB57" s="95">
        <v>4031200</v>
      </c>
      <c r="AC57" s="10">
        <v>49.24</v>
      </c>
      <c r="AD57" s="2">
        <f t="shared" si="0"/>
        <v>0.40000000000000568</v>
      </c>
      <c r="AE57" s="138">
        <f t="shared" si="1"/>
        <v>1.1088295687885052E-2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44.3889</v>
      </c>
      <c r="T58" s="93"/>
      <c r="U58" s="88"/>
      <c r="W58" s="133">
        <v>42634</v>
      </c>
      <c r="X58" s="10">
        <v>48.32</v>
      </c>
      <c r="Y58" s="10">
        <v>48.76</v>
      </c>
      <c r="Z58" s="10">
        <v>48.13</v>
      </c>
      <c r="AA58" s="10">
        <v>48.7</v>
      </c>
      <c r="AB58" s="95">
        <v>3826100</v>
      </c>
      <c r="AC58" s="10">
        <v>48.7</v>
      </c>
      <c r="AD58" s="2">
        <f t="shared" si="0"/>
        <v>0.62999999999999545</v>
      </c>
      <c r="AE58" s="138">
        <f t="shared" si="1"/>
        <v>1.2474012474012586E-2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43.9116</v>
      </c>
      <c r="W59" s="133">
        <v>42633</v>
      </c>
      <c r="X59" s="10">
        <v>48.3</v>
      </c>
      <c r="Y59" s="10">
        <v>48.35</v>
      </c>
      <c r="Z59" s="10">
        <v>48.05</v>
      </c>
      <c r="AA59" s="10">
        <v>48.1</v>
      </c>
      <c r="AB59" s="95">
        <v>1743400</v>
      </c>
      <c r="AC59" s="10">
        <v>48.1</v>
      </c>
      <c r="AD59" s="2">
        <f t="shared" si="0"/>
        <v>0.30000000000000426</v>
      </c>
      <c r="AE59" s="138">
        <f t="shared" si="1"/>
        <v>2.083333333333437E-3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43.4343</v>
      </c>
      <c r="W60" s="133">
        <v>42632</v>
      </c>
      <c r="X60" s="10">
        <v>48.16</v>
      </c>
      <c r="Y60" s="10">
        <v>48.23</v>
      </c>
      <c r="Z60" s="10">
        <v>47.88</v>
      </c>
      <c r="AA60" s="10">
        <v>48</v>
      </c>
      <c r="AB60" s="95">
        <v>2489200</v>
      </c>
      <c r="AC60" s="10">
        <v>48</v>
      </c>
      <c r="AD60" s="2">
        <f t="shared" si="0"/>
        <v>0.34999999999999432</v>
      </c>
      <c r="AE60" s="138">
        <f t="shared" si="1"/>
        <v>8.1915563957151161E-3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42.957000000000001</v>
      </c>
      <c r="W61" s="133">
        <v>42629</v>
      </c>
      <c r="X61" s="10">
        <v>47.79</v>
      </c>
      <c r="Y61" s="10">
        <v>47.79</v>
      </c>
      <c r="Z61" s="10">
        <v>47.52</v>
      </c>
      <c r="AA61" s="10">
        <v>47.61</v>
      </c>
      <c r="AB61" s="95">
        <v>2792900</v>
      </c>
      <c r="AC61" s="10">
        <v>47.61</v>
      </c>
      <c r="AD61" s="2">
        <f t="shared" si="0"/>
        <v>0.26999999999999602</v>
      </c>
      <c r="AE61" s="138">
        <f t="shared" si="1"/>
        <v>-1.7540239372678568E-2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42628</v>
      </c>
      <c r="X62" s="10">
        <v>48.03</v>
      </c>
      <c r="Y62" s="10">
        <v>48.52</v>
      </c>
      <c r="Z62" s="10">
        <v>47.92</v>
      </c>
      <c r="AA62" s="10">
        <v>48.46</v>
      </c>
      <c r="AB62" s="95">
        <v>2594000</v>
      </c>
      <c r="AC62" s="10">
        <v>48.46</v>
      </c>
      <c r="AD62" s="2">
        <f t="shared" si="0"/>
        <v>0.60000000000000142</v>
      </c>
      <c r="AE62" s="138">
        <f t="shared" si="1"/>
        <v>8.3229296712441503E-3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42627</v>
      </c>
      <c r="X63" s="10">
        <v>48.01</v>
      </c>
      <c r="Y63" s="10">
        <v>48.31</v>
      </c>
      <c r="Z63" s="10">
        <v>47.96</v>
      </c>
      <c r="AA63" s="10">
        <v>48.06</v>
      </c>
      <c r="AB63" s="95">
        <v>2993000</v>
      </c>
      <c r="AC63" s="10">
        <v>48.06</v>
      </c>
      <c r="AD63" s="2">
        <f t="shared" si="0"/>
        <v>0.35000000000000142</v>
      </c>
      <c r="AE63" s="138">
        <f t="shared" si="1"/>
        <v>2.0811654526542434E-4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42626</v>
      </c>
      <c r="X64" s="10">
        <v>48.48</v>
      </c>
      <c r="Y64" s="10">
        <v>48.51</v>
      </c>
      <c r="Z64" s="10">
        <v>47.88</v>
      </c>
      <c r="AA64" s="10">
        <v>48.05</v>
      </c>
      <c r="AB64" s="95">
        <v>5644300</v>
      </c>
      <c r="AC64" s="10">
        <v>48.05</v>
      </c>
      <c r="AD64" s="2">
        <f t="shared" si="0"/>
        <v>0.62999999999999545</v>
      </c>
      <c r="AE64" s="138" t="e">
        <f t="shared" si="1"/>
        <v>#DIV/0!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 t="s">
        <v>318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42625</v>
      </c>
      <c r="X66" s="10">
        <v>48.39</v>
      </c>
      <c r="Y66" s="10">
        <v>49.31</v>
      </c>
      <c r="Z66" s="10">
        <v>48.39</v>
      </c>
      <c r="AA66" s="10">
        <v>49.3</v>
      </c>
      <c r="AB66" s="95">
        <v>4705900</v>
      </c>
      <c r="AC66" s="10">
        <v>49.03</v>
      </c>
      <c r="AD66" s="2">
        <f t="shared" si="0"/>
        <v>0.92000000000000171</v>
      </c>
      <c r="AE66" s="138">
        <f t="shared" si="1"/>
        <v>8.847736625514413E-3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42622</v>
      </c>
      <c r="X67" s="10">
        <v>49.5</v>
      </c>
      <c r="Y67" s="10">
        <v>49.51</v>
      </c>
      <c r="Z67" s="10">
        <v>48.85</v>
      </c>
      <c r="AA67" s="10">
        <v>48.86</v>
      </c>
      <c r="AB67" s="95">
        <v>4515800</v>
      </c>
      <c r="AC67" s="10">
        <v>48.6</v>
      </c>
      <c r="AD67" s="2">
        <f>Y67-Z67</f>
        <v>0.65999999999999659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42621</v>
      </c>
      <c r="X68" s="10">
        <v>50</v>
      </c>
      <c r="Y68" s="10">
        <v>50.12</v>
      </c>
      <c r="Z68" s="10">
        <v>49.82</v>
      </c>
      <c r="AA68" s="10">
        <v>49.93</v>
      </c>
      <c r="AB68" s="95">
        <v>2629000</v>
      </c>
      <c r="AC68" s="10">
        <v>49.66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200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1000</v>
      </c>
      <c r="T2" s="475">
        <v>42568</v>
      </c>
      <c r="U2" s="127" t="s">
        <v>269</v>
      </c>
      <c r="V2" s="16"/>
      <c r="W2" s="141">
        <v>42713</v>
      </c>
      <c r="X2" s="142">
        <v>20.73</v>
      </c>
      <c r="Y2" s="142">
        <v>20.85</v>
      </c>
      <c r="Z2" s="10">
        <v>20.13</v>
      </c>
      <c r="AA2" s="10">
        <v>20.5</v>
      </c>
      <c r="AB2" s="95">
        <v>23948600</v>
      </c>
      <c r="AC2" s="10">
        <v>20.5</v>
      </c>
      <c r="AD2">
        <f>Y2-Z2</f>
        <v>0.72000000000000242</v>
      </c>
      <c r="AE2" s="138">
        <f>AC2/AC3-1</f>
        <v>-7.7444336882865894E-3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5">
        <f>(F157-K157)/Q2</f>
        <v>13.444632999999914</v>
      </c>
      <c r="T3" s="1">
        <v>42621</v>
      </c>
      <c r="U3" s="34" t="s">
        <v>294</v>
      </c>
      <c r="W3" s="133">
        <v>42712</v>
      </c>
      <c r="X3" s="10">
        <v>20.75</v>
      </c>
      <c r="Y3" s="10">
        <v>20.99</v>
      </c>
      <c r="Z3" s="10">
        <v>20.29</v>
      </c>
      <c r="AA3" s="10">
        <v>20.66</v>
      </c>
      <c r="AB3" s="95">
        <v>36085400</v>
      </c>
      <c r="AC3" s="10">
        <v>20.66</v>
      </c>
      <c r="AD3">
        <f t="shared" ref="AD3:AD66" si="2">Y3-Z3</f>
        <v>0.69999999999999929</v>
      </c>
      <c r="AE3" s="138">
        <f t="shared" ref="AE3:AE66" si="3">AC3/AC4-1</f>
        <v>1.0763209393346296E-2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20.5</v>
      </c>
      <c r="R4" s="521">
        <v>-7.7000000000000002E-3</v>
      </c>
      <c r="T4" s="1">
        <v>42627</v>
      </c>
      <c r="U4" s="34" t="s">
        <v>294</v>
      </c>
      <c r="W4" s="133">
        <v>42711</v>
      </c>
      <c r="X4" s="10">
        <v>19.5</v>
      </c>
      <c r="Y4" s="10">
        <v>20.54</v>
      </c>
      <c r="Z4" s="10">
        <v>19.3</v>
      </c>
      <c r="AA4" s="10">
        <v>20.440000000000001</v>
      </c>
      <c r="AB4" s="95">
        <v>44654300</v>
      </c>
      <c r="AC4" s="10">
        <v>20.440000000000001</v>
      </c>
      <c r="AD4">
        <f t="shared" si="2"/>
        <v>1.2399999999999984</v>
      </c>
      <c r="AE4" s="138">
        <f t="shared" si="3"/>
        <v>7.2402938090241564E-2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20500</v>
      </c>
      <c r="W5" s="133">
        <v>42710</v>
      </c>
      <c r="X5" s="10">
        <v>18.62</v>
      </c>
      <c r="Y5" s="10">
        <v>19.09</v>
      </c>
      <c r="Z5" s="10">
        <v>18.579999999999998</v>
      </c>
      <c r="AA5" s="10">
        <v>19.059999999999999</v>
      </c>
      <c r="AB5" s="95">
        <v>22194400</v>
      </c>
      <c r="AC5" s="10">
        <v>19.059999999999999</v>
      </c>
      <c r="AD5">
        <f t="shared" si="2"/>
        <v>0.51000000000000156</v>
      </c>
      <c r="AE5" s="138">
        <f t="shared" si="3"/>
        <v>2.4180548092423315E-2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13444.632999999914</v>
      </c>
      <c r="W6" s="133">
        <v>42709</v>
      </c>
      <c r="X6" s="10">
        <v>19</v>
      </c>
      <c r="Y6" s="10">
        <v>19</v>
      </c>
      <c r="Z6" s="10">
        <v>18.399999999999999</v>
      </c>
      <c r="AA6" s="10">
        <v>18.61</v>
      </c>
      <c r="AB6" s="95">
        <v>26579000</v>
      </c>
      <c r="AC6" s="10">
        <v>18.61</v>
      </c>
      <c r="AD6">
        <f t="shared" si="2"/>
        <v>0.60000000000000142</v>
      </c>
      <c r="AE6" s="138">
        <f t="shared" si="3"/>
        <v>-9.5795635976583249E-3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7055.3670000000857</v>
      </c>
      <c r="R7">
        <v>450</v>
      </c>
      <c r="W7" s="133">
        <v>42706</v>
      </c>
      <c r="X7" s="10">
        <v>18.46</v>
      </c>
      <c r="Y7" s="10">
        <v>19.2</v>
      </c>
      <c r="Z7" s="10">
        <v>18.3</v>
      </c>
      <c r="AA7" s="10">
        <v>18.79</v>
      </c>
      <c r="AB7" s="95">
        <v>25745600</v>
      </c>
      <c r="AC7" s="10">
        <v>18.79</v>
      </c>
      <c r="AD7">
        <f t="shared" si="2"/>
        <v>0.89999999999999858</v>
      </c>
      <c r="AE7" s="138">
        <f t="shared" si="3"/>
        <v>1.6774891774891776E-2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7055.3670000000857</v>
      </c>
      <c r="W8" s="133">
        <v>42705</v>
      </c>
      <c r="X8" s="10">
        <v>19.7</v>
      </c>
      <c r="Y8" s="10">
        <v>19.829999999999998</v>
      </c>
      <c r="Z8" s="10">
        <v>18.18</v>
      </c>
      <c r="AA8" s="10">
        <v>18.48</v>
      </c>
      <c r="AB8" s="95">
        <v>40632200</v>
      </c>
      <c r="AC8" s="10">
        <v>18.48</v>
      </c>
      <c r="AD8">
        <f t="shared" si="2"/>
        <v>1.6499999999999986</v>
      </c>
      <c r="AE8" s="138">
        <f t="shared" si="3"/>
        <v>-5.3763440860215117E-2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7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0.52477200381744382</v>
      </c>
      <c r="W9" s="133">
        <v>42704</v>
      </c>
      <c r="X9" s="10">
        <v>19.579999999999998</v>
      </c>
      <c r="Y9" s="10">
        <v>19.760000000000002</v>
      </c>
      <c r="Z9" s="10">
        <v>19.36</v>
      </c>
      <c r="AA9" s="10">
        <v>19.53</v>
      </c>
      <c r="AB9" s="95">
        <v>25984900</v>
      </c>
      <c r="AC9" s="10">
        <v>19.53</v>
      </c>
      <c r="AD9">
        <f t="shared" si="2"/>
        <v>0.40000000000000213</v>
      </c>
      <c r="AE9" s="138">
        <f t="shared" si="3"/>
        <v>5.6642636457260309E-3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7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42703</v>
      </c>
      <c r="X10" s="10">
        <v>19.920000000000002</v>
      </c>
      <c r="Y10" s="10">
        <v>20.2</v>
      </c>
      <c r="Z10" s="10">
        <v>19.38</v>
      </c>
      <c r="AA10" s="10">
        <v>19.420000000000002</v>
      </c>
      <c r="AB10" s="95">
        <v>37877200</v>
      </c>
      <c r="AC10" s="10">
        <v>19.420000000000002</v>
      </c>
      <c r="AD10">
        <f t="shared" si="2"/>
        <v>0.82000000000000028</v>
      </c>
      <c r="AE10" s="138">
        <f t="shared" si="3"/>
        <v>-2.8514257128564147E-2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42702</v>
      </c>
      <c r="X11" s="10">
        <v>20.18</v>
      </c>
      <c r="Y11" s="10">
        <v>20.28</v>
      </c>
      <c r="Z11" s="10">
        <v>19.95</v>
      </c>
      <c r="AA11" s="10">
        <v>19.989999999999998</v>
      </c>
      <c r="AB11" s="95">
        <v>22166100</v>
      </c>
      <c r="AC11" s="10">
        <v>19.989999999999998</v>
      </c>
      <c r="AD11">
        <f t="shared" si="2"/>
        <v>0.33000000000000185</v>
      </c>
      <c r="AE11" s="138">
        <f t="shared" si="3"/>
        <v>-6.9547938400397191E-3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42699</v>
      </c>
      <c r="X12" s="10">
        <v>19.95</v>
      </c>
      <c r="Y12" s="10">
        <v>20.440000000000001</v>
      </c>
      <c r="Z12" s="10">
        <v>19.79</v>
      </c>
      <c r="AA12" s="10">
        <v>20.13</v>
      </c>
      <c r="AB12" s="95">
        <v>16305600</v>
      </c>
      <c r="AC12" s="10">
        <v>20.13</v>
      </c>
      <c r="AD12">
        <f t="shared" si="2"/>
        <v>0.65000000000000213</v>
      </c>
      <c r="AE12" s="138">
        <f t="shared" si="3"/>
        <v>1.1049723756906049E-2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42697</v>
      </c>
      <c r="X13" s="10">
        <v>19.63</v>
      </c>
      <c r="Y13" s="10">
        <v>19.93</v>
      </c>
      <c r="Z13" s="10">
        <v>19.47</v>
      </c>
      <c r="AA13" s="10">
        <v>19.91</v>
      </c>
      <c r="AB13" s="95">
        <v>20002800</v>
      </c>
      <c r="AC13" s="10">
        <v>19.91</v>
      </c>
      <c r="AD13">
        <f t="shared" si="2"/>
        <v>0.46000000000000085</v>
      </c>
      <c r="AE13" s="138">
        <f t="shared" si="3"/>
        <v>8.6119554204662219E-3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42696</v>
      </c>
      <c r="X14" s="10">
        <v>19.64</v>
      </c>
      <c r="Y14" s="10">
        <v>19.8</v>
      </c>
      <c r="Z14" s="10">
        <v>19.45</v>
      </c>
      <c r="AA14" s="10">
        <v>19.739999999999998</v>
      </c>
      <c r="AB14" s="95">
        <v>22211100</v>
      </c>
      <c r="AC14" s="10">
        <v>19.739999999999998</v>
      </c>
      <c r="AD14">
        <f t="shared" si="2"/>
        <v>0.35000000000000142</v>
      </c>
      <c r="AE14" s="138">
        <f t="shared" si="3"/>
        <v>1.2827090815803022E-2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42695</v>
      </c>
      <c r="X15" s="10">
        <v>19.39</v>
      </c>
      <c r="Y15" s="10">
        <v>19.670000000000002</v>
      </c>
      <c r="Z15" s="10">
        <v>19.350000000000001</v>
      </c>
      <c r="AA15" s="10">
        <v>19.489999999999998</v>
      </c>
      <c r="AB15" s="95">
        <v>22658400</v>
      </c>
      <c r="AC15" s="10">
        <v>19.489999999999998</v>
      </c>
      <c r="AD15">
        <f t="shared" si="2"/>
        <v>0.32000000000000028</v>
      </c>
      <c r="AE15" s="138">
        <f t="shared" si="3"/>
        <v>1.4575741801145181E-2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42692</v>
      </c>
      <c r="X16" s="10">
        <v>18.899999999999999</v>
      </c>
      <c r="Y16" s="10">
        <v>19.329999999999998</v>
      </c>
      <c r="Z16" s="10">
        <v>18.850000000000001</v>
      </c>
      <c r="AA16" s="10">
        <v>19.21</v>
      </c>
      <c r="AB16" s="95">
        <v>27322300</v>
      </c>
      <c r="AC16" s="10">
        <v>19.21</v>
      </c>
      <c r="AD16">
        <f t="shared" si="2"/>
        <v>0.47999999999999687</v>
      </c>
      <c r="AE16" s="138">
        <f t="shared" si="3"/>
        <v>1.5641293013557434E-3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42691</v>
      </c>
      <c r="X17" s="10">
        <v>18.350000000000001</v>
      </c>
      <c r="Y17" s="10">
        <v>19.34</v>
      </c>
      <c r="Z17" s="10">
        <v>18.25</v>
      </c>
      <c r="AA17" s="10">
        <v>19.18</v>
      </c>
      <c r="AB17" s="95">
        <v>45702900</v>
      </c>
      <c r="AC17" s="10">
        <v>19.18</v>
      </c>
      <c r="AD17">
        <f t="shared" si="2"/>
        <v>1.0899999999999999</v>
      </c>
      <c r="AE17" s="138">
        <f t="shared" si="3"/>
        <v>5.1535087719298378E-2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42690</v>
      </c>
      <c r="X18" s="10">
        <v>17.940000000000001</v>
      </c>
      <c r="Y18" s="10">
        <v>18.329999999999998</v>
      </c>
      <c r="Z18" s="10">
        <v>17.93</v>
      </c>
      <c r="AA18" s="10">
        <v>18.239999999999998</v>
      </c>
      <c r="AB18" s="95">
        <v>21600600</v>
      </c>
      <c r="AC18" s="10">
        <v>18.239999999999998</v>
      </c>
      <c r="AD18">
        <f t="shared" si="2"/>
        <v>0.39999999999999858</v>
      </c>
      <c r="AE18" s="138">
        <f t="shared" si="3"/>
        <v>7.7348066298341678E-3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42689</v>
      </c>
      <c r="X19" s="10">
        <v>17.66</v>
      </c>
      <c r="Y19" s="10">
        <v>18.170000000000002</v>
      </c>
      <c r="Z19" s="10">
        <v>17.66</v>
      </c>
      <c r="AA19" s="10">
        <v>18.100000000000001</v>
      </c>
      <c r="AB19" s="95">
        <v>25115900</v>
      </c>
      <c r="AC19" s="10">
        <v>18.100000000000001</v>
      </c>
      <c r="AD19">
        <f t="shared" si="2"/>
        <v>0.51000000000000156</v>
      </c>
      <c r="AE19" s="138">
        <f t="shared" si="3"/>
        <v>2.2021456804065531E-2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42688</v>
      </c>
      <c r="X20" s="10">
        <v>17.77</v>
      </c>
      <c r="Y20" s="10">
        <v>17.98</v>
      </c>
      <c r="Z20" s="10">
        <v>17.53</v>
      </c>
      <c r="AA20" s="10">
        <v>17.71</v>
      </c>
      <c r="AB20" s="95">
        <v>26305700</v>
      </c>
      <c r="AC20" s="10">
        <v>17.71</v>
      </c>
      <c r="AD20">
        <f t="shared" si="2"/>
        <v>0.44999999999999929</v>
      </c>
      <c r="AE20" s="138">
        <f t="shared" si="3"/>
        <v>2.2637238256932868E-3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42685</v>
      </c>
      <c r="X21" s="10">
        <v>17.079999999999998</v>
      </c>
      <c r="Y21" s="10">
        <v>17.68</v>
      </c>
      <c r="Z21" s="10">
        <v>16.899999999999999</v>
      </c>
      <c r="AA21" s="10">
        <v>17.670000000000002</v>
      </c>
      <c r="AB21" s="95">
        <v>31007400</v>
      </c>
      <c r="AC21" s="10">
        <v>17.670000000000002</v>
      </c>
      <c r="AD21">
        <f t="shared" si="2"/>
        <v>0.78000000000000114</v>
      </c>
      <c r="AE21" s="138">
        <f t="shared" si="3"/>
        <v>4.0023543260741867E-2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42684</v>
      </c>
      <c r="X22" s="10">
        <v>17.350000000000001</v>
      </c>
      <c r="Y22" s="10">
        <v>17.760000000000002</v>
      </c>
      <c r="Z22" s="10">
        <v>16.75</v>
      </c>
      <c r="AA22" s="10">
        <v>16.989999999999998</v>
      </c>
      <c r="AB22" s="95">
        <v>30256300</v>
      </c>
      <c r="AC22" s="10">
        <v>16.989999999999998</v>
      </c>
      <c r="AD22">
        <f t="shared" si="2"/>
        <v>1.0100000000000016</v>
      </c>
      <c r="AE22" s="138">
        <f t="shared" si="3"/>
        <v>-1.2209302325581484E-2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42683</v>
      </c>
      <c r="X23" s="10">
        <v>16.95</v>
      </c>
      <c r="Y23" s="10">
        <v>17.350000000000001</v>
      </c>
      <c r="Z23" s="10">
        <v>16.75</v>
      </c>
      <c r="AA23" s="10">
        <v>17.2</v>
      </c>
      <c r="AB23" s="95">
        <v>33825300</v>
      </c>
      <c r="AC23" s="10">
        <v>17.2</v>
      </c>
      <c r="AD23">
        <f t="shared" si="2"/>
        <v>0.60000000000000142</v>
      </c>
      <c r="AE23" s="138">
        <f t="shared" si="3"/>
        <v>-1.2062033314187315E-2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42682</v>
      </c>
      <c r="X24" s="10">
        <v>17.3</v>
      </c>
      <c r="Y24" s="10">
        <v>17.55</v>
      </c>
      <c r="Z24" s="10">
        <v>17.059999999999999</v>
      </c>
      <c r="AA24" s="10">
        <v>17.41</v>
      </c>
      <c r="AB24" s="95">
        <v>18025200</v>
      </c>
      <c r="AC24" s="10">
        <v>17.41</v>
      </c>
      <c r="AD24">
        <f t="shared" si="2"/>
        <v>0.49000000000000199</v>
      </c>
      <c r="AE24" s="138">
        <f t="shared" si="3"/>
        <v>1.7261219792865656E-3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42681</v>
      </c>
      <c r="X25" s="10">
        <v>17.02</v>
      </c>
      <c r="Y25" s="10">
        <v>17.43</v>
      </c>
      <c r="Z25" s="10">
        <v>17.02</v>
      </c>
      <c r="AA25" s="10">
        <v>17.38</v>
      </c>
      <c r="AB25" s="95">
        <v>21542500</v>
      </c>
      <c r="AC25" s="10">
        <v>17.38</v>
      </c>
      <c r="AD25">
        <f t="shared" si="2"/>
        <v>0.41000000000000014</v>
      </c>
      <c r="AE25" s="138">
        <f t="shared" si="3"/>
        <v>4.1966426858513151E-2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42678</v>
      </c>
      <c r="X26" s="10">
        <v>16.46</v>
      </c>
      <c r="Y26" s="10">
        <v>17.02</v>
      </c>
      <c r="Z26" s="10">
        <v>16.45</v>
      </c>
      <c r="AA26" s="10">
        <v>16.68</v>
      </c>
      <c r="AB26" s="95">
        <v>17926300</v>
      </c>
      <c r="AC26" s="10">
        <v>16.68</v>
      </c>
      <c r="AD26">
        <f t="shared" si="2"/>
        <v>0.57000000000000028</v>
      </c>
      <c r="AE26" s="138">
        <f t="shared" si="3"/>
        <v>3.6101083032489267E-3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42677</v>
      </c>
      <c r="X27" s="10">
        <v>16.66</v>
      </c>
      <c r="Y27" s="10">
        <v>16.809999999999999</v>
      </c>
      <c r="Z27" s="10">
        <v>16.559999999999999</v>
      </c>
      <c r="AA27" s="10">
        <v>16.62</v>
      </c>
      <c r="AB27" s="95">
        <v>17185100</v>
      </c>
      <c r="AC27" s="10">
        <v>16.62</v>
      </c>
      <c r="AD27">
        <f t="shared" si="2"/>
        <v>0.25</v>
      </c>
      <c r="AE27" s="138">
        <f t="shared" si="3"/>
        <v>-3.597122302158251E-3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42676</v>
      </c>
      <c r="X28" s="10">
        <v>16.95</v>
      </c>
      <c r="Y28" s="10">
        <v>17.02</v>
      </c>
      <c r="Z28" s="10">
        <v>16.5</v>
      </c>
      <c r="AA28" s="10">
        <v>16.68</v>
      </c>
      <c r="AB28" s="95">
        <v>24880200</v>
      </c>
      <c r="AC28" s="10">
        <v>16.68</v>
      </c>
      <c r="AD28">
        <f t="shared" si="2"/>
        <v>0.51999999999999957</v>
      </c>
      <c r="AE28" s="138">
        <f t="shared" si="3"/>
        <v>-1.7667844522968212E-2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42675</v>
      </c>
      <c r="X29" s="10">
        <v>17.2</v>
      </c>
      <c r="Y29" s="10">
        <v>17.41</v>
      </c>
      <c r="Z29" s="10">
        <v>16.579999999999998</v>
      </c>
      <c r="AA29" s="10">
        <v>16.98</v>
      </c>
      <c r="AB29" s="95">
        <v>27115100</v>
      </c>
      <c r="AC29" s="10">
        <v>16.98</v>
      </c>
      <c r="AD29">
        <f t="shared" si="2"/>
        <v>0.83000000000000185</v>
      </c>
      <c r="AE29" s="138">
        <f t="shared" si="3"/>
        <v>-1.0489510489510523E-2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42674</v>
      </c>
      <c r="X30" s="10">
        <v>17.54</v>
      </c>
      <c r="Y30" s="10">
        <v>17.760000000000002</v>
      </c>
      <c r="Z30" s="10">
        <v>17.16</v>
      </c>
      <c r="AA30" s="10">
        <v>17.16</v>
      </c>
      <c r="AB30" s="95">
        <v>23239600</v>
      </c>
      <c r="AC30" s="10">
        <v>17.16</v>
      </c>
      <c r="AD30">
        <f t="shared" si="2"/>
        <v>0.60000000000000142</v>
      </c>
      <c r="AE30" s="138">
        <f t="shared" si="3"/>
        <v>-2.3255813953487747E-3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42671</v>
      </c>
      <c r="X31" s="10">
        <v>17.600000000000001</v>
      </c>
      <c r="Y31" s="10">
        <v>17.670000000000002</v>
      </c>
      <c r="Z31" s="10">
        <v>17.100000000000001</v>
      </c>
      <c r="AA31" s="10">
        <v>17.2</v>
      </c>
      <c r="AB31" s="95">
        <v>20805300</v>
      </c>
      <c r="AC31" s="10">
        <v>17.2</v>
      </c>
      <c r="AD31">
        <f t="shared" si="2"/>
        <v>0.57000000000000028</v>
      </c>
      <c r="AE31" s="138">
        <f t="shared" si="3"/>
        <v>-1.882487164860247E-2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42670</v>
      </c>
      <c r="X32" s="10">
        <v>17.82</v>
      </c>
      <c r="Y32" s="10">
        <v>17.899999999999999</v>
      </c>
      <c r="Z32" s="10">
        <v>17.399999999999999</v>
      </c>
      <c r="AA32" s="10">
        <v>17.53</v>
      </c>
      <c r="AB32" s="95">
        <v>21169900</v>
      </c>
      <c r="AC32" s="10">
        <v>17.53</v>
      </c>
      <c r="AD32">
        <f t="shared" si="2"/>
        <v>0.5</v>
      </c>
      <c r="AE32" s="138">
        <f t="shared" si="3"/>
        <v>-6.2358276643990074E-3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42669</v>
      </c>
      <c r="X33" s="10">
        <v>17.3</v>
      </c>
      <c r="Y33" s="10">
        <v>17.93</v>
      </c>
      <c r="Z33" s="10">
        <v>17.2</v>
      </c>
      <c r="AA33" s="10">
        <v>17.64</v>
      </c>
      <c r="AB33" s="95">
        <v>23585400</v>
      </c>
      <c r="AC33" s="10">
        <v>17.64</v>
      </c>
      <c r="AD33">
        <f t="shared" si="2"/>
        <v>0.73000000000000043</v>
      </c>
      <c r="AE33" s="138">
        <f t="shared" si="3"/>
        <v>5.7012542759407037E-3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42668</v>
      </c>
      <c r="X34" s="10">
        <v>17.100000000000001</v>
      </c>
      <c r="Y34" s="10">
        <v>17.61</v>
      </c>
      <c r="Z34" s="10">
        <v>17.100000000000001</v>
      </c>
      <c r="AA34" s="10">
        <v>17.54</v>
      </c>
      <c r="AB34" s="95">
        <v>27161700</v>
      </c>
      <c r="AC34" s="10">
        <v>17.54</v>
      </c>
      <c r="AD34">
        <f t="shared" si="2"/>
        <v>0.50999999999999801</v>
      </c>
      <c r="AE34" s="138">
        <f t="shared" si="3"/>
        <v>2.8135990621336537E-2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42667</v>
      </c>
      <c r="X35" s="10">
        <v>17.07</v>
      </c>
      <c r="Y35" s="10">
        <v>17.16</v>
      </c>
      <c r="Z35" s="10">
        <v>16.97</v>
      </c>
      <c r="AA35" s="10">
        <v>17.059999999999999</v>
      </c>
      <c r="AB35" s="95">
        <v>13800900</v>
      </c>
      <c r="AC35" s="10">
        <v>17.059999999999999</v>
      </c>
      <c r="AD35">
        <f t="shared" si="2"/>
        <v>0.19000000000000128</v>
      </c>
      <c r="AE35" s="138">
        <f t="shared" si="3"/>
        <v>7.0838252656433287E-3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42664</v>
      </c>
      <c r="X36" s="10">
        <v>17</v>
      </c>
      <c r="Y36" s="10">
        <v>17.07</v>
      </c>
      <c r="Z36" s="10">
        <v>16.8</v>
      </c>
      <c r="AA36" s="10">
        <v>16.940000000000001</v>
      </c>
      <c r="AB36" s="95">
        <v>18675200</v>
      </c>
      <c r="AC36" s="10">
        <v>16.940000000000001</v>
      </c>
      <c r="AD36">
        <f t="shared" si="2"/>
        <v>0.26999999999999957</v>
      </c>
      <c r="AE36" s="138">
        <f t="shared" si="3"/>
        <v>-1.5116279069767313E-2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42663</v>
      </c>
      <c r="X37" s="10">
        <v>17.05</v>
      </c>
      <c r="Y37" s="10">
        <v>17.5</v>
      </c>
      <c r="Z37" s="10">
        <v>17.05</v>
      </c>
      <c r="AA37" s="10">
        <v>17.2</v>
      </c>
      <c r="AB37" s="95">
        <v>17081000</v>
      </c>
      <c r="AC37" s="10">
        <v>17.2</v>
      </c>
      <c r="AD37">
        <f t="shared" si="2"/>
        <v>0.44999999999999929</v>
      </c>
      <c r="AE37" s="138">
        <f t="shared" si="3"/>
        <v>-1.1614401858304202E-3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42662</v>
      </c>
      <c r="X38" s="10">
        <v>17</v>
      </c>
      <c r="Y38" s="10">
        <v>17.25</v>
      </c>
      <c r="Z38" s="10">
        <v>16.850000000000001</v>
      </c>
      <c r="AA38" s="10">
        <v>17.22</v>
      </c>
      <c r="AB38" s="95">
        <v>18610700</v>
      </c>
      <c r="AC38" s="10">
        <v>17.22</v>
      </c>
      <c r="AD38">
        <f t="shared" si="2"/>
        <v>0.39999999999999858</v>
      </c>
      <c r="AE38" s="138">
        <f t="shared" si="3"/>
        <v>-1.0913268236645735E-2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42661</v>
      </c>
      <c r="X39" s="10">
        <v>17.21</v>
      </c>
      <c r="Y39" s="10">
        <v>17.66</v>
      </c>
      <c r="Z39" s="10">
        <v>17.2</v>
      </c>
      <c r="AA39" s="10">
        <v>17.41</v>
      </c>
      <c r="AB39" s="95">
        <v>20103800</v>
      </c>
      <c r="AC39" s="10">
        <v>17.41</v>
      </c>
      <c r="AD39">
        <f t="shared" si="2"/>
        <v>0.46000000000000085</v>
      </c>
      <c r="AE39" s="138">
        <f t="shared" si="3"/>
        <v>2.4720423778693545E-2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42660</v>
      </c>
      <c r="X40" s="10">
        <v>17.02</v>
      </c>
      <c r="Y40" s="10">
        <v>17.170000000000002</v>
      </c>
      <c r="Z40" s="10">
        <v>16.93</v>
      </c>
      <c r="AA40" s="10">
        <v>16.989999999999998</v>
      </c>
      <c r="AB40" s="95">
        <v>12648100</v>
      </c>
      <c r="AC40" s="10">
        <v>16.989999999999998</v>
      </c>
      <c r="AD40">
        <f t="shared" si="2"/>
        <v>0.24000000000000199</v>
      </c>
      <c r="AE40" s="138">
        <f t="shared" si="3"/>
        <v>-8.172796263864579E-3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42657</v>
      </c>
      <c r="X41" s="10">
        <v>17.03</v>
      </c>
      <c r="Y41" s="10">
        <v>17.41</v>
      </c>
      <c r="Z41" s="10">
        <v>16.989999999999998</v>
      </c>
      <c r="AA41" s="10">
        <v>17.13</v>
      </c>
      <c r="AB41" s="95">
        <v>23469700</v>
      </c>
      <c r="AC41" s="10">
        <v>17.13</v>
      </c>
      <c r="AD41">
        <f t="shared" si="2"/>
        <v>0.42000000000000171</v>
      </c>
      <c r="AE41" s="138">
        <f t="shared" si="3"/>
        <v>1.6617210682492445E-2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42656</v>
      </c>
      <c r="X42" s="10">
        <v>16.559999999999999</v>
      </c>
      <c r="Y42" s="10">
        <v>17</v>
      </c>
      <c r="Z42" s="10">
        <v>16.170000000000002</v>
      </c>
      <c r="AA42" s="10">
        <v>16.850000000000001</v>
      </c>
      <c r="AB42" s="95">
        <v>27390800</v>
      </c>
      <c r="AC42" s="10">
        <v>16.850000000000001</v>
      </c>
      <c r="AD42">
        <f t="shared" si="2"/>
        <v>0.82999999999999829</v>
      </c>
      <c r="AE42" s="138">
        <f t="shared" si="3"/>
        <v>4.1716328963050664E-3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20.66</v>
      </c>
      <c r="W43" s="133">
        <v>42655</v>
      </c>
      <c r="X43" s="10">
        <v>16.88</v>
      </c>
      <c r="Y43" s="10">
        <v>17.04</v>
      </c>
      <c r="Z43" s="10">
        <v>16.670000000000002</v>
      </c>
      <c r="AA43" s="10">
        <v>16.78</v>
      </c>
      <c r="AB43" s="95">
        <v>17884000</v>
      </c>
      <c r="AC43" s="10">
        <v>16.78</v>
      </c>
      <c r="AD43">
        <f t="shared" si="2"/>
        <v>0.36999999999999744</v>
      </c>
      <c r="AE43" s="138">
        <f t="shared" si="3"/>
        <v>-4.7449584816131596E-3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20" t="s">
        <v>78</v>
      </c>
      <c r="P44" s="620"/>
      <c r="T44" s="93" t="s">
        <v>99</v>
      </c>
      <c r="U44" s="130">
        <v>20.73</v>
      </c>
      <c r="W44" s="133">
        <v>42654</v>
      </c>
      <c r="X44" s="10">
        <v>17.399999999999999</v>
      </c>
      <c r="Y44" s="10">
        <v>17.47</v>
      </c>
      <c r="Z44" s="10">
        <v>16.53</v>
      </c>
      <c r="AA44" s="10">
        <v>16.86</v>
      </c>
      <c r="AB44" s="95">
        <v>37932400</v>
      </c>
      <c r="AC44" s="10">
        <v>16.86</v>
      </c>
      <c r="AD44">
        <f t="shared" si="2"/>
        <v>0.93999999999999773</v>
      </c>
      <c r="AE44" s="138">
        <f t="shared" si="3"/>
        <v>-3.6571428571428588E-2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22.55</v>
      </c>
      <c r="T45" s="93" t="s">
        <v>100</v>
      </c>
      <c r="U45" s="130" t="s">
        <v>540</v>
      </c>
      <c r="W45" s="133">
        <v>42653</v>
      </c>
      <c r="X45" s="10">
        <v>17.72</v>
      </c>
      <c r="Y45" s="10">
        <v>17.84</v>
      </c>
      <c r="Z45" s="10">
        <v>17.489999999999998</v>
      </c>
      <c r="AA45" s="10">
        <v>17.5</v>
      </c>
      <c r="AB45" s="95">
        <v>18784100</v>
      </c>
      <c r="AC45" s="10">
        <v>17.5</v>
      </c>
      <c r="AD45">
        <f t="shared" si="2"/>
        <v>0.35000000000000142</v>
      </c>
      <c r="AE45" s="138">
        <f t="shared" si="3"/>
        <v>-6.2464508801817198E-3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22.345000000000002</v>
      </c>
      <c r="T46" s="93" t="s">
        <v>101</v>
      </c>
      <c r="U46" s="130" t="s">
        <v>541</v>
      </c>
      <c r="W46" s="133">
        <v>42650</v>
      </c>
      <c r="X46" s="10">
        <v>17.72</v>
      </c>
      <c r="Y46" s="10">
        <v>17.8</v>
      </c>
      <c r="Z46" s="10">
        <v>17.3</v>
      </c>
      <c r="AA46" s="10">
        <v>17.61</v>
      </c>
      <c r="AB46" s="95">
        <v>23836400</v>
      </c>
      <c r="AC46" s="10">
        <v>17.61</v>
      </c>
      <c r="AD46">
        <f t="shared" si="2"/>
        <v>0.5</v>
      </c>
      <c r="AE46" s="138">
        <f t="shared" si="3"/>
        <v>-6.7681895093063549E-3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22.14</v>
      </c>
      <c r="T47" s="93" t="s">
        <v>102</v>
      </c>
      <c r="U47" s="130">
        <v>21.41</v>
      </c>
      <c r="W47" s="133">
        <v>42649</v>
      </c>
      <c r="X47" s="10">
        <v>17.64</v>
      </c>
      <c r="Y47" s="10">
        <v>17.89</v>
      </c>
      <c r="Z47" s="10">
        <v>17.54</v>
      </c>
      <c r="AA47" s="10">
        <v>17.73</v>
      </c>
      <c r="AB47" s="95">
        <v>21575000</v>
      </c>
      <c r="AC47" s="10">
        <v>17.73</v>
      </c>
      <c r="AD47">
        <f t="shared" si="2"/>
        <v>0.35000000000000142</v>
      </c>
      <c r="AE47" s="138">
        <f t="shared" si="3"/>
        <v>1.6949152542373724E-3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21.935000000000002</v>
      </c>
      <c r="T48" s="93" t="s">
        <v>103</v>
      </c>
      <c r="U48" s="130">
        <v>1.9259200000000001</v>
      </c>
      <c r="W48" s="133">
        <v>42648</v>
      </c>
      <c r="X48" s="10">
        <v>17.55</v>
      </c>
      <c r="Y48" s="10">
        <v>18.329999999999998</v>
      </c>
      <c r="Z48" s="10">
        <v>17.28</v>
      </c>
      <c r="AA48" s="10">
        <v>17.7</v>
      </c>
      <c r="AB48" s="95">
        <v>67695300</v>
      </c>
      <c r="AC48" s="10">
        <v>17.7</v>
      </c>
      <c r="AD48">
        <f t="shared" si="2"/>
        <v>1.0499999999999972</v>
      </c>
      <c r="AE48" s="138">
        <f t="shared" si="3"/>
        <v>-5.6179775280900124E-3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21.73</v>
      </c>
      <c r="T49" s="93" t="s">
        <v>104</v>
      </c>
      <c r="U49" s="130" t="s">
        <v>397</v>
      </c>
      <c r="W49" s="133">
        <v>42647</v>
      </c>
      <c r="X49" s="10">
        <v>17.98</v>
      </c>
      <c r="Y49" s="10">
        <v>18.04</v>
      </c>
      <c r="Z49" s="10">
        <v>17.66</v>
      </c>
      <c r="AA49" s="10">
        <v>17.8</v>
      </c>
      <c r="AB49" s="95">
        <v>49720100</v>
      </c>
      <c r="AC49" s="10">
        <v>17.8</v>
      </c>
      <c r="AD49">
        <f t="shared" si="2"/>
        <v>0.37999999999999901</v>
      </c>
      <c r="AE49" s="138">
        <f t="shared" si="3"/>
        <v>3.9481105470953182E-3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21.525000000000002</v>
      </c>
      <c r="T50" s="93"/>
      <c r="U50" s="130"/>
      <c r="W50" s="133">
        <v>42646</v>
      </c>
      <c r="X50" s="10">
        <v>17.989999999999998</v>
      </c>
      <c r="Y50" s="10">
        <v>18.02</v>
      </c>
      <c r="Z50" s="10">
        <v>17.600000000000001</v>
      </c>
      <c r="AA50" s="10">
        <v>17.73</v>
      </c>
      <c r="AB50" s="95">
        <v>26778100</v>
      </c>
      <c r="AC50" s="10">
        <v>17.73</v>
      </c>
      <c r="AD50">
        <f t="shared" si="2"/>
        <v>0.41999999999999815</v>
      </c>
      <c r="AE50" s="138">
        <f t="shared" si="3"/>
        <v>-2.8121484814398467E-3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21.32</v>
      </c>
      <c r="T51" s="93" t="s">
        <v>105</v>
      </c>
      <c r="U51" s="130" t="s">
        <v>542</v>
      </c>
      <c r="W51" s="133">
        <v>42643</v>
      </c>
      <c r="X51" s="10">
        <v>17.75</v>
      </c>
      <c r="Y51" s="10">
        <v>18</v>
      </c>
      <c r="Z51" s="10">
        <v>17.579999999999998</v>
      </c>
      <c r="AA51" s="10">
        <v>17.78</v>
      </c>
      <c r="AB51" s="95">
        <v>21291800</v>
      </c>
      <c r="AC51" s="10">
        <v>17.78</v>
      </c>
      <c r="AD51">
        <f t="shared" si="2"/>
        <v>0.42000000000000171</v>
      </c>
      <c r="AE51" s="138">
        <f t="shared" si="3"/>
        <v>1.3683010262257822E-2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21.115000000000002</v>
      </c>
      <c r="T52" s="93" t="s">
        <v>106</v>
      </c>
      <c r="U52" s="130" t="s">
        <v>543</v>
      </c>
      <c r="W52" s="133">
        <v>42642</v>
      </c>
      <c r="X52" s="10">
        <v>17.45</v>
      </c>
      <c r="Y52" s="10">
        <v>17.77</v>
      </c>
      <c r="Z52" s="10">
        <v>17.350000000000001</v>
      </c>
      <c r="AA52" s="10">
        <v>17.54</v>
      </c>
      <c r="AB52" s="95">
        <v>31732700</v>
      </c>
      <c r="AC52" s="10">
        <v>17.54</v>
      </c>
      <c r="AD52">
        <f t="shared" si="2"/>
        <v>0.41999999999999815</v>
      </c>
      <c r="AE52" s="138">
        <f t="shared" si="3"/>
        <v>5.7339449541282672E-3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20.91</v>
      </c>
      <c r="T53" s="93" t="s">
        <v>107</v>
      </c>
      <c r="U53" s="131">
        <v>23977968</v>
      </c>
      <c r="W53" s="133">
        <v>42641</v>
      </c>
      <c r="X53" s="10">
        <v>18.16</v>
      </c>
      <c r="Y53" s="10">
        <v>18.16</v>
      </c>
      <c r="Z53" s="10">
        <v>17.149999999999999</v>
      </c>
      <c r="AA53" s="10">
        <v>17.440000000000001</v>
      </c>
      <c r="AB53" s="95">
        <v>42680000</v>
      </c>
      <c r="AC53" s="10">
        <v>17.440000000000001</v>
      </c>
      <c r="AD53">
        <f t="shared" si="2"/>
        <v>1.0100000000000016</v>
      </c>
      <c r="AE53" s="138">
        <f t="shared" si="3"/>
        <v>-3.1111111111111089E-2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20.705000000000002</v>
      </c>
      <c r="T54" s="93" t="s">
        <v>110</v>
      </c>
      <c r="U54" s="131">
        <v>26420000</v>
      </c>
      <c r="W54" s="133">
        <v>42640</v>
      </c>
      <c r="X54" s="10">
        <v>17.53</v>
      </c>
      <c r="Y54" s="10">
        <v>18.079999999999998</v>
      </c>
      <c r="Z54" s="10">
        <v>17.350000000000001</v>
      </c>
      <c r="AA54" s="10">
        <v>18</v>
      </c>
      <c r="AB54" s="95">
        <v>28600500</v>
      </c>
      <c r="AC54" s="10">
        <v>18</v>
      </c>
      <c r="AD54">
        <f t="shared" si="2"/>
        <v>0.72999999999999687</v>
      </c>
      <c r="AE54" s="138">
        <f t="shared" si="3"/>
        <v>3.6866359447004671E-2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20.5</v>
      </c>
      <c r="T55" s="93" t="s">
        <v>108</v>
      </c>
      <c r="U55" s="130" t="s">
        <v>544</v>
      </c>
      <c r="W55" s="133">
        <v>42639</v>
      </c>
      <c r="X55" s="10">
        <v>17.350000000000001</v>
      </c>
      <c r="Y55" s="10">
        <v>17.600000000000001</v>
      </c>
      <c r="Z55" s="10">
        <v>17.18</v>
      </c>
      <c r="AA55" s="10">
        <v>17.36</v>
      </c>
      <c r="AB55" s="95">
        <v>19524700</v>
      </c>
      <c r="AC55" s="10">
        <v>17.36</v>
      </c>
      <c r="AD55">
        <f t="shared" si="2"/>
        <v>0.42000000000000171</v>
      </c>
      <c r="AE55" s="138">
        <f t="shared" si="3"/>
        <v>-6.8649885583524917E-3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20.294999999999998</v>
      </c>
      <c r="T56" s="93" t="s">
        <v>111</v>
      </c>
      <c r="U56" s="130" t="s">
        <v>129</v>
      </c>
      <c r="W56" s="133">
        <v>42636</v>
      </c>
      <c r="X56" s="10">
        <v>17.45</v>
      </c>
      <c r="Y56" s="10">
        <v>17.739999999999998</v>
      </c>
      <c r="Z56" s="10">
        <v>17.43</v>
      </c>
      <c r="AA56" s="10">
        <v>17.48</v>
      </c>
      <c r="AB56" s="95">
        <v>17890000</v>
      </c>
      <c r="AC56" s="10">
        <v>17.48</v>
      </c>
      <c r="AD56">
        <f t="shared" si="2"/>
        <v>0.30999999999999872</v>
      </c>
      <c r="AE56" s="138">
        <f t="shared" si="3"/>
        <v>-6.2535531552018186E-3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20.09</v>
      </c>
      <c r="T57" s="93" t="s">
        <v>112</v>
      </c>
      <c r="U57" s="130">
        <v>-0.27</v>
      </c>
      <c r="W57" s="133">
        <v>42635</v>
      </c>
      <c r="X57" s="10">
        <v>17.89</v>
      </c>
      <c r="Y57" s="10">
        <v>18.05</v>
      </c>
      <c r="Z57" s="10">
        <v>17.41</v>
      </c>
      <c r="AA57" s="10">
        <v>17.59</v>
      </c>
      <c r="AB57" s="95">
        <v>25134600</v>
      </c>
      <c r="AC57" s="10">
        <v>17.59</v>
      </c>
      <c r="AD57">
        <f t="shared" si="2"/>
        <v>0.64000000000000057</v>
      </c>
      <c r="AE57" s="138">
        <f t="shared" si="3"/>
        <v>-3.9637599093997888E-3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19.884999999999998</v>
      </c>
      <c r="T58" s="93" t="s">
        <v>109</v>
      </c>
      <c r="U58" s="130" t="s">
        <v>123</v>
      </c>
      <c r="W58" s="133">
        <v>42634</v>
      </c>
      <c r="X58" s="10">
        <v>17.25</v>
      </c>
      <c r="Y58" s="10">
        <v>17.7</v>
      </c>
      <c r="Z58" s="10">
        <v>17.23</v>
      </c>
      <c r="AA58" s="10">
        <v>17.66</v>
      </c>
      <c r="AB58" s="95">
        <v>31232300</v>
      </c>
      <c r="AC58" s="10">
        <v>17.66</v>
      </c>
      <c r="AD58">
        <f t="shared" si="2"/>
        <v>0.46999999999999886</v>
      </c>
      <c r="AE58" s="138">
        <f t="shared" si="3"/>
        <v>4.3735224586288313E-2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19.68</v>
      </c>
      <c r="W59" s="133">
        <v>42633</v>
      </c>
      <c r="X59" s="10">
        <v>17.05</v>
      </c>
      <c r="Y59" s="10">
        <v>17.27</v>
      </c>
      <c r="Z59" s="10">
        <v>16.72</v>
      </c>
      <c r="AA59" s="10">
        <v>16.920000000000002</v>
      </c>
      <c r="AB59" s="95">
        <v>17720400</v>
      </c>
      <c r="AC59" s="10">
        <v>16.920000000000002</v>
      </c>
      <c r="AD59">
        <f t="shared" si="2"/>
        <v>0.55000000000000071</v>
      </c>
      <c r="AE59" s="138">
        <f t="shared" si="3"/>
        <v>-1.7699115044246261E-3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19.474999999999998</v>
      </c>
      <c r="W60" s="133">
        <v>42632</v>
      </c>
      <c r="X60" s="10">
        <v>17.63</v>
      </c>
      <c r="Y60" s="10">
        <v>17.77</v>
      </c>
      <c r="Z60" s="10">
        <v>16.850000000000001</v>
      </c>
      <c r="AA60" s="10">
        <v>16.95</v>
      </c>
      <c r="AB60" s="95">
        <v>23955000</v>
      </c>
      <c r="AC60" s="10">
        <v>16.95</v>
      </c>
      <c r="AD60">
        <f t="shared" si="2"/>
        <v>0.91999999999999815</v>
      </c>
      <c r="AE60" s="138">
        <f t="shared" si="3"/>
        <v>-3.0320366132723153E-2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19.27</v>
      </c>
      <c r="W61" s="133">
        <v>42629</v>
      </c>
      <c r="X61" s="10">
        <v>18.079999999999998</v>
      </c>
      <c r="Y61" s="10">
        <v>18.079999999999998</v>
      </c>
      <c r="Z61" s="10">
        <v>17.34</v>
      </c>
      <c r="AA61" s="10">
        <v>17.48</v>
      </c>
      <c r="AB61" s="95">
        <v>37359100</v>
      </c>
      <c r="AC61" s="10">
        <v>17.48</v>
      </c>
      <c r="AD61">
        <f t="shared" si="2"/>
        <v>0.73999999999999844</v>
      </c>
      <c r="AE61" s="138">
        <f t="shared" si="3"/>
        <v>1.7191977077364307E-3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19.065000000000001</v>
      </c>
      <c r="W62" s="133">
        <v>42628</v>
      </c>
      <c r="X62" s="10">
        <v>16.899999999999999</v>
      </c>
      <c r="Y62" s="10">
        <v>17.46</v>
      </c>
      <c r="Z62" s="10">
        <v>16.850000000000001</v>
      </c>
      <c r="AA62" s="10">
        <v>17.45</v>
      </c>
      <c r="AB62" s="95">
        <v>24303700</v>
      </c>
      <c r="AC62" s="10">
        <v>17.45</v>
      </c>
      <c r="AD62">
        <f t="shared" si="2"/>
        <v>0.60999999999999943</v>
      </c>
      <c r="AE62" s="138">
        <f t="shared" si="3"/>
        <v>3.0714707619610149E-2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18.86</v>
      </c>
      <c r="W63" s="133">
        <v>42627</v>
      </c>
      <c r="X63" s="10">
        <v>16.88</v>
      </c>
      <c r="Y63" s="10">
        <v>17.079999999999998</v>
      </c>
      <c r="Z63" s="10">
        <v>16.649999999999999</v>
      </c>
      <c r="AA63" s="10">
        <v>16.93</v>
      </c>
      <c r="AB63" s="95">
        <v>18591300</v>
      </c>
      <c r="AC63" s="10">
        <v>16.93</v>
      </c>
      <c r="AD63">
        <f t="shared" si="2"/>
        <v>0.42999999999999972</v>
      </c>
      <c r="AE63" s="138">
        <f t="shared" si="3"/>
        <v>1.0746268656716351E-2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18.655000000000001</v>
      </c>
      <c r="W64" s="133">
        <v>42626</v>
      </c>
      <c r="X64" s="10">
        <v>16.920000000000002</v>
      </c>
      <c r="Y64" s="10">
        <v>17.149999999999999</v>
      </c>
      <c r="Z64" s="10">
        <v>16.46</v>
      </c>
      <c r="AA64" s="10">
        <v>16.75</v>
      </c>
      <c r="AB64" s="95">
        <v>24227000</v>
      </c>
      <c r="AC64" s="10">
        <v>16.75</v>
      </c>
      <c r="AD64">
        <f t="shared" si="2"/>
        <v>0.68999999999999773</v>
      </c>
      <c r="AE64" s="138">
        <f t="shared" si="3"/>
        <v>-2.3323615160349753E-2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18.45</v>
      </c>
      <c r="W65" s="133">
        <v>42625</v>
      </c>
      <c r="X65" s="10">
        <v>16.61</v>
      </c>
      <c r="Y65" s="10">
        <v>17.2</v>
      </c>
      <c r="Z65" s="10">
        <v>16.37</v>
      </c>
      <c r="AA65" s="10">
        <v>17.149999999999999</v>
      </c>
      <c r="AB65" s="95">
        <v>28072300</v>
      </c>
      <c r="AC65" s="10">
        <v>17.149999999999999</v>
      </c>
      <c r="AD65">
        <f t="shared" si="2"/>
        <v>0.82999999999999829</v>
      </c>
      <c r="AE65" s="138">
        <f t="shared" si="3"/>
        <v>2.0226055919095876E-2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42622</v>
      </c>
      <c r="X66" s="10">
        <v>17.329999999999998</v>
      </c>
      <c r="Y66" s="10">
        <v>17.739999999999998</v>
      </c>
      <c r="Z66" s="10">
        <v>16.690000000000001</v>
      </c>
      <c r="AA66" s="10">
        <v>16.809999999999999</v>
      </c>
      <c r="AB66" s="95">
        <v>31163600</v>
      </c>
      <c r="AC66" s="10">
        <v>16.809999999999999</v>
      </c>
      <c r="AD66">
        <f t="shared" si="2"/>
        <v>1.0499999999999972</v>
      </c>
      <c r="AE66" s="138">
        <f t="shared" si="3"/>
        <v>-3.667621776504304E-2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42621</v>
      </c>
      <c r="X67" s="10">
        <v>17.18</v>
      </c>
      <c r="Y67" s="10">
        <v>17.86</v>
      </c>
      <c r="Z67" s="10">
        <v>16.88</v>
      </c>
      <c r="AA67" s="10">
        <v>17.45</v>
      </c>
      <c r="AB67" s="95">
        <v>39180600</v>
      </c>
      <c r="AC67" s="10">
        <v>17.45</v>
      </c>
      <c r="AD67">
        <f>Y67-Z67</f>
        <v>0.98000000000000043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6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6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6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6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6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6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6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6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6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6" t="s">
        <v>208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6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6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7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7" t="s">
        <v>289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7"/>
    </row>
    <row r="128" spans="1:13" x14ac:dyDescent="0.25">
      <c r="B128" s="472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7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7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8" si="15">H135*I135-J135</f>
        <v>3447.9199999999996</v>
      </c>
    </row>
    <row r="136" spans="2:13" x14ac:dyDescent="0.25">
      <c r="B136" s="472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1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72">
        <v>42670</v>
      </c>
      <c r="C138" s="4">
        <v>200</v>
      </c>
      <c r="D138" s="3">
        <v>17.420000000000002</v>
      </c>
      <c r="E138" s="3">
        <v>0</v>
      </c>
      <c r="F138" s="3">
        <f t="shared" ref="F138:F145" si="17">C138*D138+E138</f>
        <v>3484.0000000000005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72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72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72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19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19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9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72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C145" s="4"/>
      <c r="D145" s="3"/>
      <c r="E145" s="3"/>
      <c r="F145" s="3"/>
      <c r="G145" s="623" t="s">
        <v>432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57" spans="1:13" x14ac:dyDescent="0.25">
      <c r="A157" s="22" t="s">
        <v>81</v>
      </c>
      <c r="B157" s="12"/>
      <c r="C157" s="12">
        <f>SUM(C2:C156)</f>
        <v>61885</v>
      </c>
      <c r="D157" s="12"/>
      <c r="E157" s="12"/>
      <c r="F157" s="13">
        <f>SUM(F2:F156)</f>
        <v>873397.80300000007</v>
      </c>
      <c r="G157" s="12"/>
      <c r="H157" s="12">
        <f>SUM(H2:H156)</f>
        <v>60885</v>
      </c>
      <c r="I157" s="13"/>
      <c r="J157" s="13"/>
      <c r="K157" s="13">
        <f>SUM(K2:K156)</f>
        <v>859953.17000000016</v>
      </c>
      <c r="L157" s="13"/>
      <c r="M157" s="13">
        <f>SUM(M2:M156)</f>
        <v>0</v>
      </c>
    </row>
    <row r="158" spans="1:13" ht="15.75" thickBot="1" x14ac:dyDescent="0.3">
      <c r="A158" s="358" t="s">
        <v>200</v>
      </c>
      <c r="B158" s="359"/>
      <c r="C158" s="360">
        <f>SumByColor($A$158,C2:C156)</f>
        <v>60885</v>
      </c>
      <c r="D158" s="360"/>
      <c r="E158" s="360"/>
      <c r="F158" s="361">
        <f>SumByColor($A$158,F2:F156)</f>
        <v>855532</v>
      </c>
      <c r="G158" s="360"/>
      <c r="H158" s="360">
        <f>SumByColor($A$158,H2:H156)</f>
        <v>60885</v>
      </c>
      <c r="I158" s="360"/>
      <c r="J158" s="360"/>
      <c r="K158" s="361">
        <f>SumByColor($A$158,K2:K156)</f>
        <v>859967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334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198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250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0" t="s">
        <v>335</v>
      </c>
      <c r="J283" s="202" t="s">
        <v>333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0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0" t="s">
        <v>359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359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0" t="s">
        <v>359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3" si="119">-C295*(D295-E295)</f>
        <v>-135.39999999999708</v>
      </c>
      <c r="G295" s="40">
        <f t="shared" ref="G295:G303" si="120">IF(C295=0, 0,D295*C295)</f>
        <v>33485.4</v>
      </c>
      <c r="H295" s="232">
        <f t="shared" ref="H295:H303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0" t="s">
        <v>359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42713</v>
      </c>
      <c r="X2" s="103">
        <v>53.54</v>
      </c>
      <c r="Y2" s="103">
        <v>54.12</v>
      </c>
      <c r="Z2" s="103">
        <v>53.39</v>
      </c>
      <c r="AA2" s="103">
        <v>53.83</v>
      </c>
      <c r="AB2" s="101">
        <v>2826600</v>
      </c>
      <c r="AC2" s="100">
        <v>53.83</v>
      </c>
      <c r="AD2" s="2">
        <f>Y2-Z2</f>
        <v>0.72999999999999687</v>
      </c>
      <c r="AE2" s="138">
        <f>AC2/AC3-1</f>
        <v>3.1680954155794971E-3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53.83</v>
      </c>
      <c r="S3" s="115"/>
      <c r="T3" s="17"/>
      <c r="U3" s="17"/>
      <c r="V3" s="17"/>
      <c r="W3" s="99">
        <v>42712</v>
      </c>
      <c r="X3" s="103">
        <v>53.45</v>
      </c>
      <c r="Y3" s="103">
        <v>54.07</v>
      </c>
      <c r="Z3" s="103">
        <v>53.11</v>
      </c>
      <c r="AA3" s="103">
        <v>53.66</v>
      </c>
      <c r="AB3" s="101">
        <v>2482600</v>
      </c>
      <c r="AC3" s="100">
        <v>53.66</v>
      </c>
      <c r="AD3" s="2">
        <f t="shared" ref="AD3:AD66" si="0">Y3-Z3</f>
        <v>0.96000000000000085</v>
      </c>
      <c r="AE3" s="138">
        <f t="shared" ref="AE3:AE66" si="1">AC3/AC4-1</f>
        <v>6.7542213883677871E-3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53.83</v>
      </c>
      <c r="R4" s="547">
        <v>3.2000000000000002E-3</v>
      </c>
      <c r="W4" s="99">
        <v>42711</v>
      </c>
      <c r="X4" s="103">
        <v>51.87</v>
      </c>
      <c r="Y4" s="103">
        <v>53.34</v>
      </c>
      <c r="Z4" s="103">
        <v>51.87</v>
      </c>
      <c r="AA4" s="103">
        <v>53.3</v>
      </c>
      <c r="AB4" s="101">
        <v>3470600</v>
      </c>
      <c r="AC4" s="100">
        <v>53.3</v>
      </c>
      <c r="AD4" s="2">
        <f t="shared" si="0"/>
        <v>1.470000000000006</v>
      </c>
      <c r="AE4" s="138">
        <f t="shared" si="1"/>
        <v>2.9553795634537305E-2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42710</v>
      </c>
      <c r="X5" s="103">
        <v>51.25</v>
      </c>
      <c r="Y5" s="103">
        <v>51.8</v>
      </c>
      <c r="Z5" s="103">
        <v>51</v>
      </c>
      <c r="AA5" s="103">
        <v>51.77</v>
      </c>
      <c r="AB5" s="101">
        <v>2424500</v>
      </c>
      <c r="AC5" s="100">
        <v>51.77</v>
      </c>
      <c r="AD5" s="2">
        <f t="shared" si="0"/>
        <v>0.79999999999999716</v>
      </c>
      <c r="AE5" s="138">
        <f t="shared" si="1"/>
        <v>7.002528690916332E-3</v>
      </c>
    </row>
    <row r="6" spans="1:31" x14ac:dyDescent="0.25">
      <c r="O6" s="11" t="s">
        <v>64</v>
      </c>
      <c r="Q6" s="2">
        <f>Q3*Q2</f>
        <v>0</v>
      </c>
      <c r="S6" s="85"/>
      <c r="W6" s="99">
        <v>42709</v>
      </c>
      <c r="X6" s="103">
        <v>50.96</v>
      </c>
      <c r="Y6" s="103">
        <v>51.46</v>
      </c>
      <c r="Z6" s="103">
        <v>50.75</v>
      </c>
      <c r="AA6" s="103">
        <v>51.41</v>
      </c>
      <c r="AB6" s="101">
        <v>3789000</v>
      </c>
      <c r="AC6" s="100">
        <v>51.41</v>
      </c>
      <c r="AD6" s="2">
        <f t="shared" si="0"/>
        <v>0.71000000000000085</v>
      </c>
      <c r="AE6" s="138">
        <f t="shared" si="1"/>
        <v>1.8826793499801653E-2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42706</v>
      </c>
      <c r="X7" s="103">
        <v>49.74</v>
      </c>
      <c r="Y7" s="103">
        <v>50.47</v>
      </c>
      <c r="Z7" s="103">
        <v>49.37</v>
      </c>
      <c r="AA7" s="103">
        <v>50.46</v>
      </c>
      <c r="AB7" s="101">
        <v>3453200</v>
      </c>
      <c r="AC7" s="100">
        <v>50.46</v>
      </c>
      <c r="AD7" s="2">
        <f t="shared" si="0"/>
        <v>1.1000000000000014</v>
      </c>
      <c r="AE7" s="138">
        <f t="shared" si="1"/>
        <v>1.467926804745634E-2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42705</v>
      </c>
      <c r="X8" s="103">
        <v>48.94</v>
      </c>
      <c r="Y8" s="103">
        <v>49.75</v>
      </c>
      <c r="Z8" s="103">
        <v>48.9</v>
      </c>
      <c r="AA8" s="103">
        <v>49.73</v>
      </c>
      <c r="AB8" s="101">
        <v>3492500</v>
      </c>
      <c r="AC8" s="100">
        <v>49.73</v>
      </c>
      <c r="AD8" s="2">
        <f t="shared" si="0"/>
        <v>0.85000000000000142</v>
      </c>
      <c r="AE8" s="138">
        <f t="shared" si="1"/>
        <v>2.0730706075533512E-2</v>
      </c>
    </row>
    <row r="9" spans="1:31" x14ac:dyDescent="0.25">
      <c r="O9" s="11" t="s">
        <v>217</v>
      </c>
      <c r="Q9" s="138">
        <f>IF(Q2=0, 0, Q8/Q6)</f>
        <v>0</v>
      </c>
      <c r="W9" s="99">
        <v>42704</v>
      </c>
      <c r="X9" s="103">
        <v>48.96</v>
      </c>
      <c r="Y9" s="103">
        <v>48.96</v>
      </c>
      <c r="Z9" s="103">
        <v>48.49</v>
      </c>
      <c r="AA9" s="103">
        <v>48.72</v>
      </c>
      <c r="AB9" s="101">
        <v>2483500</v>
      </c>
      <c r="AC9" s="100">
        <v>48.72</v>
      </c>
      <c r="AD9" s="2">
        <f t="shared" si="0"/>
        <v>0.46999999999999886</v>
      </c>
      <c r="AE9" s="138">
        <f t="shared" si="1"/>
        <v>-2.4570024570025328E-3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42703</v>
      </c>
      <c r="X10" s="103">
        <v>48.73</v>
      </c>
      <c r="Y10" s="103">
        <v>49.1</v>
      </c>
      <c r="Z10" s="103">
        <v>48.63</v>
      </c>
      <c r="AA10" s="103">
        <v>48.84</v>
      </c>
      <c r="AB10" s="101">
        <v>2075200</v>
      </c>
      <c r="AC10" s="100">
        <v>48.84</v>
      </c>
      <c r="AD10" s="2">
        <f t="shared" si="0"/>
        <v>0.46999999999999886</v>
      </c>
      <c r="AE10" s="138">
        <f t="shared" si="1"/>
        <v>3.0807147258165024E-3</v>
      </c>
    </row>
    <row r="11" spans="1:31" x14ac:dyDescent="0.25">
      <c r="O11" s="11" t="s">
        <v>180</v>
      </c>
      <c r="P11" s="34"/>
      <c r="Q11" s="138">
        <f>VALUE(TRIM(CLEAN(MID(U58, FIND("(", U58)+1, 5))))</f>
        <v>3.4700000000000002E-2</v>
      </c>
      <c r="W11" s="99">
        <v>42702</v>
      </c>
      <c r="X11" s="103">
        <v>48.66</v>
      </c>
      <c r="Y11" s="103">
        <v>48.94</v>
      </c>
      <c r="Z11" s="103">
        <v>48.51</v>
      </c>
      <c r="AA11" s="103">
        <v>48.69</v>
      </c>
      <c r="AB11" s="101">
        <v>1885700</v>
      </c>
      <c r="AC11" s="100">
        <v>48.69</v>
      </c>
      <c r="AD11" s="2">
        <f t="shared" si="0"/>
        <v>0.42999999999999972</v>
      </c>
      <c r="AE11" s="138">
        <f t="shared" si="1"/>
        <v>-3.2753326509724623E-3</v>
      </c>
    </row>
    <row r="12" spans="1:31" x14ac:dyDescent="0.25">
      <c r="W12" s="99">
        <v>42699</v>
      </c>
      <c r="X12" s="103">
        <v>48.8</v>
      </c>
      <c r="Y12" s="103">
        <v>48.89</v>
      </c>
      <c r="Z12" s="103">
        <v>48.55</v>
      </c>
      <c r="AA12" s="103">
        <v>48.85</v>
      </c>
      <c r="AB12" s="101">
        <v>814400</v>
      </c>
      <c r="AC12" s="100">
        <v>48.85</v>
      </c>
      <c r="AD12" s="2">
        <f t="shared" si="0"/>
        <v>0.34000000000000341</v>
      </c>
      <c r="AE12" s="138">
        <f t="shared" si="1"/>
        <v>2.6683087027914443E-3</v>
      </c>
    </row>
    <row r="13" spans="1:31" x14ac:dyDescent="0.25">
      <c r="W13" s="99">
        <v>42697</v>
      </c>
      <c r="X13" s="103">
        <v>48.59</v>
      </c>
      <c r="Y13" s="103">
        <v>48.96</v>
      </c>
      <c r="Z13" s="103">
        <v>48.54</v>
      </c>
      <c r="AA13" s="103">
        <v>48.72</v>
      </c>
      <c r="AB13" s="101">
        <v>1635600</v>
      </c>
      <c r="AC13" s="100">
        <v>48.72</v>
      </c>
      <c r="AD13" s="2">
        <f t="shared" si="0"/>
        <v>0.42000000000000171</v>
      </c>
      <c r="AE13" s="138">
        <f t="shared" si="1"/>
        <v>2.8818443804035088E-3</v>
      </c>
    </row>
    <row r="14" spans="1:31" x14ac:dyDescent="0.25">
      <c r="W14" s="99">
        <v>42696</v>
      </c>
      <c r="X14" s="103">
        <v>48.54</v>
      </c>
      <c r="Y14" s="103">
        <v>48.84</v>
      </c>
      <c r="Z14" s="103">
        <v>48.33</v>
      </c>
      <c r="AA14" s="103">
        <v>48.58</v>
      </c>
      <c r="AB14" s="101">
        <v>2552000</v>
      </c>
      <c r="AC14" s="100">
        <v>48.58</v>
      </c>
      <c r="AD14" s="2">
        <f t="shared" si="0"/>
        <v>0.51000000000000512</v>
      </c>
      <c r="AE14" s="138">
        <f t="shared" si="1"/>
        <v>5.5889049886150843E-3</v>
      </c>
    </row>
    <row r="15" spans="1:31" x14ac:dyDescent="0.25">
      <c r="W15" s="99">
        <v>42695</v>
      </c>
      <c r="X15" s="103">
        <v>47.98</v>
      </c>
      <c r="Y15" s="103">
        <v>48.42</v>
      </c>
      <c r="Z15" s="103">
        <v>47.85</v>
      </c>
      <c r="AA15" s="103">
        <v>48.31</v>
      </c>
      <c r="AB15" s="101">
        <v>2373600</v>
      </c>
      <c r="AC15" s="100">
        <v>48.31</v>
      </c>
      <c r="AD15" s="2">
        <f t="shared" si="0"/>
        <v>0.57000000000000028</v>
      </c>
      <c r="AE15" s="138">
        <f t="shared" si="1"/>
        <v>-2.8895768833849811E-3</v>
      </c>
    </row>
    <row r="16" spans="1:31" x14ac:dyDescent="0.25">
      <c r="W16" s="99">
        <v>42692</v>
      </c>
      <c r="X16" s="103">
        <v>48.28</v>
      </c>
      <c r="Y16" s="103">
        <v>48.52</v>
      </c>
      <c r="Z16" s="103">
        <v>48.02</v>
      </c>
      <c r="AA16" s="103">
        <v>48.45</v>
      </c>
      <c r="AB16" s="101">
        <v>2302500</v>
      </c>
      <c r="AC16" s="100">
        <v>48.45</v>
      </c>
      <c r="AD16" s="2">
        <f t="shared" si="0"/>
        <v>0.5</v>
      </c>
      <c r="AE16" s="138">
        <f t="shared" si="1"/>
        <v>2.6903973509935231E-3</v>
      </c>
    </row>
    <row r="17" spans="1:31" x14ac:dyDescent="0.25">
      <c r="W17" s="99">
        <v>42691</v>
      </c>
      <c r="X17" s="103">
        <v>48.04</v>
      </c>
      <c r="Y17" s="103">
        <v>49.07</v>
      </c>
      <c r="Z17" s="103">
        <v>47.72</v>
      </c>
      <c r="AA17" s="103">
        <v>48.32</v>
      </c>
      <c r="AB17" s="101">
        <v>3449100</v>
      </c>
      <c r="AC17" s="100">
        <v>48.32</v>
      </c>
      <c r="AD17" s="2">
        <f t="shared" si="0"/>
        <v>1.3500000000000014</v>
      </c>
      <c r="AE17" s="138">
        <f t="shared" si="1"/>
        <v>7.9265748852732631E-3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42690</v>
      </c>
      <c r="X18" s="103">
        <v>48.1</v>
      </c>
      <c r="Y18" s="103">
        <v>49.08</v>
      </c>
      <c r="Z18" s="103">
        <v>47.81</v>
      </c>
      <c r="AA18" s="103">
        <v>47.94</v>
      </c>
      <c r="AB18" s="101">
        <v>4935300</v>
      </c>
      <c r="AC18" s="100">
        <v>47.94</v>
      </c>
      <c r="AD18" s="2">
        <f t="shared" si="0"/>
        <v>1.269999999999996</v>
      </c>
      <c r="AE18" s="138">
        <f t="shared" si="1"/>
        <v>3.9790575916229809E-3</v>
      </c>
    </row>
    <row r="19" spans="1:31" x14ac:dyDescent="0.25">
      <c r="W19" s="99">
        <v>42689</v>
      </c>
      <c r="X19" s="103">
        <v>47.2</v>
      </c>
      <c r="Y19" s="103">
        <v>47.8</v>
      </c>
      <c r="Z19" s="103">
        <v>46.52</v>
      </c>
      <c r="AA19" s="103">
        <v>47.75</v>
      </c>
      <c r="AB19" s="101">
        <v>3831800</v>
      </c>
      <c r="AC19" s="100">
        <v>47.75</v>
      </c>
      <c r="AD19" s="2">
        <f t="shared" si="0"/>
        <v>1.279999999999994</v>
      </c>
      <c r="AE19" s="138">
        <f t="shared" si="1"/>
        <v>1.1438254607074816E-2</v>
      </c>
    </row>
    <row r="20" spans="1:31" x14ac:dyDescent="0.25">
      <c r="W20" s="99">
        <v>42688</v>
      </c>
      <c r="X20" s="103">
        <v>45.95</v>
      </c>
      <c r="Y20" s="103">
        <v>47.28</v>
      </c>
      <c r="Z20" s="103">
        <v>45.94</v>
      </c>
      <c r="AA20" s="103">
        <v>47.21</v>
      </c>
      <c r="AB20" s="101">
        <v>3604700</v>
      </c>
      <c r="AC20" s="100">
        <v>47.21</v>
      </c>
      <c r="AD20" s="2">
        <f t="shared" si="0"/>
        <v>1.3400000000000034</v>
      </c>
      <c r="AE20" s="138">
        <f t="shared" si="1"/>
        <v>3.3946561541831066E-2</v>
      </c>
    </row>
    <row r="21" spans="1:31" x14ac:dyDescent="0.25">
      <c r="W21" s="99">
        <v>42685</v>
      </c>
      <c r="X21" s="103">
        <v>45.72</v>
      </c>
      <c r="Y21" s="103">
        <v>45.99</v>
      </c>
      <c r="Z21" s="103">
        <v>45.19</v>
      </c>
      <c r="AA21" s="103">
        <v>45.66</v>
      </c>
      <c r="AB21" s="101">
        <v>2100000</v>
      </c>
      <c r="AC21" s="100">
        <v>45.66</v>
      </c>
      <c r="AD21" s="2">
        <f t="shared" si="0"/>
        <v>0.80000000000000426</v>
      </c>
      <c r="AE21" s="138">
        <f t="shared" si="1"/>
        <v>-3.2743942370662138E-3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42684</v>
      </c>
      <c r="X22" s="103">
        <v>45.42</v>
      </c>
      <c r="Y22" s="103">
        <v>46.29</v>
      </c>
      <c r="Z22" s="103">
        <v>45.36</v>
      </c>
      <c r="AA22" s="103">
        <v>45.81</v>
      </c>
      <c r="AB22" s="101">
        <v>3842900</v>
      </c>
      <c r="AC22" s="100">
        <v>45.81</v>
      </c>
      <c r="AD22" s="2">
        <f t="shared" si="0"/>
        <v>0.92999999999999972</v>
      </c>
      <c r="AE22" s="138" t="e">
        <f t="shared" si="1"/>
        <v>#DIV/0!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 t="s">
        <v>383</v>
      </c>
      <c r="Y23" s="103"/>
      <c r="Z23" s="103"/>
      <c r="AA23" s="103"/>
      <c r="AB23" s="101"/>
      <c r="AC23" s="100"/>
      <c r="AD23" s="2">
        <f t="shared" si="0"/>
        <v>0</v>
      </c>
      <c r="AE23" s="138">
        <f t="shared" si="1"/>
        <v>-1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42683</v>
      </c>
      <c r="X24" s="103">
        <v>43.98</v>
      </c>
      <c r="Y24" s="103">
        <v>45.9</v>
      </c>
      <c r="Z24" s="103">
        <v>43.76</v>
      </c>
      <c r="AA24" s="103">
        <v>45.65</v>
      </c>
      <c r="AB24" s="101">
        <v>3703800</v>
      </c>
      <c r="AC24" s="100">
        <v>45.19</v>
      </c>
      <c r="AD24" s="2">
        <f t="shared" si="0"/>
        <v>2.1400000000000006</v>
      </c>
      <c r="AE24" s="138">
        <f t="shared" si="1"/>
        <v>2.0090293453724595E-2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42682</v>
      </c>
      <c r="X25" s="103">
        <v>44.36</v>
      </c>
      <c r="Y25" s="103">
        <v>44.83</v>
      </c>
      <c r="Z25" s="103">
        <v>44.03</v>
      </c>
      <c r="AA25" s="103">
        <v>44.75</v>
      </c>
      <c r="AB25" s="101">
        <v>2283500</v>
      </c>
      <c r="AC25" s="100">
        <v>44.3</v>
      </c>
      <c r="AD25" s="2">
        <f t="shared" si="0"/>
        <v>0.79999999999999716</v>
      </c>
      <c r="AE25" s="138">
        <f t="shared" si="1"/>
        <v>6.36074511585627E-3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42681</v>
      </c>
      <c r="X26" s="103">
        <v>44.55</v>
      </c>
      <c r="Y26" s="103">
        <v>44.97</v>
      </c>
      <c r="Z26" s="103">
        <v>44</v>
      </c>
      <c r="AA26" s="103">
        <v>44.47</v>
      </c>
      <c r="AB26" s="101">
        <v>3036300</v>
      </c>
      <c r="AC26" s="100">
        <v>44.02</v>
      </c>
      <c r="AD26" s="2">
        <f t="shared" si="0"/>
        <v>0.96999999999999886</v>
      </c>
      <c r="AE26" s="138">
        <f t="shared" si="1"/>
        <v>1.1256604640477841E-2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42678</v>
      </c>
      <c r="X27" s="103">
        <v>43.73</v>
      </c>
      <c r="Y27" s="103">
        <v>44.47</v>
      </c>
      <c r="Z27" s="103">
        <v>43.62</v>
      </c>
      <c r="AA27" s="103">
        <v>43.98</v>
      </c>
      <c r="AB27" s="101">
        <v>2268300</v>
      </c>
      <c r="AC27" s="100">
        <v>43.53</v>
      </c>
      <c r="AD27" s="2">
        <f t="shared" si="0"/>
        <v>0.85000000000000142</v>
      </c>
      <c r="AE27" s="138">
        <f t="shared" si="1"/>
        <v>8.5727525486563039E-3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42677</v>
      </c>
      <c r="X28" s="103">
        <v>44.26</v>
      </c>
      <c r="Y28" s="103">
        <v>44.42</v>
      </c>
      <c r="Z28" s="103">
        <v>43.55</v>
      </c>
      <c r="AA28" s="103">
        <v>43.6</v>
      </c>
      <c r="AB28" s="101">
        <v>2464500</v>
      </c>
      <c r="AC28" s="100">
        <v>43.16</v>
      </c>
      <c r="AD28" s="2">
        <f t="shared" si="0"/>
        <v>0.87000000000000455</v>
      </c>
      <c r="AE28" s="138">
        <f t="shared" si="1"/>
        <v>-1.3034530070889505E-2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42676</v>
      </c>
      <c r="X29" s="103">
        <v>44.06</v>
      </c>
      <c r="Y29" s="103">
        <v>44.45</v>
      </c>
      <c r="Z29" s="103">
        <v>43.9</v>
      </c>
      <c r="AA29" s="103">
        <v>44.18</v>
      </c>
      <c r="AB29" s="101">
        <v>2687300</v>
      </c>
      <c r="AC29" s="100">
        <v>43.73</v>
      </c>
      <c r="AD29" s="2">
        <f t="shared" si="0"/>
        <v>0.55000000000000426</v>
      </c>
      <c r="AE29" s="138">
        <f t="shared" si="1"/>
        <v>-9.1386794608194766E-4</v>
      </c>
    </row>
    <row r="30" spans="1:31" x14ac:dyDescent="0.25">
      <c r="L30" t="s">
        <v>216</v>
      </c>
      <c r="M30" s="2">
        <f>M37+K37-F37</f>
        <v>119.92000000000053</v>
      </c>
      <c r="W30" s="99">
        <v>42675</v>
      </c>
      <c r="X30" s="103">
        <v>45.15</v>
      </c>
      <c r="Y30" s="103">
        <v>45.22</v>
      </c>
      <c r="Z30" s="103">
        <v>43.76</v>
      </c>
      <c r="AA30" s="103">
        <v>44.22</v>
      </c>
      <c r="AB30" s="101">
        <v>3086100</v>
      </c>
      <c r="AC30" s="100">
        <v>43.77</v>
      </c>
      <c r="AD30" s="2">
        <f t="shared" si="0"/>
        <v>1.4600000000000009</v>
      </c>
      <c r="AE30" s="138">
        <f t="shared" si="1"/>
        <v>-1.7949293246578346E-2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42674</v>
      </c>
      <c r="X31" s="103">
        <v>44.88</v>
      </c>
      <c r="Y31" s="103">
        <v>45.39</v>
      </c>
      <c r="Z31" s="103">
        <v>44.87</v>
      </c>
      <c r="AA31" s="103">
        <v>45.03</v>
      </c>
      <c r="AB31" s="101">
        <v>2317100</v>
      </c>
      <c r="AC31" s="100">
        <v>44.57</v>
      </c>
      <c r="AD31" s="2">
        <f t="shared" si="0"/>
        <v>0.52000000000000313</v>
      </c>
      <c r="AE31" s="138">
        <f t="shared" si="1"/>
        <v>4.4893378226729119E-4</v>
      </c>
    </row>
    <row r="32" spans="1:31" x14ac:dyDescent="0.25">
      <c r="A32" s="392" t="s">
        <v>176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42671</v>
      </c>
      <c r="X32" s="103">
        <v>45.19</v>
      </c>
      <c r="Y32" s="103">
        <v>45.52</v>
      </c>
      <c r="Z32" s="103">
        <v>44.71</v>
      </c>
      <c r="AA32" s="103">
        <v>45.01</v>
      </c>
      <c r="AB32" s="101">
        <v>2374500</v>
      </c>
      <c r="AC32" s="100">
        <v>44.55</v>
      </c>
      <c r="AD32" s="2">
        <f t="shared" si="0"/>
        <v>0.81000000000000227</v>
      </c>
      <c r="AE32" s="138">
        <f t="shared" si="1"/>
        <v>-2.9095792300806167E-3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42670</v>
      </c>
      <c r="X33" s="103">
        <v>45.83</v>
      </c>
      <c r="Y33" s="103">
        <v>46</v>
      </c>
      <c r="Z33" s="103">
        <v>44.66</v>
      </c>
      <c r="AA33" s="103">
        <v>45.14</v>
      </c>
      <c r="AB33" s="101">
        <v>4070100</v>
      </c>
      <c r="AC33" s="100">
        <v>44.68</v>
      </c>
      <c r="AD33" s="2">
        <f t="shared" si="0"/>
        <v>1.3400000000000034</v>
      </c>
      <c r="AE33" s="138">
        <f t="shared" si="1"/>
        <v>-2.2105493543444932E-2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42669</v>
      </c>
      <c r="X34" s="103">
        <v>46.29</v>
      </c>
      <c r="Y34" s="103">
        <v>46.72</v>
      </c>
      <c r="Z34" s="103">
        <v>46</v>
      </c>
      <c r="AA34" s="103">
        <v>46.16</v>
      </c>
      <c r="AB34" s="101">
        <v>2737500</v>
      </c>
      <c r="AC34" s="100">
        <v>45.69</v>
      </c>
      <c r="AD34" s="2">
        <f t="shared" si="0"/>
        <v>0.71999999999999886</v>
      </c>
      <c r="AE34" s="138">
        <f t="shared" si="1"/>
        <v>-9.5382614350748574E-3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42668</v>
      </c>
      <c r="X35" s="103">
        <v>46.64</v>
      </c>
      <c r="Y35" s="103">
        <v>46.73</v>
      </c>
      <c r="Z35" s="103">
        <v>46.08</v>
      </c>
      <c r="AA35" s="103">
        <v>46.6</v>
      </c>
      <c r="AB35" s="101">
        <v>2743600</v>
      </c>
      <c r="AC35" s="100">
        <v>46.13</v>
      </c>
      <c r="AD35" s="2">
        <f t="shared" si="0"/>
        <v>0.64999999999999858</v>
      </c>
      <c r="AE35" s="138">
        <f t="shared" si="1"/>
        <v>-2.3788927335639531E-3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42667</v>
      </c>
      <c r="X36" s="103">
        <v>47.49</v>
      </c>
      <c r="Y36" s="103">
        <v>48.08</v>
      </c>
      <c r="Z36" s="103">
        <v>46.54</v>
      </c>
      <c r="AA36" s="103">
        <v>46.71</v>
      </c>
      <c r="AB36" s="101">
        <v>3544700</v>
      </c>
      <c r="AC36" s="100">
        <v>46.24</v>
      </c>
      <c r="AD36" s="2">
        <f t="shared" si="0"/>
        <v>1.5399999999999991</v>
      </c>
      <c r="AE36" s="138">
        <f t="shared" si="1"/>
        <v>-6.0189165950129686E-3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42664</v>
      </c>
      <c r="X37" s="103">
        <v>46.8</v>
      </c>
      <c r="Y37" s="103">
        <v>47.44</v>
      </c>
      <c r="Z37" s="103">
        <v>46.46</v>
      </c>
      <c r="AA37" s="103">
        <v>47</v>
      </c>
      <c r="AB37" s="101">
        <v>2205800</v>
      </c>
      <c r="AC37" s="100">
        <v>46.52</v>
      </c>
      <c r="AD37" s="2">
        <f t="shared" si="0"/>
        <v>0.97999999999999687</v>
      </c>
      <c r="AE37" s="138">
        <f t="shared" si="1"/>
        <v>-3.8543897216274381E-3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42663</v>
      </c>
      <c r="X38" s="103">
        <v>47.99</v>
      </c>
      <c r="Y38" s="103">
        <v>48</v>
      </c>
      <c r="Z38" s="103">
        <v>46.61</v>
      </c>
      <c r="AA38" s="103">
        <v>47.18</v>
      </c>
      <c r="AB38" s="101">
        <v>2937200</v>
      </c>
      <c r="AC38" s="100">
        <v>46.7</v>
      </c>
      <c r="AD38" s="2">
        <f t="shared" si="0"/>
        <v>1.3900000000000006</v>
      </c>
      <c r="AE38" s="138">
        <f t="shared" si="1"/>
        <v>-2.2808118853316461E-2</v>
      </c>
    </row>
    <row r="39" spans="1:31" x14ac:dyDescent="0.25">
      <c r="W39" s="99">
        <v>42662</v>
      </c>
      <c r="X39" s="103">
        <v>47.24</v>
      </c>
      <c r="Y39" s="103">
        <v>48.5</v>
      </c>
      <c r="Z39" s="103">
        <v>47.03</v>
      </c>
      <c r="AA39" s="103">
        <v>48.28</v>
      </c>
      <c r="AB39" s="101">
        <v>3521000</v>
      </c>
      <c r="AC39" s="100">
        <v>47.79</v>
      </c>
      <c r="AD39" s="2">
        <f t="shared" si="0"/>
        <v>1.4699999999999989</v>
      </c>
      <c r="AE39" s="138">
        <f t="shared" si="1"/>
        <v>2.6638023630504826E-2</v>
      </c>
    </row>
    <row r="40" spans="1:31" ht="20.25" thickBot="1" x14ac:dyDescent="0.35">
      <c r="O40" s="620" t="s">
        <v>78</v>
      </c>
      <c r="P40" s="620"/>
      <c r="W40" s="99">
        <v>42661</v>
      </c>
      <c r="X40" s="103">
        <v>46.72</v>
      </c>
      <c r="Y40" s="103">
        <v>47.35</v>
      </c>
      <c r="Z40" s="103">
        <v>46.72</v>
      </c>
      <c r="AA40" s="103">
        <v>47.03</v>
      </c>
      <c r="AB40" s="101">
        <v>2625700</v>
      </c>
      <c r="AC40" s="100">
        <v>46.55</v>
      </c>
      <c r="AD40" s="2">
        <f t="shared" si="0"/>
        <v>0.63000000000000256</v>
      </c>
      <c r="AE40" s="138">
        <f t="shared" si="1"/>
        <v>-3.6386986301369939E-3</v>
      </c>
    </row>
    <row r="41" spans="1:31" ht="15.75" thickTop="1" x14ac:dyDescent="0.25">
      <c r="O41" s="83">
        <v>1.1000000000000001</v>
      </c>
      <c r="P41" s="83">
        <f>O41*$Q$4</f>
        <v>59.213000000000001</v>
      </c>
      <c r="Q41" s="2"/>
      <c r="W41" s="99">
        <v>42660</v>
      </c>
      <c r="X41" s="103">
        <v>46.96</v>
      </c>
      <c r="Y41" s="103">
        <v>47.83</v>
      </c>
      <c r="Z41" s="103">
        <v>46.93</v>
      </c>
      <c r="AA41" s="103">
        <v>47.2</v>
      </c>
      <c r="AB41" s="101">
        <v>2397500</v>
      </c>
      <c r="AC41" s="100">
        <v>46.72</v>
      </c>
      <c r="AD41" s="2">
        <f t="shared" si="0"/>
        <v>0.89999999999999858</v>
      </c>
      <c r="AE41" s="138">
        <f t="shared" si="1"/>
        <v>9.9437959360137995E-3</v>
      </c>
    </row>
    <row r="42" spans="1:31" ht="20.25" thickBot="1" x14ac:dyDescent="0.35">
      <c r="O42" s="83">
        <v>1.0900000000000001</v>
      </c>
      <c r="P42" s="83">
        <f t="shared" ref="P42:P61" si="2">O42*$Q$4</f>
        <v>58.674700000000001</v>
      </c>
      <c r="Q42" s="2"/>
      <c r="T42" s="91" t="s">
        <v>113</v>
      </c>
      <c r="W42" s="99">
        <v>42657</v>
      </c>
      <c r="X42" s="103">
        <v>46.14</v>
      </c>
      <c r="Y42" s="103">
        <v>47.03</v>
      </c>
      <c r="Z42" s="103">
        <v>46.13</v>
      </c>
      <c r="AA42" s="103">
        <v>46.73</v>
      </c>
      <c r="AB42" s="101">
        <v>3486900</v>
      </c>
      <c r="AC42" s="100">
        <v>46.26</v>
      </c>
      <c r="AD42" s="2">
        <f t="shared" si="0"/>
        <v>0.89999999999999858</v>
      </c>
      <c r="AE42" s="138">
        <f t="shared" si="1"/>
        <v>1.9841269841269771E-2</v>
      </c>
    </row>
    <row r="43" spans="1:31" ht="15.75" thickTop="1" x14ac:dyDescent="0.25">
      <c r="O43" s="83">
        <v>1.08</v>
      </c>
      <c r="P43" s="83">
        <f t="shared" si="2"/>
        <v>58.136400000000002</v>
      </c>
      <c r="Q43" s="2"/>
      <c r="T43" s="97" t="s">
        <v>98</v>
      </c>
      <c r="U43" s="98">
        <v>53.66</v>
      </c>
      <c r="W43" s="99">
        <v>42656</v>
      </c>
      <c r="X43" s="103">
        <v>45.95</v>
      </c>
      <c r="Y43" s="103">
        <v>46.07</v>
      </c>
      <c r="Z43" s="103">
        <v>45.25</v>
      </c>
      <c r="AA43" s="103">
        <v>45.82</v>
      </c>
      <c r="AB43" s="101">
        <v>2548600</v>
      </c>
      <c r="AC43" s="100">
        <v>45.36</v>
      </c>
      <c r="AD43" s="2">
        <f t="shared" si="0"/>
        <v>0.82000000000000028</v>
      </c>
      <c r="AE43" s="138">
        <f t="shared" si="1"/>
        <v>-1.2195121951219523E-2</v>
      </c>
    </row>
    <row r="44" spans="1:31" x14ac:dyDescent="0.25">
      <c r="O44" s="83">
        <v>1.07</v>
      </c>
      <c r="P44" s="83">
        <f t="shared" si="2"/>
        <v>57.598100000000002</v>
      </c>
      <c r="Q44" s="2"/>
      <c r="T44" s="87" t="s">
        <v>99</v>
      </c>
      <c r="U44" s="88">
        <v>53.86</v>
      </c>
      <c r="W44" s="99">
        <v>42655</v>
      </c>
      <c r="X44" s="103">
        <v>45.95</v>
      </c>
      <c r="Y44" s="103">
        <v>46.52</v>
      </c>
      <c r="Z44" s="103">
        <v>45.95</v>
      </c>
      <c r="AA44" s="103">
        <v>46.39</v>
      </c>
      <c r="AB44" s="101">
        <v>3471600</v>
      </c>
      <c r="AC44" s="100">
        <v>45.92</v>
      </c>
      <c r="AD44" s="2">
        <f t="shared" si="0"/>
        <v>0.57000000000000028</v>
      </c>
      <c r="AE44" s="138">
        <f t="shared" si="1"/>
        <v>1.4582412726469318E-2</v>
      </c>
    </row>
    <row r="45" spans="1:31" x14ac:dyDescent="0.25">
      <c r="O45" s="83">
        <v>1.06</v>
      </c>
      <c r="P45" s="83">
        <f t="shared" si="2"/>
        <v>57.059800000000003</v>
      </c>
      <c r="Q45" s="2"/>
      <c r="T45" s="87" t="s">
        <v>100</v>
      </c>
      <c r="U45" s="88" t="s">
        <v>545</v>
      </c>
      <c r="W45" s="99">
        <v>42654</v>
      </c>
      <c r="X45" s="103">
        <v>46.56</v>
      </c>
      <c r="Y45" s="103">
        <v>46.56</v>
      </c>
      <c r="Z45" s="103">
        <v>45.4</v>
      </c>
      <c r="AA45" s="103">
        <v>45.72</v>
      </c>
      <c r="AB45" s="101">
        <v>2908200</v>
      </c>
      <c r="AC45" s="100">
        <v>45.26</v>
      </c>
      <c r="AD45" s="2">
        <f t="shared" si="0"/>
        <v>1.1600000000000037</v>
      </c>
      <c r="AE45" s="138">
        <f t="shared" si="1"/>
        <v>-2.2673288706542949E-2</v>
      </c>
    </row>
    <row r="46" spans="1:31" x14ac:dyDescent="0.25">
      <c r="O46" s="83">
        <v>1.05</v>
      </c>
      <c r="P46" s="83">
        <f t="shared" si="2"/>
        <v>56.521500000000003</v>
      </c>
      <c r="Q46" s="2"/>
      <c r="T46" s="87" t="s">
        <v>101</v>
      </c>
      <c r="U46" s="88" t="s">
        <v>546</v>
      </c>
      <c r="W46" s="99">
        <v>42653</v>
      </c>
      <c r="X46" s="103">
        <v>47.14</v>
      </c>
      <c r="Y46" s="103">
        <v>47.34</v>
      </c>
      <c r="Z46" s="103">
        <v>46.31</v>
      </c>
      <c r="AA46" s="103">
        <v>46.78</v>
      </c>
      <c r="AB46" s="101">
        <v>3148000</v>
      </c>
      <c r="AC46" s="100">
        <v>46.31</v>
      </c>
      <c r="AD46" s="2">
        <f t="shared" si="0"/>
        <v>1.0300000000000011</v>
      </c>
      <c r="AE46" s="138">
        <f t="shared" si="1"/>
        <v>-8.6299892125130118E-4</v>
      </c>
    </row>
    <row r="47" spans="1:31" x14ac:dyDescent="0.25">
      <c r="O47" s="83">
        <v>1.04</v>
      </c>
      <c r="P47" s="83">
        <f t="shared" si="2"/>
        <v>55.983200000000004</v>
      </c>
      <c r="Q47" s="2"/>
      <c r="T47" s="87" t="s">
        <v>102</v>
      </c>
      <c r="U47" s="88">
        <v>50.87</v>
      </c>
      <c r="W47" s="99">
        <v>42650</v>
      </c>
      <c r="X47" s="103">
        <v>47.49</v>
      </c>
      <c r="Y47" s="103">
        <v>47.68</v>
      </c>
      <c r="Z47" s="103">
        <v>46.52</v>
      </c>
      <c r="AA47" s="103">
        <v>46.82</v>
      </c>
      <c r="AB47" s="101">
        <v>3792800</v>
      </c>
      <c r="AC47" s="100">
        <v>46.35</v>
      </c>
      <c r="AD47" s="2">
        <f t="shared" si="0"/>
        <v>1.1599999999999966</v>
      </c>
      <c r="AE47" s="138">
        <f t="shared" si="1"/>
        <v>-1.0038445108927818E-2</v>
      </c>
    </row>
    <row r="48" spans="1:31" x14ac:dyDescent="0.25">
      <c r="O48" s="83">
        <v>1.03</v>
      </c>
      <c r="P48" s="83">
        <f t="shared" si="2"/>
        <v>55.444899999999997</v>
      </c>
      <c r="Q48" s="2"/>
      <c r="T48" s="87" t="s">
        <v>103</v>
      </c>
      <c r="U48" s="88">
        <v>1.72309</v>
      </c>
      <c r="W48" s="99">
        <v>42649</v>
      </c>
      <c r="X48" s="103">
        <v>46.82</v>
      </c>
      <c r="Y48" s="103">
        <v>47.96</v>
      </c>
      <c r="Z48" s="103">
        <v>46.79</v>
      </c>
      <c r="AA48" s="103">
        <v>47.3</v>
      </c>
      <c r="AB48" s="101">
        <v>3443600</v>
      </c>
      <c r="AC48" s="100">
        <v>46.82</v>
      </c>
      <c r="AD48" s="2">
        <f t="shared" si="0"/>
        <v>1.1700000000000017</v>
      </c>
      <c r="AE48" s="138">
        <f t="shared" si="1"/>
        <v>1.2543252595155652E-2</v>
      </c>
    </row>
    <row r="49" spans="15:31" x14ac:dyDescent="0.25">
      <c r="O49" s="83">
        <v>1.02</v>
      </c>
      <c r="P49" s="83">
        <f t="shared" si="2"/>
        <v>54.906599999999997</v>
      </c>
      <c r="Q49" s="2"/>
      <c r="T49" s="87" t="s">
        <v>104</v>
      </c>
      <c r="U49" s="89" t="s">
        <v>382</v>
      </c>
      <c r="W49" s="99">
        <v>42648</v>
      </c>
      <c r="X49" s="103">
        <v>47.38</v>
      </c>
      <c r="Y49" s="103">
        <v>47.47</v>
      </c>
      <c r="Z49" s="103">
        <v>45.76</v>
      </c>
      <c r="AA49" s="103">
        <v>46.71</v>
      </c>
      <c r="AB49" s="101">
        <v>5612000</v>
      </c>
      <c r="AC49" s="100">
        <v>46.24</v>
      </c>
      <c r="AD49" s="2">
        <f t="shared" si="0"/>
        <v>1.7100000000000009</v>
      </c>
      <c r="AE49" s="138">
        <f t="shared" si="1"/>
        <v>-7.9382106844024802E-3</v>
      </c>
    </row>
    <row r="50" spans="15:31" x14ac:dyDescent="0.25">
      <c r="O50" s="83">
        <v>1.01</v>
      </c>
      <c r="P50" s="83">
        <f t="shared" si="2"/>
        <v>54.368299999999998</v>
      </c>
      <c r="Q50" s="2"/>
      <c r="T50" s="87"/>
      <c r="U50" s="88"/>
      <c r="W50" s="99">
        <v>42647</v>
      </c>
      <c r="X50" s="103">
        <v>47.89</v>
      </c>
      <c r="Y50" s="103">
        <v>48.16</v>
      </c>
      <c r="Z50" s="103">
        <v>46.87</v>
      </c>
      <c r="AA50" s="103">
        <v>47.09</v>
      </c>
      <c r="AB50" s="101">
        <v>2621400</v>
      </c>
      <c r="AC50" s="100">
        <v>46.61</v>
      </c>
      <c r="AD50" s="2">
        <f t="shared" si="0"/>
        <v>1.2899999999999991</v>
      </c>
      <c r="AE50" s="138">
        <f t="shared" si="1"/>
        <v>-1.5004226542688071E-2</v>
      </c>
    </row>
    <row r="51" spans="15:31" x14ac:dyDescent="0.25">
      <c r="O51" s="83">
        <v>1</v>
      </c>
      <c r="P51" s="83">
        <f t="shared" si="2"/>
        <v>53.83</v>
      </c>
      <c r="Q51" s="2"/>
      <c r="T51" s="87" t="s">
        <v>105</v>
      </c>
      <c r="U51" s="88" t="s">
        <v>547</v>
      </c>
      <c r="W51" s="99">
        <v>42646</v>
      </c>
      <c r="X51" s="103">
        <v>47.98</v>
      </c>
      <c r="Y51" s="103">
        <v>48.24</v>
      </c>
      <c r="Z51" s="103">
        <v>47.62</v>
      </c>
      <c r="AA51" s="103">
        <v>47.8</v>
      </c>
      <c r="AB51" s="101">
        <v>2346000</v>
      </c>
      <c r="AC51" s="100">
        <v>47.32</v>
      </c>
      <c r="AD51" s="2">
        <f t="shared" si="0"/>
        <v>0.62000000000000455</v>
      </c>
      <c r="AE51" s="138">
        <f t="shared" si="1"/>
        <v>-3.5797009896820775E-3</v>
      </c>
    </row>
    <row r="52" spans="15:31" x14ac:dyDescent="0.25">
      <c r="O52" s="83">
        <v>0.99</v>
      </c>
      <c r="P52" s="83">
        <f t="shared" si="2"/>
        <v>53.291699999999999</v>
      </c>
      <c r="Q52" s="2"/>
      <c r="T52" s="87" t="s">
        <v>106</v>
      </c>
      <c r="U52" s="88" t="s">
        <v>548</v>
      </c>
      <c r="W52" s="99">
        <v>42643</v>
      </c>
      <c r="X52" s="103">
        <v>47.5</v>
      </c>
      <c r="Y52" s="103">
        <v>48.25</v>
      </c>
      <c r="Z52" s="103">
        <v>47.32</v>
      </c>
      <c r="AA52" s="103">
        <v>47.98</v>
      </c>
      <c r="AB52" s="101">
        <v>4253100</v>
      </c>
      <c r="AC52" s="100">
        <v>47.49</v>
      </c>
      <c r="AD52" s="2">
        <f t="shared" si="0"/>
        <v>0.92999999999999972</v>
      </c>
      <c r="AE52" s="138">
        <f t="shared" si="1"/>
        <v>1.3877028181041862E-2</v>
      </c>
    </row>
    <row r="53" spans="15:31" x14ac:dyDescent="0.25">
      <c r="O53" s="83">
        <v>0.98</v>
      </c>
      <c r="P53" s="83">
        <f t="shared" si="2"/>
        <v>52.753399999999999</v>
      </c>
      <c r="Q53" s="2"/>
      <c r="T53" s="87" t="s">
        <v>107</v>
      </c>
      <c r="U53" s="90">
        <v>2826688</v>
      </c>
      <c r="W53" s="99">
        <v>42642</v>
      </c>
      <c r="X53" s="103">
        <v>48</v>
      </c>
      <c r="Y53" s="103">
        <v>48.09</v>
      </c>
      <c r="Z53" s="103">
        <v>47.08</v>
      </c>
      <c r="AA53" s="103">
        <v>47.32</v>
      </c>
      <c r="AB53" s="101">
        <v>2543200</v>
      </c>
      <c r="AC53" s="100">
        <v>46.84</v>
      </c>
      <c r="AD53" s="2">
        <f t="shared" si="0"/>
        <v>1.0100000000000051</v>
      </c>
      <c r="AE53" s="138">
        <f t="shared" si="1"/>
        <v>-1.6379672406551693E-2</v>
      </c>
    </row>
    <row r="54" spans="15:31" x14ac:dyDescent="0.25">
      <c r="O54" s="83">
        <v>0.97</v>
      </c>
      <c r="P54" s="83">
        <f t="shared" si="2"/>
        <v>52.2151</v>
      </c>
      <c r="T54" s="87" t="s">
        <v>110</v>
      </c>
      <c r="U54" s="90">
        <v>3000020</v>
      </c>
      <c r="W54" s="99">
        <v>42641</v>
      </c>
      <c r="X54" s="103">
        <v>47.63</v>
      </c>
      <c r="Y54" s="103">
        <v>48.14</v>
      </c>
      <c r="Z54" s="103">
        <v>47.3</v>
      </c>
      <c r="AA54" s="103">
        <v>48.11</v>
      </c>
      <c r="AB54" s="101">
        <v>2782800</v>
      </c>
      <c r="AC54" s="100">
        <v>47.62</v>
      </c>
      <c r="AD54" s="2">
        <f t="shared" si="0"/>
        <v>0.84000000000000341</v>
      </c>
      <c r="AE54" s="138">
        <f t="shared" si="1"/>
        <v>1.2760527435133895E-2</v>
      </c>
    </row>
    <row r="55" spans="15:31" x14ac:dyDescent="0.25">
      <c r="O55" s="83">
        <v>0.96</v>
      </c>
      <c r="P55" s="83">
        <f t="shared" si="2"/>
        <v>51.676799999999993</v>
      </c>
      <c r="T55" s="87" t="s">
        <v>108</v>
      </c>
      <c r="U55" s="88" t="s">
        <v>549</v>
      </c>
      <c r="W55" s="99">
        <v>42640</v>
      </c>
      <c r="X55" s="103">
        <v>47.36</v>
      </c>
      <c r="Y55" s="103">
        <v>47.69</v>
      </c>
      <c r="Z55" s="103">
        <v>47.08</v>
      </c>
      <c r="AA55" s="103">
        <v>47.5</v>
      </c>
      <c r="AB55" s="101">
        <v>2658100</v>
      </c>
      <c r="AC55" s="100">
        <v>47.02</v>
      </c>
      <c r="AD55" s="2">
        <f t="shared" si="0"/>
        <v>0.60999999999999943</v>
      </c>
      <c r="AE55" s="138">
        <f t="shared" si="1"/>
        <v>2.9863481228669109E-3</v>
      </c>
    </row>
    <row r="56" spans="15:31" x14ac:dyDescent="0.25">
      <c r="O56" s="83">
        <v>0.95</v>
      </c>
      <c r="P56" s="83">
        <f t="shared" si="2"/>
        <v>51.138499999999993</v>
      </c>
      <c r="T56" s="87" t="s">
        <v>111</v>
      </c>
      <c r="U56" s="88">
        <v>25.93</v>
      </c>
      <c r="W56" s="99">
        <v>42639</v>
      </c>
      <c r="X56" s="103">
        <v>48.25</v>
      </c>
      <c r="Y56" s="103">
        <v>48.3</v>
      </c>
      <c r="Z56" s="103">
        <v>47.32</v>
      </c>
      <c r="AA56" s="103">
        <v>47.36</v>
      </c>
      <c r="AB56" s="101">
        <v>3238900</v>
      </c>
      <c r="AC56" s="100">
        <v>46.88</v>
      </c>
      <c r="AD56" s="2">
        <f t="shared" si="0"/>
        <v>0.97999999999999687</v>
      </c>
      <c r="AE56" s="138">
        <f t="shared" si="1"/>
        <v>-2.1702838063439089E-2</v>
      </c>
    </row>
    <row r="57" spans="15:31" x14ac:dyDescent="0.25">
      <c r="O57" s="83">
        <v>0.94</v>
      </c>
      <c r="P57" s="83">
        <f t="shared" si="2"/>
        <v>50.600199999999994</v>
      </c>
      <c r="T57" s="87" t="s">
        <v>112</v>
      </c>
      <c r="U57" s="88">
        <v>2.08</v>
      </c>
      <c r="W57" s="99">
        <v>42636</v>
      </c>
      <c r="X57" s="103">
        <v>47.98</v>
      </c>
      <c r="Y57" s="103">
        <v>48.71</v>
      </c>
      <c r="Z57" s="103">
        <v>47.94</v>
      </c>
      <c r="AA57" s="103">
        <v>48.41</v>
      </c>
      <c r="AB57" s="101">
        <v>3683700</v>
      </c>
      <c r="AC57" s="100">
        <v>47.92</v>
      </c>
      <c r="AD57" s="2">
        <f t="shared" si="0"/>
        <v>0.77000000000000313</v>
      </c>
      <c r="AE57" s="138">
        <f t="shared" si="1"/>
        <v>1.0544074230282474E-2</v>
      </c>
    </row>
    <row r="58" spans="15:31" x14ac:dyDescent="0.25">
      <c r="O58" s="83">
        <v>0.93</v>
      </c>
      <c r="P58" s="83">
        <f t="shared" si="2"/>
        <v>50.061900000000001</v>
      </c>
      <c r="T58" s="87" t="s">
        <v>109</v>
      </c>
      <c r="U58" s="88" t="s">
        <v>550</v>
      </c>
      <c r="W58" s="99">
        <v>42635</v>
      </c>
      <c r="X58" s="103">
        <v>48.77</v>
      </c>
      <c r="Y58" s="103">
        <v>49.04</v>
      </c>
      <c r="Z58" s="103">
        <v>47.72</v>
      </c>
      <c r="AA58" s="103">
        <v>47.91</v>
      </c>
      <c r="AB58" s="101">
        <v>3790800</v>
      </c>
      <c r="AC58" s="100">
        <v>47.42</v>
      </c>
      <c r="AD58" s="2">
        <f t="shared" si="0"/>
        <v>1.3200000000000003</v>
      </c>
      <c r="AE58" s="138">
        <f t="shared" si="1"/>
        <v>-1.2083333333333335E-2</v>
      </c>
    </row>
    <row r="59" spans="15:31" x14ac:dyDescent="0.25">
      <c r="O59" s="83">
        <v>0.92</v>
      </c>
      <c r="P59" s="83">
        <f t="shared" si="2"/>
        <v>49.523600000000002</v>
      </c>
      <c r="W59" s="99">
        <v>42634</v>
      </c>
      <c r="X59" s="103">
        <v>48.31</v>
      </c>
      <c r="Y59" s="103">
        <v>48.73</v>
      </c>
      <c r="Z59" s="103">
        <v>47.89</v>
      </c>
      <c r="AA59" s="103">
        <v>48.49</v>
      </c>
      <c r="AB59" s="101">
        <v>3215100</v>
      </c>
      <c r="AC59" s="100">
        <v>48</v>
      </c>
      <c r="AD59" s="2">
        <f t="shared" si="0"/>
        <v>0.83999999999999631</v>
      </c>
      <c r="AE59" s="138">
        <f t="shared" si="1"/>
        <v>9.8884914790657863E-3</v>
      </c>
    </row>
    <row r="60" spans="15:31" x14ac:dyDescent="0.25">
      <c r="O60" s="83">
        <v>0.91</v>
      </c>
      <c r="P60" s="83">
        <f t="shared" si="2"/>
        <v>48.985300000000002</v>
      </c>
      <c r="W60" s="99">
        <v>42633</v>
      </c>
      <c r="X60" s="103">
        <v>49.18</v>
      </c>
      <c r="Y60" s="103">
        <v>49.47</v>
      </c>
      <c r="Z60" s="103">
        <v>48.02</v>
      </c>
      <c r="AA60" s="103">
        <v>48.02</v>
      </c>
      <c r="AB60" s="101">
        <v>3893700</v>
      </c>
      <c r="AC60" s="100">
        <v>47.53</v>
      </c>
      <c r="AD60" s="2">
        <f t="shared" si="0"/>
        <v>1.4499999999999957</v>
      </c>
      <c r="AE60" s="138">
        <f t="shared" si="1"/>
        <v>-1.9797896473499721E-2</v>
      </c>
    </row>
    <row r="61" spans="15:31" x14ac:dyDescent="0.25">
      <c r="O61" s="83">
        <v>0.9</v>
      </c>
      <c r="P61" s="83">
        <f t="shared" si="2"/>
        <v>48.447000000000003</v>
      </c>
      <c r="W61" s="99">
        <v>42632</v>
      </c>
      <c r="X61" s="103">
        <v>49.31</v>
      </c>
      <c r="Y61" s="103">
        <v>49.9</v>
      </c>
      <c r="Z61" s="103">
        <v>48.99</v>
      </c>
      <c r="AA61" s="103">
        <v>48.99</v>
      </c>
      <c r="AB61" s="101">
        <v>2611800</v>
      </c>
      <c r="AC61" s="100">
        <v>48.49</v>
      </c>
      <c r="AD61" s="2">
        <f t="shared" si="0"/>
        <v>0.90999999999999659</v>
      </c>
      <c r="AE61" s="138">
        <f t="shared" si="1"/>
        <v>-4.1076196344217442E-3</v>
      </c>
    </row>
    <row r="62" spans="15:31" x14ac:dyDescent="0.25">
      <c r="W62" s="99">
        <v>42629</v>
      </c>
      <c r="X62" s="103">
        <v>49.04</v>
      </c>
      <c r="Y62" s="103">
        <v>49.86</v>
      </c>
      <c r="Z62" s="103">
        <v>48.71</v>
      </c>
      <c r="AA62" s="103">
        <v>49.19</v>
      </c>
      <c r="AB62" s="101">
        <v>5135200</v>
      </c>
      <c r="AC62" s="100">
        <v>48.69</v>
      </c>
      <c r="AD62" s="2">
        <f t="shared" si="0"/>
        <v>1.1499999999999986</v>
      </c>
      <c r="AE62" s="138">
        <f t="shared" si="1"/>
        <v>1.9472361809045324E-2</v>
      </c>
    </row>
    <row r="63" spans="15:31" x14ac:dyDescent="0.25">
      <c r="W63" s="99">
        <v>42628</v>
      </c>
      <c r="X63" s="103">
        <v>47.52</v>
      </c>
      <c r="Y63" s="103">
        <v>48.41</v>
      </c>
      <c r="Z63" s="103">
        <v>47.44</v>
      </c>
      <c r="AA63" s="103">
        <v>48.25</v>
      </c>
      <c r="AB63" s="101">
        <v>2450200</v>
      </c>
      <c r="AC63" s="100">
        <v>47.76</v>
      </c>
      <c r="AD63" s="2">
        <f t="shared" si="0"/>
        <v>0.96999999999999886</v>
      </c>
      <c r="AE63" s="138">
        <f t="shared" si="1"/>
        <v>1.5090329436769467E-2</v>
      </c>
    </row>
    <row r="64" spans="15:31" x14ac:dyDescent="0.25">
      <c r="W64" s="99">
        <v>42627</v>
      </c>
      <c r="X64" s="103">
        <v>47.57</v>
      </c>
      <c r="Y64" s="103">
        <v>47.96</v>
      </c>
      <c r="Z64" s="103">
        <v>47.3</v>
      </c>
      <c r="AA64" s="103">
        <v>47.53</v>
      </c>
      <c r="AB64" s="101">
        <v>1707600</v>
      </c>
      <c r="AC64" s="100">
        <v>47.05</v>
      </c>
      <c r="AD64" s="2">
        <f t="shared" si="0"/>
        <v>0.66000000000000369</v>
      </c>
      <c r="AE64" s="138">
        <f t="shared" si="1"/>
        <v>-4.2328042328042548E-3</v>
      </c>
    </row>
    <row r="65" spans="23:31" x14ac:dyDescent="0.25">
      <c r="W65" s="99">
        <v>42626</v>
      </c>
      <c r="X65" s="103">
        <v>47.88</v>
      </c>
      <c r="Y65" s="103">
        <v>48.39</v>
      </c>
      <c r="Z65" s="103">
        <v>47.39</v>
      </c>
      <c r="AA65" s="103">
        <v>47.73</v>
      </c>
      <c r="AB65" s="101">
        <v>2342500</v>
      </c>
      <c r="AC65" s="100">
        <v>47.25</v>
      </c>
      <c r="AD65" s="2">
        <f t="shared" si="0"/>
        <v>1</v>
      </c>
      <c r="AE65" s="138">
        <f t="shared" si="1"/>
        <v>-9.849119865884326E-3</v>
      </c>
    </row>
    <row r="66" spans="23:31" x14ac:dyDescent="0.25">
      <c r="W66" s="99">
        <v>42625</v>
      </c>
      <c r="X66" s="103">
        <v>47.3</v>
      </c>
      <c r="Y66" s="103">
        <v>48.44</v>
      </c>
      <c r="Z66" s="103">
        <v>47.17</v>
      </c>
      <c r="AA66" s="103">
        <v>48.21</v>
      </c>
      <c r="AB66" s="101">
        <v>2940600</v>
      </c>
      <c r="AC66" s="100">
        <v>47.72</v>
      </c>
      <c r="AD66" s="2">
        <f t="shared" si="0"/>
        <v>1.269999999999996</v>
      </c>
      <c r="AE66" s="138">
        <f t="shared" si="1"/>
        <v>1.0374761803938259E-2</v>
      </c>
    </row>
    <row r="67" spans="23:31" x14ac:dyDescent="0.25">
      <c r="W67" s="99">
        <v>42622</v>
      </c>
      <c r="X67" s="103">
        <v>48.77</v>
      </c>
      <c r="Y67" s="103">
        <v>48.88</v>
      </c>
      <c r="Z67" s="103">
        <v>47.65</v>
      </c>
      <c r="AA67" s="103">
        <v>47.71</v>
      </c>
      <c r="AB67" s="101">
        <v>2476100</v>
      </c>
      <c r="AC67" s="100">
        <v>47.23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99">
        <v>42621</v>
      </c>
      <c r="X68" s="103">
        <v>49.26</v>
      </c>
      <c r="Y68" s="103">
        <v>49.46</v>
      </c>
      <c r="Z68" s="103">
        <v>48.96</v>
      </c>
      <c r="AA68" s="103">
        <v>49.07</v>
      </c>
      <c r="AB68" s="101">
        <v>2251400</v>
      </c>
      <c r="AC68" s="100">
        <v>48.57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42713</v>
      </c>
      <c r="X2" s="103">
        <v>35.75</v>
      </c>
      <c r="Y2" s="103">
        <v>35.9</v>
      </c>
      <c r="Z2" s="103">
        <v>35.590000000000003</v>
      </c>
      <c r="AA2" s="103">
        <v>35.76</v>
      </c>
      <c r="AB2" s="101">
        <v>16291200</v>
      </c>
      <c r="AC2" s="100">
        <v>35.76</v>
      </c>
      <c r="AD2" s="2">
        <f>Y2-Z2</f>
        <v>0.30999999999999517</v>
      </c>
      <c r="AE2" s="138">
        <f>AC2/AC3-1</f>
        <v>1.680672268907335E-3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35.76</v>
      </c>
      <c r="S3" s="115"/>
      <c r="T3" s="17"/>
      <c r="U3" s="17"/>
      <c r="V3" s="17"/>
      <c r="W3" s="99">
        <v>42712</v>
      </c>
      <c r="X3" s="103">
        <v>35.479999999999997</v>
      </c>
      <c r="Y3" s="103">
        <v>36.03</v>
      </c>
      <c r="Z3" s="103">
        <v>35.22</v>
      </c>
      <c r="AA3" s="103">
        <v>35.700000000000003</v>
      </c>
      <c r="AB3" s="101">
        <v>19915500</v>
      </c>
      <c r="AC3" s="100">
        <v>35.700000000000003</v>
      </c>
      <c r="AD3" s="2">
        <f t="shared" ref="AD3:AD66" si="0">Y3-Z3</f>
        <v>0.81000000000000227</v>
      </c>
      <c r="AE3" s="138">
        <f t="shared" ref="AE3:AE66" si="1">AC3/AC4-1</f>
        <v>5.6338028169014009E-3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35.76</v>
      </c>
      <c r="R4" s="547">
        <v>1.6999999999999999E-3</v>
      </c>
      <c r="W4" s="99">
        <v>42711</v>
      </c>
      <c r="X4" s="103">
        <v>34.67</v>
      </c>
      <c r="Y4" s="103">
        <v>35.57</v>
      </c>
      <c r="Z4" s="103">
        <v>34.450000000000003</v>
      </c>
      <c r="AA4" s="103">
        <v>35.5</v>
      </c>
      <c r="AB4" s="101">
        <v>21555100</v>
      </c>
      <c r="AC4" s="100">
        <v>35.5</v>
      </c>
      <c r="AD4" s="2">
        <f t="shared" si="0"/>
        <v>1.1199999999999974</v>
      </c>
      <c r="AE4" s="138">
        <f t="shared" si="1"/>
        <v>2.2465437788018461E-2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42710</v>
      </c>
      <c r="X5" s="103">
        <v>34.39</v>
      </c>
      <c r="Y5" s="103">
        <v>34.75</v>
      </c>
      <c r="Z5" s="103">
        <v>34.299999999999997</v>
      </c>
      <c r="AA5" s="103">
        <v>34.72</v>
      </c>
      <c r="AB5" s="101">
        <v>15101300</v>
      </c>
      <c r="AC5" s="100">
        <v>34.72</v>
      </c>
      <c r="AD5" s="2">
        <f t="shared" si="0"/>
        <v>0.45000000000000284</v>
      </c>
      <c r="AE5" s="138">
        <f t="shared" si="1"/>
        <v>9.5958127362605339E-3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42709</v>
      </c>
      <c r="X6" s="103">
        <v>34.31</v>
      </c>
      <c r="Y6" s="103">
        <v>34.42</v>
      </c>
      <c r="Z6" s="103">
        <v>33.97</v>
      </c>
      <c r="AA6" s="103">
        <v>34.39</v>
      </c>
      <c r="AB6" s="101">
        <v>14418200</v>
      </c>
      <c r="AC6" s="100">
        <v>34.39</v>
      </c>
      <c r="AD6" s="2">
        <f t="shared" si="0"/>
        <v>0.45000000000000284</v>
      </c>
      <c r="AE6" s="138">
        <f t="shared" si="1"/>
        <v>6.7330210772835741E-3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42706</v>
      </c>
      <c r="X7" s="103">
        <v>33.72</v>
      </c>
      <c r="Y7" s="103">
        <v>34.26</v>
      </c>
      <c r="Z7" s="103">
        <v>33.6</v>
      </c>
      <c r="AA7" s="103">
        <v>34.159999999999997</v>
      </c>
      <c r="AB7" s="101">
        <v>21440700</v>
      </c>
      <c r="AC7" s="100">
        <v>34.159999999999997</v>
      </c>
      <c r="AD7" s="2">
        <f t="shared" si="0"/>
        <v>0.65999999999999659</v>
      </c>
      <c r="AE7" s="138">
        <f t="shared" si="1"/>
        <v>1.1848341232227444E-2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42705</v>
      </c>
      <c r="X8" s="103">
        <v>34.86</v>
      </c>
      <c r="Y8" s="103">
        <v>34.93</v>
      </c>
      <c r="Z8" s="103">
        <v>33.56</v>
      </c>
      <c r="AA8" s="103">
        <v>33.76</v>
      </c>
      <c r="AB8" s="101">
        <v>29550100</v>
      </c>
      <c r="AC8" s="100">
        <v>33.76</v>
      </c>
      <c r="AD8" s="2">
        <f t="shared" si="0"/>
        <v>1.3699999999999974</v>
      </c>
      <c r="AE8" s="138">
        <f t="shared" si="1"/>
        <v>-2.7089337175792649E-2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42704</v>
      </c>
      <c r="X9" s="103">
        <v>35.200000000000003</v>
      </c>
      <c r="Y9" s="103">
        <v>35.299999999999997</v>
      </c>
      <c r="Z9" s="103">
        <v>34.700000000000003</v>
      </c>
      <c r="AA9" s="103">
        <v>34.700000000000003</v>
      </c>
      <c r="AB9" s="101">
        <v>26864000</v>
      </c>
      <c r="AC9" s="100">
        <v>34.700000000000003</v>
      </c>
      <c r="AD9" s="2">
        <f t="shared" si="0"/>
        <v>0.59999999999999432</v>
      </c>
      <c r="AE9" s="138">
        <f t="shared" si="1"/>
        <v>-1.7275559331634049E-2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42703</v>
      </c>
      <c r="X10" s="103">
        <v>35.64</v>
      </c>
      <c r="Y10" s="103">
        <v>35.64</v>
      </c>
      <c r="Z10" s="103">
        <v>35.270000000000003</v>
      </c>
      <c r="AA10" s="103">
        <v>35.31</v>
      </c>
      <c r="AB10" s="101">
        <v>19571100</v>
      </c>
      <c r="AC10" s="100">
        <v>35.31</v>
      </c>
      <c r="AD10" s="2">
        <f t="shared" si="0"/>
        <v>0.36999999999999744</v>
      </c>
      <c r="AE10" s="138">
        <f t="shared" si="1"/>
        <v>-5.6322162771049733E-3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0.03</v>
      </c>
      <c r="W11" s="99">
        <v>42702</v>
      </c>
      <c r="X11" s="103">
        <v>35.43</v>
      </c>
      <c r="Y11" s="103">
        <v>35.659999999999997</v>
      </c>
      <c r="Z11" s="103">
        <v>35.21</v>
      </c>
      <c r="AA11" s="103">
        <v>35.51</v>
      </c>
      <c r="AB11" s="101">
        <v>13509400</v>
      </c>
      <c r="AC11" s="100">
        <v>35.51</v>
      </c>
      <c r="AD11" s="2">
        <f t="shared" si="0"/>
        <v>0.44999999999999574</v>
      </c>
      <c r="AE11" s="138">
        <f t="shared" si="1"/>
        <v>1.9751693002256765E-3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42699</v>
      </c>
      <c r="X12" s="103">
        <v>35.11</v>
      </c>
      <c r="Y12" s="103">
        <v>35.450000000000003</v>
      </c>
      <c r="Z12" s="103">
        <v>35.11</v>
      </c>
      <c r="AA12" s="103">
        <v>35.44</v>
      </c>
      <c r="AB12" s="101">
        <v>6349200</v>
      </c>
      <c r="AC12" s="100">
        <v>35.44</v>
      </c>
      <c r="AD12" s="2">
        <f t="shared" si="0"/>
        <v>0.34000000000000341</v>
      </c>
      <c r="AE12" s="138">
        <f t="shared" si="1"/>
        <v>6.8181818181816123E-3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42697</v>
      </c>
      <c r="X13" s="103">
        <v>35.479999999999997</v>
      </c>
      <c r="Y13" s="103">
        <v>35.520000000000003</v>
      </c>
      <c r="Z13" s="103">
        <v>35.1</v>
      </c>
      <c r="AA13" s="103">
        <v>35.200000000000003</v>
      </c>
      <c r="AB13" s="101">
        <v>15843100</v>
      </c>
      <c r="AC13" s="100">
        <v>35.200000000000003</v>
      </c>
      <c r="AD13" s="2">
        <f t="shared" si="0"/>
        <v>0.42000000000000171</v>
      </c>
      <c r="AE13" s="138">
        <f t="shared" si="1"/>
        <v>-7.8917700112738354E-3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42696</v>
      </c>
      <c r="X14" s="103">
        <v>35.18</v>
      </c>
      <c r="Y14" s="103">
        <v>35.5</v>
      </c>
      <c r="Z14" s="103">
        <v>35.11</v>
      </c>
      <c r="AA14" s="103">
        <v>35.479999999999997</v>
      </c>
      <c r="AB14" s="101">
        <v>22313500</v>
      </c>
      <c r="AC14" s="100">
        <v>35.479999999999997</v>
      </c>
      <c r="AD14" s="2">
        <f t="shared" si="0"/>
        <v>0.39000000000000057</v>
      </c>
      <c r="AE14" s="138">
        <f t="shared" si="1"/>
        <v>1.4293882218410436E-2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42695</v>
      </c>
      <c r="X15" s="103">
        <v>35.1</v>
      </c>
      <c r="Y15" s="103">
        <v>35.200000000000003</v>
      </c>
      <c r="Z15" s="103">
        <v>34.840000000000003</v>
      </c>
      <c r="AA15" s="103">
        <v>34.979999999999997</v>
      </c>
      <c r="AB15" s="101">
        <v>14195800</v>
      </c>
      <c r="AC15" s="100">
        <v>34.979999999999997</v>
      </c>
      <c r="AD15" s="2">
        <f t="shared" si="0"/>
        <v>0.35999999999999943</v>
      </c>
      <c r="AE15" s="138">
        <f t="shared" si="1"/>
        <v>8.5836909871228606E-4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42692</v>
      </c>
      <c r="X16" s="103">
        <v>34.9</v>
      </c>
      <c r="Y16" s="103">
        <v>35</v>
      </c>
      <c r="Z16" s="103">
        <v>34.64</v>
      </c>
      <c r="AA16" s="103">
        <v>34.950000000000003</v>
      </c>
      <c r="AB16" s="101">
        <v>16516500</v>
      </c>
      <c r="AC16" s="100">
        <v>34.950000000000003</v>
      </c>
      <c r="AD16" s="2">
        <f t="shared" si="0"/>
        <v>0.35999999999999943</v>
      </c>
      <c r="AE16" s="138">
        <f t="shared" si="1"/>
        <v>-1.9988577955454279E-3</v>
      </c>
    </row>
    <row r="17" spans="1:31" x14ac:dyDescent="0.25">
      <c r="W17" s="99">
        <v>42691</v>
      </c>
      <c r="X17" s="103">
        <v>34.81</v>
      </c>
      <c r="Y17" s="103">
        <v>35.020000000000003</v>
      </c>
      <c r="Z17" s="103">
        <v>34.630000000000003</v>
      </c>
      <c r="AA17" s="103">
        <v>35.020000000000003</v>
      </c>
      <c r="AB17" s="101">
        <v>15731300</v>
      </c>
      <c r="AC17" s="100">
        <v>35.020000000000003</v>
      </c>
      <c r="AD17" s="2">
        <f t="shared" si="0"/>
        <v>0.39000000000000057</v>
      </c>
      <c r="AE17" s="138">
        <f t="shared" si="1"/>
        <v>5.1664753157290022E-3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42690</v>
      </c>
      <c r="X18" s="103">
        <v>34.9</v>
      </c>
      <c r="Y18" s="103">
        <v>34.92</v>
      </c>
      <c r="Z18" s="103">
        <v>34.54</v>
      </c>
      <c r="AA18" s="103">
        <v>34.840000000000003</v>
      </c>
      <c r="AB18" s="101">
        <v>18535200</v>
      </c>
      <c r="AC18" s="100">
        <v>34.840000000000003</v>
      </c>
      <c r="AD18" s="2">
        <f t="shared" si="0"/>
        <v>0.38000000000000256</v>
      </c>
      <c r="AE18" s="138">
        <f t="shared" si="1"/>
        <v>-2.0051561157259368E-3</v>
      </c>
    </row>
    <row r="19" spans="1:31" x14ac:dyDescent="0.25">
      <c r="W19" s="99">
        <v>42689</v>
      </c>
      <c r="X19" s="103">
        <v>34.64</v>
      </c>
      <c r="Y19" s="103">
        <v>35.29</v>
      </c>
      <c r="Z19" s="103">
        <v>34.61</v>
      </c>
      <c r="AA19" s="103">
        <v>34.909999999999997</v>
      </c>
      <c r="AB19" s="101">
        <v>20651300</v>
      </c>
      <c r="AC19" s="100">
        <v>34.909999999999997</v>
      </c>
      <c r="AD19" s="2">
        <f t="shared" si="0"/>
        <v>0.67999999999999972</v>
      </c>
      <c r="AE19" s="138">
        <f t="shared" si="1"/>
        <v>1.24709976798143E-2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42688</v>
      </c>
      <c r="X20" s="103">
        <v>34.56</v>
      </c>
      <c r="Y20" s="103">
        <v>34.729999999999997</v>
      </c>
      <c r="Z20" s="103">
        <v>34.200000000000003</v>
      </c>
      <c r="AA20" s="103">
        <v>34.479999999999997</v>
      </c>
      <c r="AB20" s="101">
        <v>22529400</v>
      </c>
      <c r="AC20" s="100">
        <v>34.479999999999997</v>
      </c>
      <c r="AD20" s="2">
        <f t="shared" si="0"/>
        <v>0.52999999999999403</v>
      </c>
      <c r="AE20" s="138">
        <f t="shared" si="1"/>
        <v>-3.7561398439758253E-3</v>
      </c>
    </row>
    <row r="21" spans="1:31" x14ac:dyDescent="0.25">
      <c r="B21" s="193"/>
      <c r="C21" s="10"/>
      <c r="D21" s="40"/>
      <c r="E21" s="40"/>
      <c r="F21" s="40"/>
      <c r="G21" s="40"/>
      <c r="W21" s="99">
        <v>42685</v>
      </c>
      <c r="X21" s="103">
        <v>34.57</v>
      </c>
      <c r="Y21" s="103">
        <v>34.869999999999997</v>
      </c>
      <c r="Z21" s="103">
        <v>34.340000000000003</v>
      </c>
      <c r="AA21" s="103">
        <v>34.61</v>
      </c>
      <c r="AB21" s="101">
        <v>22549700</v>
      </c>
      <c r="AC21" s="100">
        <v>34.61</v>
      </c>
      <c r="AD21" s="2">
        <f t="shared" si="0"/>
        <v>0.52999999999999403</v>
      </c>
      <c r="AE21" s="138">
        <f t="shared" si="1"/>
        <v>3.1884057971014457E-3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42684</v>
      </c>
      <c r="X22" s="103">
        <v>34.950000000000003</v>
      </c>
      <c r="Y22" s="103">
        <v>34.950000000000003</v>
      </c>
      <c r="Z22" s="103">
        <v>34.03</v>
      </c>
      <c r="AA22" s="103">
        <v>34.5</v>
      </c>
      <c r="AB22" s="101">
        <v>28249900</v>
      </c>
      <c r="AC22" s="100">
        <v>34.5</v>
      </c>
      <c r="AD22" s="2">
        <f t="shared" si="0"/>
        <v>0.92000000000000171</v>
      </c>
      <c r="AE22" s="138">
        <f t="shared" si="1"/>
        <v>-7.194244604316502E-3</v>
      </c>
    </row>
    <row r="23" spans="1:31" x14ac:dyDescent="0.25">
      <c r="B23" s="10"/>
      <c r="C23" s="10"/>
      <c r="D23" s="40"/>
      <c r="E23" s="40"/>
      <c r="F23" s="40"/>
      <c r="G23" s="40"/>
      <c r="W23" s="99">
        <v>42683</v>
      </c>
      <c r="X23" s="103">
        <v>34.130000000000003</v>
      </c>
      <c r="Y23" s="103">
        <v>34.85</v>
      </c>
      <c r="Z23" s="103">
        <v>33.67</v>
      </c>
      <c r="AA23" s="103">
        <v>34.75</v>
      </c>
      <c r="AB23" s="101">
        <v>25991200</v>
      </c>
      <c r="AC23" s="100">
        <v>34.75</v>
      </c>
      <c r="AD23" s="2">
        <f t="shared" si="0"/>
        <v>1.1799999999999997</v>
      </c>
      <c r="AE23" s="138">
        <f t="shared" si="1"/>
        <v>2.8785261945873941E-4</v>
      </c>
    </row>
    <row r="24" spans="1:31" x14ac:dyDescent="0.25">
      <c r="B24" s="10"/>
      <c r="C24" s="10"/>
      <c r="D24" s="40"/>
      <c r="E24" s="40"/>
      <c r="F24" s="40"/>
      <c r="G24" s="40"/>
      <c r="W24" s="99">
        <v>42682</v>
      </c>
      <c r="X24" s="103">
        <v>34.6</v>
      </c>
      <c r="Y24" s="103">
        <v>34.950000000000003</v>
      </c>
      <c r="Z24" s="103">
        <v>34.49</v>
      </c>
      <c r="AA24" s="103">
        <v>34.74</v>
      </c>
      <c r="AB24" s="101">
        <v>14833100</v>
      </c>
      <c r="AC24" s="100">
        <v>34.74</v>
      </c>
      <c r="AD24" s="2">
        <f t="shared" si="0"/>
        <v>0.46000000000000085</v>
      </c>
      <c r="AE24" s="138">
        <f t="shared" si="1"/>
        <v>1.4413375612569723E-3</v>
      </c>
    </row>
    <row r="25" spans="1:31" x14ac:dyDescent="0.25">
      <c r="B25" s="10"/>
      <c r="C25" s="10"/>
      <c r="D25" s="40"/>
      <c r="E25" s="40"/>
      <c r="F25" s="40"/>
      <c r="G25" s="40"/>
      <c r="W25" s="99">
        <v>42681</v>
      </c>
      <c r="X25" s="103">
        <v>34.24</v>
      </c>
      <c r="Y25" s="103">
        <v>34.75</v>
      </c>
      <c r="Z25" s="103">
        <v>34.15</v>
      </c>
      <c r="AA25" s="103">
        <v>34.69</v>
      </c>
      <c r="AB25" s="101">
        <v>19296600</v>
      </c>
      <c r="AC25" s="100">
        <v>34.69</v>
      </c>
      <c r="AD25" s="2">
        <f t="shared" si="0"/>
        <v>0.60000000000000142</v>
      </c>
      <c r="AE25" s="138">
        <f t="shared" si="1"/>
        <v>3.2133293662600426E-2</v>
      </c>
    </row>
    <row r="26" spans="1:31" x14ac:dyDescent="0.25">
      <c r="B26" s="10"/>
      <c r="C26" s="10"/>
      <c r="D26" s="40"/>
      <c r="E26" s="40"/>
      <c r="F26" s="40"/>
      <c r="G26" s="40"/>
      <c r="W26" s="99">
        <v>42678</v>
      </c>
      <c r="X26" s="103">
        <v>33.53</v>
      </c>
      <c r="Y26" s="103">
        <v>33.93</v>
      </c>
      <c r="Z26" s="103">
        <v>33.42</v>
      </c>
      <c r="AA26" s="103">
        <v>33.61</v>
      </c>
      <c r="AB26" s="101">
        <v>21914700</v>
      </c>
      <c r="AC26" s="100">
        <v>33.61</v>
      </c>
      <c r="AD26" s="2">
        <f t="shared" si="0"/>
        <v>0.50999999999999801</v>
      </c>
      <c r="AE26" s="138">
        <f t="shared" si="1"/>
        <v>-9.4311818449749341E-3</v>
      </c>
    </row>
    <row r="27" spans="1:31" x14ac:dyDescent="0.25">
      <c r="B27" s="10"/>
      <c r="C27" s="10"/>
      <c r="D27" s="40"/>
      <c r="E27" s="40"/>
      <c r="F27" s="40"/>
      <c r="G27" s="40"/>
      <c r="W27" s="99">
        <v>42677</v>
      </c>
      <c r="X27" s="103">
        <v>34.450000000000003</v>
      </c>
      <c r="Y27" s="103">
        <v>34.520000000000003</v>
      </c>
      <c r="Z27" s="103">
        <v>33.869999999999997</v>
      </c>
      <c r="AA27" s="103">
        <v>33.93</v>
      </c>
      <c r="AB27" s="101">
        <v>19400000</v>
      </c>
      <c r="AC27" s="100">
        <v>33.93</v>
      </c>
      <c r="AD27" s="2">
        <f t="shared" si="0"/>
        <v>0.65000000000000568</v>
      </c>
      <c r="AE27" s="138">
        <f t="shared" si="1"/>
        <v>-1.9364161849711015E-2</v>
      </c>
    </row>
    <row r="28" spans="1:31" x14ac:dyDescent="0.25">
      <c r="B28" s="10"/>
      <c r="C28" s="10"/>
      <c r="D28" s="40"/>
      <c r="E28" s="40"/>
      <c r="F28" s="40"/>
      <c r="G28" s="40"/>
      <c r="W28" s="99">
        <v>42676</v>
      </c>
      <c r="X28" s="103">
        <v>34.6</v>
      </c>
      <c r="Y28" s="103">
        <v>34.9</v>
      </c>
      <c r="Z28" s="103">
        <v>34.47</v>
      </c>
      <c r="AA28" s="103">
        <v>34.6</v>
      </c>
      <c r="AB28" s="101">
        <v>21416400</v>
      </c>
      <c r="AC28" s="100">
        <v>34.6</v>
      </c>
      <c r="AD28" s="2">
        <f t="shared" si="0"/>
        <v>0.42999999999999972</v>
      </c>
      <c r="AE28" s="138">
        <f t="shared" si="1"/>
        <v>2.3174971031285629E-3</v>
      </c>
    </row>
    <row r="29" spans="1:31" x14ac:dyDescent="0.25">
      <c r="B29" s="10"/>
      <c r="C29" s="10"/>
      <c r="D29" s="40"/>
      <c r="E29" s="40"/>
      <c r="F29" s="40"/>
      <c r="G29" s="40"/>
      <c r="W29" s="99">
        <v>42675</v>
      </c>
      <c r="X29" s="103">
        <v>34.9</v>
      </c>
      <c r="Y29" s="103">
        <v>35.159999999999997</v>
      </c>
      <c r="Z29" s="103">
        <v>34.270000000000003</v>
      </c>
      <c r="AA29" s="103">
        <v>34.520000000000003</v>
      </c>
      <c r="AB29" s="101">
        <v>25352400</v>
      </c>
      <c r="AC29" s="100">
        <v>34.520000000000003</v>
      </c>
      <c r="AD29" s="2">
        <f t="shared" si="0"/>
        <v>0.88999999999999346</v>
      </c>
      <c r="AE29" s="138">
        <f t="shared" si="1"/>
        <v>-1.0037281330656511E-2</v>
      </c>
    </row>
    <row r="30" spans="1:31" x14ac:dyDescent="0.25">
      <c r="B30" s="10"/>
      <c r="C30" s="10"/>
      <c r="D30" s="40"/>
      <c r="E30" s="40"/>
      <c r="F30" s="40"/>
      <c r="G30" s="40"/>
      <c r="W30" s="99">
        <v>42674</v>
      </c>
      <c r="X30" s="103">
        <v>34.92</v>
      </c>
      <c r="Y30" s="103">
        <v>35.08</v>
      </c>
      <c r="Z30" s="103">
        <v>34.840000000000003</v>
      </c>
      <c r="AA30" s="103">
        <v>34.869999999999997</v>
      </c>
      <c r="AB30" s="101">
        <v>19188600</v>
      </c>
      <c r="AC30" s="100">
        <v>34.869999999999997</v>
      </c>
      <c r="AD30" s="2">
        <f t="shared" si="0"/>
        <v>0.23999999999999488</v>
      </c>
      <c r="AE30" s="138">
        <f t="shared" si="1"/>
        <v>3.7420840529647226E-3</v>
      </c>
    </row>
    <row r="31" spans="1:31" x14ac:dyDescent="0.25">
      <c r="W31" s="99">
        <v>42671</v>
      </c>
      <c r="X31" s="103">
        <v>34.869999999999997</v>
      </c>
      <c r="Y31" s="103">
        <v>35.17</v>
      </c>
      <c r="Z31" s="103">
        <v>34.71</v>
      </c>
      <c r="AA31" s="103">
        <v>34.74</v>
      </c>
      <c r="AB31" s="101">
        <v>22296400</v>
      </c>
      <c r="AC31" s="100">
        <v>34.74</v>
      </c>
      <c r="AD31" s="2">
        <f t="shared" si="0"/>
        <v>0.46000000000000085</v>
      </c>
      <c r="AE31" s="138">
        <f t="shared" si="1"/>
        <v>-2.0109164033323967E-3</v>
      </c>
    </row>
    <row r="32" spans="1:31" x14ac:dyDescent="0.25">
      <c r="W32" s="99">
        <v>42670</v>
      </c>
      <c r="X32" s="103">
        <v>35.1</v>
      </c>
      <c r="Y32" s="103">
        <v>35.229999999999997</v>
      </c>
      <c r="Z32" s="103">
        <v>34.75</v>
      </c>
      <c r="AA32" s="103">
        <v>34.81</v>
      </c>
      <c r="AB32" s="101">
        <v>14634700</v>
      </c>
      <c r="AC32" s="100">
        <v>34.81</v>
      </c>
      <c r="AD32" s="2">
        <f t="shared" si="0"/>
        <v>0.47999999999999687</v>
      </c>
      <c r="AE32" s="138">
        <f t="shared" si="1"/>
        <v>-3.1500572737686028E-3</v>
      </c>
    </row>
    <row r="33" spans="1:31" x14ac:dyDescent="0.25">
      <c r="L33" t="s">
        <v>216</v>
      </c>
      <c r="M33" s="2">
        <f>M56+K56-F56</f>
        <v>1407.5400000000009</v>
      </c>
      <c r="W33" s="99">
        <v>42669</v>
      </c>
      <c r="X33" s="103">
        <v>35.04</v>
      </c>
      <c r="Y33" s="103">
        <v>35.21</v>
      </c>
      <c r="Z33" s="103">
        <v>34.74</v>
      </c>
      <c r="AA33" s="103">
        <v>34.92</v>
      </c>
      <c r="AB33" s="101">
        <v>19977600</v>
      </c>
      <c r="AC33" s="100">
        <v>34.92</v>
      </c>
      <c r="AD33" s="2">
        <f t="shared" si="0"/>
        <v>0.46999999999999886</v>
      </c>
      <c r="AE33" s="138">
        <f t="shared" si="1"/>
        <v>-5.12820512820511E-3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42668</v>
      </c>
      <c r="X34" s="103">
        <v>35.14</v>
      </c>
      <c r="Y34" s="103">
        <v>35.25</v>
      </c>
      <c r="Z34" s="103">
        <v>35.01</v>
      </c>
      <c r="AA34" s="103">
        <v>35.1</v>
      </c>
      <c r="AB34" s="101">
        <v>17860300</v>
      </c>
      <c r="AC34" s="100">
        <v>35.1</v>
      </c>
      <c r="AD34" s="2">
        <f t="shared" si="0"/>
        <v>0.24000000000000199</v>
      </c>
      <c r="AE34" s="138">
        <f t="shared" si="1"/>
        <v>-4.5377197958025306E-3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42667</v>
      </c>
      <c r="X35" s="103">
        <v>35.43</v>
      </c>
      <c r="Y35" s="103">
        <v>35.49</v>
      </c>
      <c r="Z35" s="103">
        <v>35.11</v>
      </c>
      <c r="AA35" s="103">
        <v>35.26</v>
      </c>
      <c r="AB35" s="101">
        <v>21524700</v>
      </c>
      <c r="AC35" s="100">
        <v>35.26</v>
      </c>
      <c r="AD35" s="2">
        <f t="shared" si="0"/>
        <v>0.38000000000000256</v>
      </c>
      <c r="AE35" s="138">
        <f t="shared" si="1"/>
        <v>3.1294452347083723E-3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42664</v>
      </c>
      <c r="X36" s="103">
        <v>35.21</v>
      </c>
      <c r="Y36" s="103">
        <v>35.4</v>
      </c>
      <c r="Z36" s="103">
        <v>34.81</v>
      </c>
      <c r="AA36" s="103">
        <v>35.15</v>
      </c>
      <c r="AB36" s="101">
        <v>20813200</v>
      </c>
      <c r="AC36" s="100">
        <v>35.15</v>
      </c>
      <c r="AD36" s="2">
        <f t="shared" si="0"/>
        <v>0.58999999999999631</v>
      </c>
      <c r="AE36" s="138">
        <f t="shared" si="1"/>
        <v>-7.9029071408410756E-3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42663</v>
      </c>
      <c r="X37" s="103">
        <v>35.409999999999997</v>
      </c>
      <c r="Y37" s="103">
        <v>35.67</v>
      </c>
      <c r="Z37" s="103">
        <v>35.1</v>
      </c>
      <c r="AA37" s="103">
        <v>35.43</v>
      </c>
      <c r="AB37" s="101">
        <v>25669500</v>
      </c>
      <c r="AC37" s="100">
        <v>35.43</v>
      </c>
      <c r="AD37" s="2">
        <f t="shared" si="0"/>
        <v>0.57000000000000028</v>
      </c>
      <c r="AE37" s="138">
        <f t="shared" si="1"/>
        <v>-2.2528865108419893E-3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42662</v>
      </c>
      <c r="X38" s="103">
        <v>36.07</v>
      </c>
      <c r="Y38" s="103">
        <v>36.090000000000003</v>
      </c>
      <c r="Z38" s="103">
        <v>35.229999999999997</v>
      </c>
      <c r="AA38" s="103">
        <v>35.51</v>
      </c>
      <c r="AB38" s="101">
        <v>75229000</v>
      </c>
      <c r="AC38" s="100">
        <v>35.51</v>
      </c>
      <c r="AD38" s="2">
        <f t="shared" si="0"/>
        <v>0.86000000000000654</v>
      </c>
      <c r="AE38" s="138">
        <f t="shared" si="1"/>
        <v>-5.9337748344370889E-2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42661</v>
      </c>
      <c r="X39" s="103">
        <v>37.97</v>
      </c>
      <c r="Y39" s="103">
        <v>38.049999999999997</v>
      </c>
      <c r="Z39" s="103">
        <v>37.53</v>
      </c>
      <c r="AA39" s="103">
        <v>37.75</v>
      </c>
      <c r="AB39" s="101">
        <v>42907800</v>
      </c>
      <c r="AC39" s="100">
        <v>37.75</v>
      </c>
      <c r="AD39" s="2">
        <f t="shared" si="0"/>
        <v>0.51999999999999602</v>
      </c>
      <c r="AE39" s="138">
        <f t="shared" si="1"/>
        <v>1.2335746849021278E-2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20" t="s">
        <v>78</v>
      </c>
      <c r="P40" s="620"/>
      <c r="W40" s="99">
        <v>42660</v>
      </c>
      <c r="X40" s="103">
        <v>37.549999999999997</v>
      </c>
      <c r="Y40" s="103">
        <v>37.72</v>
      </c>
      <c r="Z40" s="103">
        <v>37.24</v>
      </c>
      <c r="AA40" s="103">
        <v>37.29</v>
      </c>
      <c r="AB40" s="101">
        <v>15788100</v>
      </c>
      <c r="AC40" s="100">
        <v>37.29</v>
      </c>
      <c r="AD40" s="2">
        <f t="shared" si="0"/>
        <v>0.47999999999999687</v>
      </c>
      <c r="AE40" s="138">
        <f t="shared" si="1"/>
        <v>-4.272363150867875E-3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39.335999999999999</v>
      </c>
      <c r="Q41" s="2"/>
      <c r="W41" s="99">
        <v>42657</v>
      </c>
      <c r="X41" s="103">
        <v>37.19</v>
      </c>
      <c r="Y41" s="103">
        <v>37.700000000000003</v>
      </c>
      <c r="Z41" s="103">
        <v>37.159999999999997</v>
      </c>
      <c r="AA41" s="103">
        <v>37.450000000000003</v>
      </c>
      <c r="AB41" s="101">
        <v>19123900</v>
      </c>
      <c r="AC41" s="100">
        <v>37.450000000000003</v>
      </c>
      <c r="AD41" s="2">
        <f t="shared" si="0"/>
        <v>0.54000000000000625</v>
      </c>
      <c r="AE41" s="138">
        <f t="shared" si="1"/>
        <v>1.2983500135244963E-2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38.978400000000001</v>
      </c>
      <c r="Q42" s="2"/>
      <c r="T42" s="91" t="s">
        <v>113</v>
      </c>
      <c r="W42" s="99">
        <v>42656</v>
      </c>
      <c r="X42" s="103">
        <v>36.85</v>
      </c>
      <c r="Y42" s="103">
        <v>37.130000000000003</v>
      </c>
      <c r="Z42" s="103">
        <v>36.46</v>
      </c>
      <c r="AA42" s="103">
        <v>36.97</v>
      </c>
      <c r="AB42" s="101">
        <v>16936000</v>
      </c>
      <c r="AC42" s="100">
        <v>36.97</v>
      </c>
      <c r="AD42" s="2">
        <f t="shared" si="0"/>
        <v>0.67000000000000171</v>
      </c>
      <c r="AE42" s="138">
        <f t="shared" si="1"/>
        <v>-4.3091839482899408E-3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38.620800000000003</v>
      </c>
      <c r="Q43" s="2"/>
      <c r="T43" s="97" t="s">
        <v>98</v>
      </c>
      <c r="U43" s="98">
        <v>35.700000000000003</v>
      </c>
      <c r="V43" s="414"/>
      <c r="W43" s="99">
        <v>42655</v>
      </c>
      <c r="X43" s="103">
        <v>37.200000000000003</v>
      </c>
      <c r="Y43" s="103">
        <v>37.25</v>
      </c>
      <c r="Z43" s="103">
        <v>36.81</v>
      </c>
      <c r="AA43" s="103">
        <v>37.130000000000003</v>
      </c>
      <c r="AB43" s="101">
        <v>14053900</v>
      </c>
      <c r="AC43" s="100">
        <v>37.130000000000003</v>
      </c>
      <c r="AD43" s="2">
        <f t="shared" si="0"/>
        <v>0.43999999999999773</v>
      </c>
      <c r="AE43" s="138">
        <f t="shared" si="1"/>
        <v>-3.7563724174939361E-3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38.263199999999998</v>
      </c>
      <c r="Q44" s="2"/>
      <c r="T44" s="87" t="s">
        <v>99</v>
      </c>
      <c r="U44" s="88">
        <v>35.75</v>
      </c>
      <c r="V44" s="415"/>
      <c r="W44" s="99">
        <v>42654</v>
      </c>
      <c r="X44" s="103">
        <v>37.909999999999997</v>
      </c>
      <c r="Y44" s="103">
        <v>38</v>
      </c>
      <c r="Z44" s="103">
        <v>36.82</v>
      </c>
      <c r="AA44" s="103">
        <v>37.270000000000003</v>
      </c>
      <c r="AB44" s="101">
        <v>27650500</v>
      </c>
      <c r="AC44" s="100">
        <v>37.270000000000003</v>
      </c>
      <c r="AD44" s="2">
        <f t="shared" si="0"/>
        <v>1.1799999999999997</v>
      </c>
      <c r="AE44" s="138">
        <f t="shared" si="1"/>
        <v>-1.9726459758022119E-2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37.9056</v>
      </c>
      <c r="Q45" s="2"/>
      <c r="T45" s="87" t="s">
        <v>100</v>
      </c>
      <c r="U45" s="88" t="s">
        <v>551</v>
      </c>
      <c r="V45" s="415"/>
      <c r="W45" s="99">
        <v>42653</v>
      </c>
      <c r="X45" s="103">
        <v>38.25</v>
      </c>
      <c r="Y45" s="103">
        <v>38.36</v>
      </c>
      <c r="Z45" s="103">
        <v>37.9</v>
      </c>
      <c r="AA45" s="103">
        <v>38.020000000000003</v>
      </c>
      <c r="AB45" s="101">
        <v>14954300</v>
      </c>
      <c r="AC45" s="100">
        <v>38.020000000000003</v>
      </c>
      <c r="AD45" s="2">
        <f t="shared" si="0"/>
        <v>0.46000000000000085</v>
      </c>
      <c r="AE45" s="138">
        <f t="shared" si="1"/>
        <v>-2.0997375328083434E-3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37.548000000000002</v>
      </c>
      <c r="Q46" s="2"/>
      <c r="T46" s="87" t="s">
        <v>101</v>
      </c>
      <c r="U46" s="88" t="s">
        <v>552</v>
      </c>
      <c r="V46" s="415"/>
      <c r="W46" s="99">
        <v>42650</v>
      </c>
      <c r="X46" s="103">
        <v>38.08</v>
      </c>
      <c r="Y46" s="103">
        <v>38.22</v>
      </c>
      <c r="Z46" s="103">
        <v>37.78</v>
      </c>
      <c r="AA46" s="103">
        <v>38.1</v>
      </c>
      <c r="AB46" s="101">
        <v>16942500</v>
      </c>
      <c r="AC46" s="100">
        <v>38.1</v>
      </c>
      <c r="AD46" s="2">
        <f t="shared" si="0"/>
        <v>0.43999999999999773</v>
      </c>
      <c r="AE46" s="138">
        <f t="shared" si="1"/>
        <v>7.8802206461792146E-4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37.190399999999997</v>
      </c>
      <c r="Q47" s="2"/>
      <c r="T47" s="87" t="s">
        <v>102</v>
      </c>
      <c r="U47" s="88">
        <v>39.82</v>
      </c>
      <c r="V47" s="415"/>
      <c r="W47" s="99">
        <v>42649</v>
      </c>
      <c r="X47" s="103">
        <v>37.840000000000003</v>
      </c>
      <c r="Y47" s="103">
        <v>38.159999999999997</v>
      </c>
      <c r="Z47" s="103">
        <v>37.58</v>
      </c>
      <c r="AA47" s="103">
        <v>38.07</v>
      </c>
      <c r="AB47" s="101">
        <v>15171400</v>
      </c>
      <c r="AC47" s="100">
        <v>38.07</v>
      </c>
      <c r="AD47" s="2">
        <f t="shared" si="0"/>
        <v>0.57999999999999829</v>
      </c>
      <c r="AE47" s="138">
        <f t="shared" si="1"/>
        <v>2.1058173203474251E-3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36.832799999999999</v>
      </c>
      <c r="Q48" s="2"/>
      <c r="T48" s="87" t="s">
        <v>103</v>
      </c>
      <c r="U48" s="88">
        <v>1.17886</v>
      </c>
      <c r="V48" s="415"/>
      <c r="W48" s="99">
        <v>42648</v>
      </c>
      <c r="X48" s="103">
        <v>37.75</v>
      </c>
      <c r="Y48" s="103">
        <v>38.31</v>
      </c>
      <c r="Z48" s="103">
        <v>37.64</v>
      </c>
      <c r="AA48" s="103">
        <v>37.99</v>
      </c>
      <c r="AB48" s="101">
        <v>22420800</v>
      </c>
      <c r="AC48" s="100">
        <v>37.99</v>
      </c>
      <c r="AD48" s="2">
        <f t="shared" si="0"/>
        <v>0.67000000000000171</v>
      </c>
      <c r="AE48" s="138">
        <f t="shared" si="1"/>
        <v>1.1987213638785299E-2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36.475200000000001</v>
      </c>
      <c r="Q49" s="2"/>
      <c r="T49" s="87" t="s">
        <v>122</v>
      </c>
      <c r="U49" s="89" t="s">
        <v>353</v>
      </c>
      <c r="V49" s="416"/>
      <c r="W49" s="99">
        <v>42647</v>
      </c>
      <c r="X49" s="103">
        <v>37.770000000000003</v>
      </c>
      <c r="Y49" s="103">
        <v>37.94</v>
      </c>
      <c r="Z49" s="103">
        <v>37.33</v>
      </c>
      <c r="AA49" s="103">
        <v>37.54</v>
      </c>
      <c r="AB49" s="101">
        <v>14393100</v>
      </c>
      <c r="AC49" s="100">
        <v>37.54</v>
      </c>
      <c r="AD49" s="2">
        <f t="shared" si="0"/>
        <v>0.60999999999999943</v>
      </c>
      <c r="AE49" s="138">
        <f t="shared" si="1"/>
        <v>-3.1864046733934837E-3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36.117599999999996</v>
      </c>
      <c r="Q50" s="2"/>
      <c r="T50" s="87"/>
      <c r="U50" s="88"/>
      <c r="V50" s="415"/>
      <c r="W50" s="99">
        <v>42646</v>
      </c>
      <c r="X50" s="103">
        <v>37.69</v>
      </c>
      <c r="Y50" s="103">
        <v>37.950000000000003</v>
      </c>
      <c r="Z50" s="103">
        <v>37.53</v>
      </c>
      <c r="AA50" s="103">
        <v>37.659999999999997</v>
      </c>
      <c r="AB50" s="101">
        <v>14113600</v>
      </c>
      <c r="AC50" s="100">
        <v>37.659999999999997</v>
      </c>
      <c r="AD50" s="2">
        <f t="shared" si="0"/>
        <v>0.42000000000000171</v>
      </c>
      <c r="AE50" s="138">
        <f t="shared" si="1"/>
        <v>-2.3841059602649484E-3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35.76</v>
      </c>
      <c r="Q51" s="2"/>
      <c r="T51" s="87" t="s">
        <v>105</v>
      </c>
      <c r="U51" s="88" t="s">
        <v>553</v>
      </c>
      <c r="V51" s="415"/>
      <c r="W51" s="99">
        <v>42643</v>
      </c>
      <c r="X51" s="103">
        <v>37.47</v>
      </c>
      <c r="Y51" s="103">
        <v>37.92</v>
      </c>
      <c r="Z51" s="103">
        <v>37.44</v>
      </c>
      <c r="AA51" s="103">
        <v>37.75</v>
      </c>
      <c r="AB51" s="101">
        <v>24279300</v>
      </c>
      <c r="AC51" s="100">
        <v>37.75</v>
      </c>
      <c r="AD51" s="2">
        <f t="shared" si="0"/>
        <v>0.48000000000000398</v>
      </c>
      <c r="AE51" s="138">
        <f t="shared" si="1"/>
        <v>1.1521972132904512E-2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35.4024</v>
      </c>
      <c r="Q52" s="2"/>
      <c r="T52" s="87" t="s">
        <v>106</v>
      </c>
      <c r="U52" s="88" t="s">
        <v>342</v>
      </c>
      <c r="V52" s="415"/>
      <c r="W52" s="99">
        <v>42642</v>
      </c>
      <c r="X52" s="103">
        <v>37.49</v>
      </c>
      <c r="Y52" s="103">
        <v>37.53</v>
      </c>
      <c r="Z52" s="103">
        <v>37</v>
      </c>
      <c r="AA52" s="103">
        <v>37.32</v>
      </c>
      <c r="AB52" s="101">
        <v>17675000</v>
      </c>
      <c r="AC52" s="100">
        <v>37.32</v>
      </c>
      <c r="AD52" s="2">
        <f t="shared" si="0"/>
        <v>0.53000000000000114</v>
      </c>
      <c r="AE52" s="138">
        <f t="shared" si="1"/>
        <v>-3.2051282051280827E-3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35.044799999999995</v>
      </c>
      <c r="Q53" s="2"/>
      <c r="T53" s="87" t="s">
        <v>107</v>
      </c>
      <c r="U53" s="90">
        <v>16326925</v>
      </c>
      <c r="V53" s="417"/>
      <c r="W53" s="99">
        <v>42641</v>
      </c>
      <c r="X53" s="103">
        <v>37.31</v>
      </c>
      <c r="Y53" s="103">
        <v>37.5</v>
      </c>
      <c r="Z53" s="103">
        <v>37.15</v>
      </c>
      <c r="AA53" s="103">
        <v>37.44</v>
      </c>
      <c r="AB53" s="101">
        <v>19020800</v>
      </c>
      <c r="AC53" s="100">
        <v>37.44</v>
      </c>
      <c r="AD53" s="2">
        <f t="shared" si="0"/>
        <v>0.35000000000000142</v>
      </c>
      <c r="AE53" s="138">
        <f t="shared" si="1"/>
        <v>6.9930069930068672E-3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34.687199999999997</v>
      </c>
      <c r="T54" s="87" t="s">
        <v>110</v>
      </c>
      <c r="U54" s="90">
        <v>21909900</v>
      </c>
      <c r="V54" s="417"/>
      <c r="W54" s="99">
        <v>42640</v>
      </c>
      <c r="X54" s="103">
        <v>36.9</v>
      </c>
      <c r="Y54" s="103">
        <v>37.22</v>
      </c>
      <c r="Z54" s="103">
        <v>36.630000000000003</v>
      </c>
      <c r="AA54" s="103">
        <v>37.18</v>
      </c>
      <c r="AB54" s="101">
        <v>22391600</v>
      </c>
      <c r="AC54" s="100">
        <v>37.18</v>
      </c>
      <c r="AD54" s="2">
        <f t="shared" si="0"/>
        <v>0.58999999999999631</v>
      </c>
      <c r="AE54" s="138">
        <f t="shared" si="1"/>
        <v>1.4461118690313857E-2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34.329599999999999</v>
      </c>
      <c r="T55" s="87" t="s">
        <v>108</v>
      </c>
      <c r="U55" s="88" t="s">
        <v>554</v>
      </c>
      <c r="V55" s="415"/>
      <c r="W55" s="99">
        <v>42639</v>
      </c>
      <c r="X55" s="103">
        <v>36.92</v>
      </c>
      <c r="Y55" s="103">
        <v>36.94</v>
      </c>
      <c r="Z55" s="103">
        <v>36.6</v>
      </c>
      <c r="AA55" s="103">
        <v>36.65</v>
      </c>
      <c r="AB55" s="101">
        <v>25518800</v>
      </c>
      <c r="AC55" s="100">
        <v>36.65</v>
      </c>
      <c r="AD55" s="2">
        <f t="shared" si="0"/>
        <v>0.33999999999999631</v>
      </c>
      <c r="AE55" s="138">
        <f t="shared" si="1"/>
        <v>-1.452003226673837E-2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33.971999999999994</v>
      </c>
      <c r="T56" s="87" t="s">
        <v>111</v>
      </c>
      <c r="U56" s="88">
        <v>16.78</v>
      </c>
      <c r="V56" s="415"/>
      <c r="W56" s="99">
        <v>42636</v>
      </c>
      <c r="X56" s="103">
        <v>37.450000000000003</v>
      </c>
      <c r="Y56" s="103">
        <v>37.65</v>
      </c>
      <c r="Z56" s="103">
        <v>37.119999999999997</v>
      </c>
      <c r="AA56" s="103">
        <v>37.19</v>
      </c>
      <c r="AB56" s="101">
        <v>18062500</v>
      </c>
      <c r="AC56" s="100">
        <v>37.19</v>
      </c>
      <c r="AD56" s="2">
        <f t="shared" si="0"/>
        <v>0.53000000000000114</v>
      </c>
      <c r="AE56" s="138">
        <f t="shared" si="1"/>
        <v>-9.5872170439413873E-3</v>
      </c>
    </row>
    <row r="57" spans="1:31" x14ac:dyDescent="0.25">
      <c r="O57" s="83">
        <v>0.94</v>
      </c>
      <c r="P57" s="83">
        <f t="shared" si="4"/>
        <v>33.614399999999996</v>
      </c>
      <c r="T57" s="87" t="s">
        <v>112</v>
      </c>
      <c r="U57" s="88">
        <v>2.13</v>
      </c>
      <c r="V57" s="415"/>
      <c r="W57" s="99">
        <v>42635</v>
      </c>
      <c r="X57" s="103">
        <v>37.6</v>
      </c>
      <c r="Y57" s="103">
        <v>37.83</v>
      </c>
      <c r="Z57" s="103">
        <v>37.44</v>
      </c>
      <c r="AA57" s="103">
        <v>37.549999999999997</v>
      </c>
      <c r="AB57" s="101">
        <v>17013400</v>
      </c>
      <c r="AC57" s="100">
        <v>37.549999999999997</v>
      </c>
      <c r="AD57" s="2">
        <f t="shared" si="0"/>
        <v>0.39000000000000057</v>
      </c>
      <c r="AE57" s="138">
        <f t="shared" si="1"/>
        <v>2.6702269692921998E-3</v>
      </c>
    </row>
    <row r="58" spans="1:31" x14ac:dyDescent="0.25">
      <c r="O58" s="83">
        <v>0.93</v>
      </c>
      <c r="P58" s="83">
        <f t="shared" si="4"/>
        <v>33.256799999999998</v>
      </c>
      <c r="T58" s="87" t="s">
        <v>109</v>
      </c>
      <c r="U58" s="88" t="s">
        <v>555</v>
      </c>
      <c r="V58" s="415"/>
      <c r="W58" s="99">
        <v>42634</v>
      </c>
      <c r="X58" s="103">
        <v>37.21</v>
      </c>
      <c r="Y58" s="103">
        <v>37.46</v>
      </c>
      <c r="Z58" s="103">
        <v>36.86</v>
      </c>
      <c r="AA58" s="103">
        <v>37.450000000000003</v>
      </c>
      <c r="AB58" s="101">
        <v>21233700</v>
      </c>
      <c r="AC58" s="100">
        <v>37.450000000000003</v>
      </c>
      <c r="AD58" s="2">
        <f t="shared" si="0"/>
        <v>0.60000000000000142</v>
      </c>
      <c r="AE58" s="138">
        <f t="shared" si="1"/>
        <v>8.3467959073775244E-3</v>
      </c>
    </row>
    <row r="59" spans="1:31" x14ac:dyDescent="0.25">
      <c r="O59" s="83">
        <v>0.92</v>
      </c>
      <c r="P59" s="83">
        <f t="shared" si="4"/>
        <v>32.8992</v>
      </c>
      <c r="W59" s="99">
        <v>42633</v>
      </c>
      <c r="X59" s="103">
        <v>37.42</v>
      </c>
      <c r="Y59" s="103">
        <v>37.43</v>
      </c>
      <c r="Z59" s="103">
        <v>36.94</v>
      </c>
      <c r="AA59" s="103">
        <v>37.14</v>
      </c>
      <c r="AB59" s="101">
        <v>24796900</v>
      </c>
      <c r="AC59" s="100">
        <v>37.14</v>
      </c>
      <c r="AD59" s="2">
        <f t="shared" si="0"/>
        <v>0.49000000000000199</v>
      </c>
      <c r="AE59" s="138">
        <f t="shared" si="1"/>
        <v>-5.3821313240032254E-4</v>
      </c>
    </row>
    <row r="60" spans="1:31" x14ac:dyDescent="0.25">
      <c r="O60" s="83">
        <v>0.91</v>
      </c>
      <c r="P60" s="83">
        <f t="shared" si="4"/>
        <v>32.541600000000003</v>
      </c>
      <c r="W60" s="99">
        <v>42632</v>
      </c>
      <c r="X60" s="103">
        <v>37.69</v>
      </c>
      <c r="Y60" s="103">
        <v>38.020000000000003</v>
      </c>
      <c r="Z60" s="103">
        <v>37.090000000000003</v>
      </c>
      <c r="AA60" s="103">
        <v>37.159999999999997</v>
      </c>
      <c r="AB60" s="101">
        <v>30531700</v>
      </c>
      <c r="AC60" s="100">
        <v>37.159999999999997</v>
      </c>
      <c r="AD60" s="2">
        <f t="shared" si="0"/>
        <v>0.92999999999999972</v>
      </c>
      <c r="AE60" s="138">
        <f t="shared" si="1"/>
        <v>-1.3538624900451435E-2</v>
      </c>
    </row>
    <row r="61" spans="1:31" x14ac:dyDescent="0.25">
      <c r="O61" s="83">
        <v>0.9</v>
      </c>
      <c r="P61" s="83">
        <f t="shared" si="4"/>
        <v>32.183999999999997</v>
      </c>
      <c r="W61" s="99">
        <v>42629</v>
      </c>
      <c r="X61" s="103">
        <v>37.72</v>
      </c>
      <c r="Y61" s="103">
        <v>38.049999999999997</v>
      </c>
      <c r="Z61" s="103">
        <v>37.25</v>
      </c>
      <c r="AA61" s="103">
        <v>37.67</v>
      </c>
      <c r="AB61" s="101">
        <v>74577900</v>
      </c>
      <c r="AC61" s="100">
        <v>37.67</v>
      </c>
      <c r="AD61" s="2">
        <f t="shared" si="0"/>
        <v>0.79999999999999716</v>
      </c>
      <c r="AE61" s="138">
        <f t="shared" si="1"/>
        <v>3.0361050328227446E-2</v>
      </c>
    </row>
    <row r="62" spans="1:31" x14ac:dyDescent="0.25">
      <c r="W62" s="99">
        <v>42628</v>
      </c>
      <c r="X62" s="103">
        <v>35.74</v>
      </c>
      <c r="Y62" s="103">
        <v>36.65</v>
      </c>
      <c r="Z62" s="103">
        <v>35.54</v>
      </c>
      <c r="AA62" s="103">
        <v>36.56</v>
      </c>
      <c r="AB62" s="101">
        <v>23736000</v>
      </c>
      <c r="AC62" s="100">
        <v>36.56</v>
      </c>
      <c r="AD62" s="2">
        <f t="shared" si="0"/>
        <v>1.1099999999999994</v>
      </c>
      <c r="AE62" s="138">
        <f t="shared" si="1"/>
        <v>2.6389668725435245E-2</v>
      </c>
    </row>
    <row r="63" spans="1:31" x14ac:dyDescent="0.25">
      <c r="W63" s="99">
        <v>42627</v>
      </c>
      <c r="X63" s="103">
        <v>35.51</v>
      </c>
      <c r="Y63" s="103">
        <v>35.82</v>
      </c>
      <c r="Z63" s="103">
        <v>35.4</v>
      </c>
      <c r="AA63" s="103">
        <v>35.619999999999997</v>
      </c>
      <c r="AB63" s="101">
        <v>14074500</v>
      </c>
      <c r="AC63" s="100">
        <v>35.619999999999997</v>
      </c>
      <c r="AD63" s="2">
        <f t="shared" si="0"/>
        <v>0.42000000000000171</v>
      </c>
      <c r="AE63" s="138">
        <f t="shared" si="1"/>
        <v>2.808199943835632E-4</v>
      </c>
    </row>
    <row r="64" spans="1:31" x14ac:dyDescent="0.25">
      <c r="W64" s="99">
        <v>42626</v>
      </c>
      <c r="X64" s="103">
        <v>35.75</v>
      </c>
      <c r="Y64" s="103">
        <v>35.880000000000003</v>
      </c>
      <c r="Z64" s="103">
        <v>35.32</v>
      </c>
      <c r="AA64" s="103">
        <v>35.61</v>
      </c>
      <c r="AB64" s="101">
        <v>23591300</v>
      </c>
      <c r="AC64" s="100">
        <v>35.61</v>
      </c>
      <c r="AD64" s="2">
        <f t="shared" si="0"/>
        <v>0.56000000000000227</v>
      </c>
      <c r="AE64" s="138">
        <f t="shared" si="1"/>
        <v>-1.3026607538802581E-2</v>
      </c>
    </row>
    <row r="65" spans="23:31" x14ac:dyDescent="0.25">
      <c r="W65" s="99">
        <v>42625</v>
      </c>
      <c r="X65" s="103">
        <v>35.19</v>
      </c>
      <c r="Y65" s="103">
        <v>36.119999999999997</v>
      </c>
      <c r="Z65" s="103">
        <v>35.06</v>
      </c>
      <c r="AA65" s="103">
        <v>36.08</v>
      </c>
      <c r="AB65" s="101">
        <v>22796600</v>
      </c>
      <c r="AC65" s="100">
        <v>36.08</v>
      </c>
      <c r="AD65" s="2">
        <f t="shared" si="0"/>
        <v>1.0599999999999952</v>
      </c>
      <c r="AE65" s="138">
        <f t="shared" si="1"/>
        <v>1.8058690744920947E-2</v>
      </c>
    </row>
    <row r="66" spans="23:31" x14ac:dyDescent="0.25">
      <c r="W66" s="99">
        <v>42622</v>
      </c>
      <c r="X66" s="103">
        <v>36.1</v>
      </c>
      <c r="Y66" s="103">
        <v>36.39</v>
      </c>
      <c r="Z66" s="103">
        <v>35.44</v>
      </c>
      <c r="AA66" s="103">
        <v>35.44</v>
      </c>
      <c r="AB66" s="101">
        <v>29457900</v>
      </c>
      <c r="AC66" s="100">
        <v>35.44</v>
      </c>
      <c r="AD66" s="2">
        <f t="shared" si="0"/>
        <v>0.95000000000000284</v>
      </c>
      <c r="AE66" s="138">
        <f t="shared" si="1"/>
        <v>-2.7442371020856227E-2</v>
      </c>
    </row>
    <row r="67" spans="23:31" x14ac:dyDescent="0.25">
      <c r="W67" s="99">
        <v>42621</v>
      </c>
      <c r="X67" s="103">
        <v>36.35</v>
      </c>
      <c r="Y67" s="103">
        <v>36.590000000000003</v>
      </c>
      <c r="Z67" s="103">
        <v>36.119999999999997</v>
      </c>
      <c r="AA67" s="103">
        <v>36.44</v>
      </c>
      <c r="AB67" s="101">
        <v>20356500</v>
      </c>
      <c r="AC67" s="100">
        <v>36.44</v>
      </c>
      <c r="AD67" s="2">
        <f>Y67-Z67</f>
        <v>0.47000000000000597</v>
      </c>
      <c r="AE67" s="138" t="e">
        <f>AC67/#REF!-1</f>
        <v>#REF!</v>
      </c>
    </row>
    <row r="68" spans="23:31" x14ac:dyDescent="0.25">
      <c r="W68" s="99" t="s">
        <v>121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42713</v>
      </c>
      <c r="X2" s="41">
        <v>61.88</v>
      </c>
      <c r="Y2" s="41">
        <v>62.78</v>
      </c>
      <c r="Z2" s="41">
        <v>61.4</v>
      </c>
      <c r="AA2" s="41">
        <v>62.76</v>
      </c>
      <c r="AB2" s="104">
        <v>4397100</v>
      </c>
      <c r="AC2" s="41">
        <v>62.76</v>
      </c>
      <c r="AD2" s="2">
        <f>Y2-Z2</f>
        <v>1.3800000000000026</v>
      </c>
      <c r="AE2" s="138">
        <f>AC2/AC3-1</f>
        <v>1.7674720285389967E-2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62.76</v>
      </c>
      <c r="W3" s="110">
        <v>42712</v>
      </c>
      <c r="X3" s="41">
        <v>61.79</v>
      </c>
      <c r="Y3" s="41">
        <v>62</v>
      </c>
      <c r="Z3" s="41">
        <v>60.75</v>
      </c>
      <c r="AA3" s="41">
        <v>61.67</v>
      </c>
      <c r="AB3" s="104">
        <v>5999600</v>
      </c>
      <c r="AC3" s="41">
        <v>61.67</v>
      </c>
      <c r="AD3" s="2">
        <f t="shared" ref="AD3:AD66" si="0">Y3-Z3</f>
        <v>1.25</v>
      </c>
      <c r="AE3" s="138">
        <f t="shared" ref="AE3:AE66" si="1">AC3/AC4-1</f>
        <v>1.181296144380628E-2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62.76</v>
      </c>
      <c r="R4" s="521">
        <v>1.77E-2</v>
      </c>
      <c r="T4" s="124"/>
      <c r="U4" s="30"/>
      <c r="V4" s="35"/>
      <c r="W4" s="110">
        <v>42711</v>
      </c>
      <c r="X4" s="41">
        <v>59.92</v>
      </c>
      <c r="Y4" s="41">
        <v>60.98</v>
      </c>
      <c r="Z4" s="41">
        <v>59.32</v>
      </c>
      <c r="AA4" s="41">
        <v>60.95</v>
      </c>
      <c r="AB4" s="104">
        <v>4662200</v>
      </c>
      <c r="AC4" s="41">
        <v>60.95</v>
      </c>
      <c r="AD4" s="2">
        <f t="shared" si="0"/>
        <v>1.6599999999999966</v>
      </c>
      <c r="AE4" s="138">
        <f t="shared" si="1"/>
        <v>1.9060357799699057E-2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42710</v>
      </c>
      <c r="X5" s="41">
        <v>58.36</v>
      </c>
      <c r="Y5" s="41">
        <v>60.6</v>
      </c>
      <c r="Z5" s="41">
        <v>57.83</v>
      </c>
      <c r="AA5" s="41">
        <v>59.81</v>
      </c>
      <c r="AB5" s="104">
        <v>4939800</v>
      </c>
      <c r="AC5" s="41">
        <v>59.81</v>
      </c>
      <c r="AD5" s="2">
        <f t="shared" si="0"/>
        <v>2.7700000000000031</v>
      </c>
      <c r="AE5" s="138">
        <f t="shared" si="1"/>
        <v>1.3728813559322095E-2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42709</v>
      </c>
      <c r="X6" s="41">
        <v>59</v>
      </c>
      <c r="Y6" s="41">
        <v>60.5</v>
      </c>
      <c r="Z6" s="41">
        <v>58.65</v>
      </c>
      <c r="AA6" s="41">
        <v>59</v>
      </c>
      <c r="AB6" s="104">
        <v>7529600</v>
      </c>
      <c r="AC6" s="41">
        <v>59</v>
      </c>
      <c r="AD6" s="2">
        <f t="shared" si="0"/>
        <v>1.8500000000000014</v>
      </c>
      <c r="AE6" s="138">
        <f t="shared" si="1"/>
        <v>1.8646408839779083E-2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42706</v>
      </c>
      <c r="X7" s="41">
        <v>55.88</v>
      </c>
      <c r="Y7" s="41">
        <v>58.74</v>
      </c>
      <c r="Z7" s="41">
        <v>55.72</v>
      </c>
      <c r="AA7" s="41">
        <v>57.92</v>
      </c>
      <c r="AB7" s="104">
        <v>6110300</v>
      </c>
      <c r="AC7" s="41">
        <v>57.92</v>
      </c>
      <c r="AD7" s="2">
        <f t="shared" si="0"/>
        <v>3.0200000000000031</v>
      </c>
      <c r="AE7" s="138">
        <f t="shared" si="1"/>
        <v>3.2258064516129004E-2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42705</v>
      </c>
      <c r="X8" s="41">
        <v>57.79</v>
      </c>
      <c r="Y8" s="41">
        <v>57.9</v>
      </c>
      <c r="Z8" s="41">
        <v>55.72</v>
      </c>
      <c r="AA8" s="41">
        <v>56.11</v>
      </c>
      <c r="AB8" s="104">
        <v>5574700</v>
      </c>
      <c r="AC8" s="41">
        <v>56.11</v>
      </c>
      <c r="AD8" s="2">
        <f t="shared" si="0"/>
        <v>2.1799999999999997</v>
      </c>
      <c r="AE8" s="138">
        <f t="shared" si="1"/>
        <v>2.6804860614724202E-3</v>
      </c>
    </row>
    <row r="9" spans="1:40" x14ac:dyDescent="0.25">
      <c r="O9" s="11" t="s">
        <v>217</v>
      </c>
      <c r="Q9" s="138">
        <f>IF(Q2=0, 0, Q8/Q6)</f>
        <v>0</v>
      </c>
      <c r="W9" s="110">
        <v>42704</v>
      </c>
      <c r="X9" s="41">
        <v>52.76</v>
      </c>
      <c r="Y9" s="41">
        <v>56.93</v>
      </c>
      <c r="Z9" s="41">
        <v>52.76</v>
      </c>
      <c r="AA9" s="41">
        <v>55.96</v>
      </c>
      <c r="AB9" s="104">
        <v>13754900</v>
      </c>
      <c r="AC9" s="41">
        <v>55.96</v>
      </c>
      <c r="AD9" s="2">
        <f t="shared" si="0"/>
        <v>4.1700000000000017</v>
      </c>
      <c r="AE9" s="138">
        <f t="shared" si="1"/>
        <v>0.14087665647298686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42703</v>
      </c>
      <c r="X10" s="41">
        <v>49.7</v>
      </c>
      <c r="Y10" s="41">
        <v>49.81</v>
      </c>
      <c r="Z10" s="41">
        <v>48.52</v>
      </c>
      <c r="AA10" s="41">
        <v>49.05</v>
      </c>
      <c r="AB10" s="104">
        <v>4829100</v>
      </c>
      <c r="AC10" s="41">
        <v>49.05</v>
      </c>
      <c r="AD10" s="2">
        <f t="shared" si="0"/>
        <v>1.2899999999999991</v>
      </c>
      <c r="AE10" s="138">
        <f t="shared" si="1"/>
        <v>-3.8235294117647145E-2</v>
      </c>
    </row>
    <row r="11" spans="1:40" x14ac:dyDescent="0.25">
      <c r="O11" s="11" t="s">
        <v>180</v>
      </c>
      <c r="P11" s="34"/>
      <c r="Q11" s="138">
        <f>VALUE(TRIM(CLEAN(MID(U58, FIND("(", U58)+1, 5))))</f>
        <v>1.67E-2</v>
      </c>
      <c r="T11" s="19"/>
      <c r="W11" s="110">
        <v>42702</v>
      </c>
      <c r="X11" s="41">
        <v>53.11</v>
      </c>
      <c r="Y11" s="41">
        <v>53.39</v>
      </c>
      <c r="Z11" s="41">
        <v>50.86</v>
      </c>
      <c r="AA11" s="41">
        <v>51</v>
      </c>
      <c r="AB11" s="104">
        <v>3113700</v>
      </c>
      <c r="AC11" s="41">
        <v>51</v>
      </c>
      <c r="AD11" s="2">
        <f t="shared" si="0"/>
        <v>2.5300000000000011</v>
      </c>
      <c r="AE11" s="138">
        <f t="shared" si="1"/>
        <v>-3.2808647828560522E-2</v>
      </c>
    </row>
    <row r="12" spans="1:40" x14ac:dyDescent="0.25">
      <c r="T12" s="19"/>
      <c r="W12" s="110">
        <v>42699</v>
      </c>
      <c r="X12" s="41">
        <v>52.62</v>
      </c>
      <c r="Y12" s="41">
        <v>52.91</v>
      </c>
      <c r="Z12" s="41">
        <v>52.11</v>
      </c>
      <c r="AA12" s="41">
        <v>52.73</v>
      </c>
      <c r="AB12" s="104">
        <v>947400</v>
      </c>
      <c r="AC12" s="41">
        <v>52.73</v>
      </c>
      <c r="AD12" s="2">
        <f t="shared" si="0"/>
        <v>0.79999999999999716</v>
      </c>
      <c r="AE12" s="138">
        <f t="shared" si="1"/>
        <v>-8.8345864661655282E-3</v>
      </c>
    </row>
    <row r="13" spans="1:40" x14ac:dyDescent="0.25">
      <c r="W13" s="110">
        <v>42697</v>
      </c>
      <c r="X13" s="41">
        <v>51.97</v>
      </c>
      <c r="Y13" s="41">
        <v>53.54</v>
      </c>
      <c r="Z13" s="41">
        <v>51.6</v>
      </c>
      <c r="AA13" s="41">
        <v>53.2</v>
      </c>
      <c r="AB13" s="104">
        <v>2348000</v>
      </c>
      <c r="AC13" s="41">
        <v>53.2</v>
      </c>
      <c r="AD13" s="2">
        <f t="shared" si="0"/>
        <v>1.9399999999999977</v>
      </c>
      <c r="AE13" s="138">
        <f t="shared" si="1"/>
        <v>1.1022424933485375E-2</v>
      </c>
    </row>
    <row r="14" spans="1:40" x14ac:dyDescent="0.25">
      <c r="W14" s="110">
        <v>42696</v>
      </c>
      <c r="X14" s="41">
        <v>53.35</v>
      </c>
      <c r="Y14" s="41">
        <v>53.94</v>
      </c>
      <c r="Z14" s="41">
        <v>51.34</v>
      </c>
      <c r="AA14" s="41">
        <v>52.62</v>
      </c>
      <c r="AB14" s="104">
        <v>2635400</v>
      </c>
      <c r="AC14" s="41">
        <v>52.62</v>
      </c>
      <c r="AD14" s="2">
        <f t="shared" si="0"/>
        <v>2.5999999999999943</v>
      </c>
      <c r="AE14" s="138">
        <f t="shared" si="1"/>
        <v>-3.5978034463171049E-3</v>
      </c>
    </row>
    <row r="15" spans="1:40" x14ac:dyDescent="0.25">
      <c r="W15" s="110">
        <v>42695</v>
      </c>
      <c r="X15" s="41">
        <v>52.5</v>
      </c>
      <c r="Y15" s="41">
        <v>53.9</v>
      </c>
      <c r="Z15" s="41">
        <v>52.18</v>
      </c>
      <c r="AA15" s="41">
        <v>52.81</v>
      </c>
      <c r="AB15" s="104">
        <v>3818000</v>
      </c>
      <c r="AC15" s="41">
        <v>52.81</v>
      </c>
      <c r="AD15" s="2">
        <f t="shared" si="0"/>
        <v>1.7199999999999989</v>
      </c>
      <c r="AE15" s="138">
        <f t="shared" si="1"/>
        <v>3.6099666470472913E-2</v>
      </c>
    </row>
    <row r="16" spans="1:40" x14ac:dyDescent="0.25">
      <c r="W16" s="110">
        <v>42692</v>
      </c>
      <c r="X16" s="41">
        <v>50.59</v>
      </c>
      <c r="Y16" s="41">
        <v>52.39</v>
      </c>
      <c r="Z16" s="41">
        <v>50.59</v>
      </c>
      <c r="AA16" s="41">
        <v>50.97</v>
      </c>
      <c r="AB16" s="104">
        <v>5419500</v>
      </c>
      <c r="AC16" s="41">
        <v>50.97</v>
      </c>
      <c r="AD16" s="2">
        <f t="shared" si="0"/>
        <v>1.7999999999999972</v>
      </c>
      <c r="AE16" s="138">
        <f t="shared" si="1"/>
        <v>9.3069306930693152E-3</v>
      </c>
    </row>
    <row r="17" spans="1:31" x14ac:dyDescent="0.25">
      <c r="C17" s="4"/>
      <c r="D17" s="240"/>
      <c r="E17" s="3"/>
      <c r="F17" s="3"/>
      <c r="W17" s="110">
        <v>42691</v>
      </c>
      <c r="X17" s="41">
        <v>51.53</v>
      </c>
      <c r="Y17" s="41">
        <v>52.25</v>
      </c>
      <c r="Z17" s="41">
        <v>50.38</v>
      </c>
      <c r="AA17" s="41">
        <v>50.5</v>
      </c>
      <c r="AB17" s="104">
        <v>3542100</v>
      </c>
      <c r="AC17" s="41">
        <v>50.5</v>
      </c>
      <c r="AD17" s="2">
        <f t="shared" si="0"/>
        <v>1.8699999999999974</v>
      </c>
      <c r="AE17" s="138">
        <f t="shared" si="1"/>
        <v>-6.2967335694608106E-3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42690</v>
      </c>
      <c r="X18" s="41">
        <v>50.33</v>
      </c>
      <c r="Y18" s="41">
        <v>51.39</v>
      </c>
      <c r="Z18" s="41">
        <v>49.71</v>
      </c>
      <c r="AA18" s="41">
        <v>50.82</v>
      </c>
      <c r="AB18" s="104">
        <v>3350400</v>
      </c>
      <c r="AC18" s="41">
        <v>50.82</v>
      </c>
      <c r="AD18" s="2">
        <f t="shared" si="0"/>
        <v>1.6799999999999997</v>
      </c>
      <c r="AE18" s="138">
        <f t="shared" si="1"/>
        <v>4.546353034196482E-3</v>
      </c>
    </row>
    <row r="19" spans="1:31" x14ac:dyDescent="0.25">
      <c r="W19" s="110">
        <v>42689</v>
      </c>
      <c r="X19" s="41">
        <v>48.73</v>
      </c>
      <c r="Y19" s="41">
        <v>50.78</v>
      </c>
      <c r="Z19" s="41">
        <v>48.68</v>
      </c>
      <c r="AA19" s="41">
        <v>50.59</v>
      </c>
      <c r="AB19" s="104">
        <v>6937000</v>
      </c>
      <c r="AC19" s="41">
        <v>50.59</v>
      </c>
      <c r="AD19" s="2">
        <f t="shared" si="0"/>
        <v>2.1000000000000014</v>
      </c>
      <c r="AE19" s="138">
        <f t="shared" si="1"/>
        <v>5.2423548991054725E-2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42688</v>
      </c>
      <c r="X20" s="41">
        <v>47.13</v>
      </c>
      <c r="Y20" s="41">
        <v>48.26</v>
      </c>
      <c r="Z20" s="41">
        <v>46.61</v>
      </c>
      <c r="AA20" s="41">
        <v>48.07</v>
      </c>
      <c r="AB20" s="104">
        <v>6864600</v>
      </c>
      <c r="AC20" s="41">
        <v>48.07</v>
      </c>
      <c r="AD20" s="2">
        <f t="shared" si="0"/>
        <v>1.6499999999999986</v>
      </c>
      <c r="AE20" s="138">
        <f t="shared" si="1"/>
        <v>1.0298444724674338E-2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42685</v>
      </c>
      <c r="X21" s="41">
        <v>48.95</v>
      </c>
      <c r="Y21" s="41">
        <v>49.22</v>
      </c>
      <c r="Z21" s="41">
        <v>47.54</v>
      </c>
      <c r="AA21" s="41">
        <v>47.58</v>
      </c>
      <c r="AB21" s="104">
        <v>3538200</v>
      </c>
      <c r="AC21" s="41">
        <v>47.58</v>
      </c>
      <c r="AD21" s="2">
        <f t="shared" si="0"/>
        <v>1.6799999999999997</v>
      </c>
      <c r="AE21" s="138">
        <f t="shared" si="1"/>
        <v>-4.1498791297340909E-2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42684</v>
      </c>
      <c r="X22" s="41">
        <v>48.65</v>
      </c>
      <c r="Y22" s="41">
        <v>50.34</v>
      </c>
      <c r="Z22" s="41">
        <v>48.57</v>
      </c>
      <c r="AA22" s="41">
        <v>49.64</v>
      </c>
      <c r="AB22" s="104">
        <v>3148100</v>
      </c>
      <c r="AC22" s="41">
        <v>49.64</v>
      </c>
      <c r="AD22" s="2">
        <f t="shared" si="0"/>
        <v>1.7700000000000031</v>
      </c>
      <c r="AE22" s="138">
        <f t="shared" si="1"/>
        <v>1.3061224489795853E-2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42683</v>
      </c>
      <c r="X23" s="41">
        <v>47.61</v>
      </c>
      <c r="Y23" s="41">
        <v>49.66</v>
      </c>
      <c r="Z23" s="41">
        <v>47.54</v>
      </c>
      <c r="AA23" s="41">
        <v>49</v>
      </c>
      <c r="AB23" s="104">
        <v>4335900</v>
      </c>
      <c r="AC23" s="41">
        <v>49</v>
      </c>
      <c r="AD23" s="2">
        <f t="shared" si="0"/>
        <v>2.1199999999999974</v>
      </c>
      <c r="AE23" s="138">
        <f t="shared" si="1"/>
        <v>2.6392961876832821E-2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42682</v>
      </c>
      <c r="X24" s="41">
        <v>46.88</v>
      </c>
      <c r="Y24" s="41">
        <v>48.05</v>
      </c>
      <c r="Z24" s="41">
        <v>46.8</v>
      </c>
      <c r="AA24" s="41">
        <v>47.74</v>
      </c>
      <c r="AB24" s="104">
        <v>2885800</v>
      </c>
      <c r="AC24" s="41">
        <v>47.74</v>
      </c>
      <c r="AD24" s="2">
        <f t="shared" si="0"/>
        <v>1.25</v>
      </c>
      <c r="AE24" s="138">
        <f t="shared" si="1"/>
        <v>6.3237774030355798E-3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42681</v>
      </c>
      <c r="X25" s="41">
        <v>47.52</v>
      </c>
      <c r="Y25" s="41">
        <v>47.77</v>
      </c>
      <c r="Z25" s="41">
        <v>46.91</v>
      </c>
      <c r="AA25" s="41">
        <v>47.44</v>
      </c>
      <c r="AB25" s="104">
        <v>3381600</v>
      </c>
      <c r="AC25" s="41">
        <v>47.44</v>
      </c>
      <c r="AD25" s="2">
        <f t="shared" si="0"/>
        <v>0.86000000000000654</v>
      </c>
      <c r="AE25" s="138">
        <f t="shared" si="1"/>
        <v>2.1973287376130912E-2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42678</v>
      </c>
      <c r="X26" s="41">
        <v>46.91</v>
      </c>
      <c r="Y26" s="41">
        <v>47.53</v>
      </c>
      <c r="Z26" s="41">
        <v>46.26</v>
      </c>
      <c r="AA26" s="41">
        <v>46.42</v>
      </c>
      <c r="AB26" s="104">
        <v>3580000</v>
      </c>
      <c r="AC26" s="41">
        <v>46.42</v>
      </c>
      <c r="AD26" s="2">
        <f t="shared" si="0"/>
        <v>1.2700000000000031</v>
      </c>
      <c r="AE26" s="138">
        <f t="shared" si="1"/>
        <v>-1.4228073901040639E-2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42677</v>
      </c>
      <c r="X27" s="41">
        <v>47.51</v>
      </c>
      <c r="Y27" s="41">
        <v>48.35</v>
      </c>
      <c r="Z27" s="41">
        <v>46.88</v>
      </c>
      <c r="AA27" s="41">
        <v>47.09</v>
      </c>
      <c r="AB27" s="104">
        <v>2554800</v>
      </c>
      <c r="AC27" s="41">
        <v>47.09</v>
      </c>
      <c r="AD27" s="2">
        <f t="shared" si="0"/>
        <v>1.4699999999999989</v>
      </c>
      <c r="AE27" s="138">
        <f t="shared" si="1"/>
        <v>0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42676</v>
      </c>
      <c r="X28" s="41">
        <v>47.01</v>
      </c>
      <c r="Y28" s="41">
        <v>47.45</v>
      </c>
      <c r="Z28" s="41">
        <v>46.06</v>
      </c>
      <c r="AA28" s="41">
        <v>47.09</v>
      </c>
      <c r="AB28" s="104">
        <v>4800700</v>
      </c>
      <c r="AC28" s="41">
        <v>47.09</v>
      </c>
      <c r="AD28" s="2">
        <f t="shared" si="0"/>
        <v>1.3900000000000006</v>
      </c>
      <c r="AE28" s="138">
        <f t="shared" si="1"/>
        <v>-1.5882967607105503E-2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42675</v>
      </c>
      <c r="X29" s="41">
        <v>48.52</v>
      </c>
      <c r="Y29" s="41">
        <v>48.76</v>
      </c>
      <c r="Z29" s="41">
        <v>46.81</v>
      </c>
      <c r="AA29" s="41">
        <v>47.85</v>
      </c>
      <c r="AB29" s="104">
        <v>4069800</v>
      </c>
      <c r="AC29" s="41">
        <v>47.85</v>
      </c>
      <c r="AD29" s="2">
        <f t="shared" si="0"/>
        <v>1.9499999999999957</v>
      </c>
      <c r="AE29" s="138">
        <f t="shared" si="1"/>
        <v>-2.5015634771732298E-3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42674</v>
      </c>
      <c r="X30" s="41">
        <v>50.08</v>
      </c>
      <c r="Y30" s="41">
        <v>50.25</v>
      </c>
      <c r="Z30" s="41">
        <v>47.81</v>
      </c>
      <c r="AA30" s="41">
        <v>47.97</v>
      </c>
      <c r="AB30" s="104">
        <v>4938200</v>
      </c>
      <c r="AC30" s="41">
        <v>47.97</v>
      </c>
      <c r="AD30" s="2">
        <f t="shared" si="0"/>
        <v>2.4399999999999977</v>
      </c>
      <c r="AE30" s="138">
        <f t="shared" si="1"/>
        <v>-4.6322067594433358E-2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42671</v>
      </c>
      <c r="X31" s="197">
        <v>50.39</v>
      </c>
      <c r="Y31" s="41">
        <v>51.67</v>
      </c>
      <c r="Z31" s="41">
        <v>50.02</v>
      </c>
      <c r="AA31" s="41">
        <v>50.3</v>
      </c>
      <c r="AB31" s="104">
        <v>3224000</v>
      </c>
      <c r="AC31" s="41">
        <v>50.3</v>
      </c>
      <c r="AD31" s="2">
        <f t="shared" si="0"/>
        <v>1.6499999999999986</v>
      </c>
      <c r="AE31" s="138">
        <f t="shared" si="1"/>
        <v>-2.3800079333599067E-3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42670</v>
      </c>
      <c r="X32" s="41">
        <v>50.7</v>
      </c>
      <c r="Y32" s="41">
        <v>51.28</v>
      </c>
      <c r="Z32" s="41">
        <v>49.88</v>
      </c>
      <c r="AA32" s="41">
        <v>50.42</v>
      </c>
      <c r="AB32" s="104">
        <v>4812700</v>
      </c>
      <c r="AC32" s="41">
        <v>50.42</v>
      </c>
      <c r="AD32" s="2">
        <f t="shared" si="0"/>
        <v>1.3999999999999986</v>
      </c>
      <c r="AE32" s="138">
        <f t="shared" si="1"/>
        <v>3.1834460803821241E-3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42669</v>
      </c>
      <c r="X33" s="41">
        <v>52.05</v>
      </c>
      <c r="Y33" s="41">
        <v>53.01</v>
      </c>
      <c r="Z33" s="41">
        <v>48.67</v>
      </c>
      <c r="AA33" s="41">
        <v>50.26</v>
      </c>
      <c r="AB33" s="104">
        <v>8766100</v>
      </c>
      <c r="AC33" s="41">
        <v>50.26</v>
      </c>
      <c r="AD33" s="2">
        <f t="shared" si="0"/>
        <v>4.3399999999999963</v>
      </c>
      <c r="AE33" s="138">
        <f t="shared" si="1"/>
        <v>-1.2573673870334034E-2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42668</v>
      </c>
      <c r="X34" s="41">
        <v>52.42</v>
      </c>
      <c r="Y34" s="41">
        <v>52.8</v>
      </c>
      <c r="Z34" s="41">
        <v>50.8</v>
      </c>
      <c r="AA34" s="41">
        <v>50.9</v>
      </c>
      <c r="AB34" s="104">
        <v>4509400</v>
      </c>
      <c r="AC34" s="41">
        <v>50.9</v>
      </c>
      <c r="AD34" s="2">
        <f t="shared" si="0"/>
        <v>2</v>
      </c>
      <c r="AE34" s="138">
        <f t="shared" si="1"/>
        <v>-2.5277671390271927E-2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42667</v>
      </c>
      <c r="X35" s="41">
        <v>52.76</v>
      </c>
      <c r="Y35" s="41">
        <v>53.38</v>
      </c>
      <c r="Z35" s="41">
        <v>51.38</v>
      </c>
      <c r="AA35" s="41">
        <v>52.22</v>
      </c>
      <c r="AB35" s="104">
        <v>3239700</v>
      </c>
      <c r="AC35" s="41">
        <v>52.22</v>
      </c>
      <c r="AD35" s="2">
        <f t="shared" si="0"/>
        <v>2</v>
      </c>
      <c r="AE35" s="138">
        <f t="shared" si="1"/>
        <v>-1.0235026535253988E-2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42664</v>
      </c>
      <c r="X36" s="41">
        <v>52.14</v>
      </c>
      <c r="Y36" s="41">
        <v>52.78</v>
      </c>
      <c r="Z36" s="41">
        <v>51.93</v>
      </c>
      <c r="AA36" s="41">
        <v>52.76</v>
      </c>
      <c r="AB36" s="104">
        <v>2488000</v>
      </c>
      <c r="AC36" s="41">
        <v>52.76</v>
      </c>
      <c r="AD36" s="2">
        <f t="shared" si="0"/>
        <v>0.85000000000000142</v>
      </c>
      <c r="AE36" s="138">
        <f t="shared" si="1"/>
        <v>2.0892687559355139E-3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42663</v>
      </c>
      <c r="X37" s="41">
        <v>51.74</v>
      </c>
      <c r="Y37" s="41">
        <v>52.77</v>
      </c>
      <c r="Z37" s="41">
        <v>51.54</v>
      </c>
      <c r="AA37" s="41">
        <v>52.65</v>
      </c>
      <c r="AB37" s="104">
        <v>2248100</v>
      </c>
      <c r="AC37" s="41">
        <v>52.65</v>
      </c>
      <c r="AD37" s="2">
        <f t="shared" si="0"/>
        <v>1.230000000000004</v>
      </c>
      <c r="AE37" s="138">
        <f t="shared" si="1"/>
        <v>5.3465724651517998E-3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42662</v>
      </c>
      <c r="X38" s="41">
        <v>51.62</v>
      </c>
      <c r="Y38" s="41">
        <v>53.24</v>
      </c>
      <c r="Z38" s="41">
        <v>51.28</v>
      </c>
      <c r="AA38" s="41">
        <v>52.37</v>
      </c>
      <c r="AB38" s="104">
        <v>3695200</v>
      </c>
      <c r="AC38" s="41">
        <v>52.37</v>
      </c>
      <c r="AD38" s="2">
        <f t="shared" si="0"/>
        <v>1.9600000000000009</v>
      </c>
      <c r="AE38" s="138">
        <f t="shared" si="1"/>
        <v>2.7265594350725841E-2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42661</v>
      </c>
      <c r="X39" s="41">
        <v>51.68</v>
      </c>
      <c r="Y39" s="41">
        <v>51.72</v>
      </c>
      <c r="Z39" s="41">
        <v>50.79</v>
      </c>
      <c r="AA39" s="41">
        <v>50.98</v>
      </c>
      <c r="AB39" s="104">
        <v>2453500</v>
      </c>
      <c r="AC39" s="41">
        <v>50.98</v>
      </c>
      <c r="AD39" s="2">
        <f t="shared" si="0"/>
        <v>0.92999999999999972</v>
      </c>
      <c r="AE39" s="138">
        <f t="shared" si="1"/>
        <v>3.1483667847302943E-3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42660</v>
      </c>
      <c r="X40" s="41">
        <v>51.48</v>
      </c>
      <c r="Y40" s="41">
        <v>51.81</v>
      </c>
      <c r="Z40" s="41">
        <v>50.3</v>
      </c>
      <c r="AA40" s="41">
        <v>50.82</v>
      </c>
      <c r="AB40" s="104">
        <v>2656700</v>
      </c>
      <c r="AC40" s="41">
        <v>50.82</v>
      </c>
      <c r="AD40" s="2">
        <f t="shared" si="0"/>
        <v>1.5100000000000051</v>
      </c>
      <c r="AE40" s="138">
        <f t="shared" si="1"/>
        <v>-1.7021276595744705E-2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42657</v>
      </c>
      <c r="X41" s="41">
        <v>51.89</v>
      </c>
      <c r="Y41" s="41">
        <v>52.51</v>
      </c>
      <c r="Z41" s="41">
        <v>51.02</v>
      </c>
      <c r="AA41" s="41">
        <v>51.7</v>
      </c>
      <c r="AB41" s="104">
        <v>3858900</v>
      </c>
      <c r="AC41" s="41">
        <v>51.7</v>
      </c>
      <c r="AD41" s="2">
        <f t="shared" si="0"/>
        <v>1.4899999999999949</v>
      </c>
      <c r="AE41" s="138">
        <f t="shared" si="1"/>
        <v>3.4937888198758316E-3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42656</v>
      </c>
      <c r="X42" s="41">
        <v>51.43</v>
      </c>
      <c r="Y42" s="41">
        <v>51.73</v>
      </c>
      <c r="Z42" s="41">
        <v>50.66</v>
      </c>
      <c r="AA42" s="41">
        <v>51.52</v>
      </c>
      <c r="AB42" s="104">
        <v>3104500</v>
      </c>
      <c r="AC42" s="41">
        <v>51.52</v>
      </c>
      <c r="AD42" s="2">
        <f t="shared" si="0"/>
        <v>1.0700000000000003</v>
      </c>
      <c r="AE42" s="138">
        <f t="shared" si="1"/>
        <v>-8.4680523479598868E-3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61.67</v>
      </c>
      <c r="W43" s="110">
        <v>42655</v>
      </c>
      <c r="X43" s="41">
        <v>52.24</v>
      </c>
      <c r="Y43" s="41">
        <v>52.33</v>
      </c>
      <c r="Z43" s="41">
        <v>51.35</v>
      </c>
      <c r="AA43" s="41">
        <v>51.96</v>
      </c>
      <c r="AB43" s="104">
        <v>3311900</v>
      </c>
      <c r="AC43" s="41">
        <v>51.96</v>
      </c>
      <c r="AD43" s="2">
        <f t="shared" si="0"/>
        <v>0.97999999999999687</v>
      </c>
      <c r="AE43" s="138">
        <f t="shared" si="1"/>
        <v>-1.1603576184135433E-2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20" t="s">
        <v>78</v>
      </c>
      <c r="P44" s="620"/>
      <c r="T44" s="108" t="s">
        <v>99</v>
      </c>
      <c r="U44" s="106" t="s">
        <v>129</v>
      </c>
      <c r="W44" s="110">
        <v>42654</v>
      </c>
      <c r="X44" s="41">
        <v>53.78</v>
      </c>
      <c r="Y44" s="41">
        <v>53.84</v>
      </c>
      <c r="Z44" s="41">
        <v>52.52</v>
      </c>
      <c r="AA44" s="41">
        <v>52.57</v>
      </c>
      <c r="AB44" s="104">
        <v>3006800</v>
      </c>
      <c r="AC44" s="41">
        <v>52.57</v>
      </c>
      <c r="AD44" s="2">
        <f t="shared" si="0"/>
        <v>1.3200000000000003</v>
      </c>
      <c r="AE44" s="138">
        <f t="shared" si="1"/>
        <v>-2.557924003707146E-2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69.036000000000001</v>
      </c>
      <c r="R45" s="34"/>
      <c r="T45" s="108" t="s">
        <v>100</v>
      </c>
      <c r="U45" s="106" t="s">
        <v>556</v>
      </c>
      <c r="W45" s="110">
        <v>42653</v>
      </c>
      <c r="X45" s="41">
        <v>53.61</v>
      </c>
      <c r="Y45" s="41">
        <v>54.67</v>
      </c>
      <c r="Z45" s="41">
        <v>53.55</v>
      </c>
      <c r="AA45" s="41">
        <v>53.95</v>
      </c>
      <c r="AB45" s="104">
        <v>3298100</v>
      </c>
      <c r="AC45" s="41">
        <v>53.95</v>
      </c>
      <c r="AD45" s="2">
        <f t="shared" si="0"/>
        <v>1.1200000000000045</v>
      </c>
      <c r="AE45" s="138">
        <f t="shared" si="1"/>
        <v>1.6581872997927238E-2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68.4084</v>
      </c>
      <c r="Q46" s="2"/>
      <c r="R46" s="34"/>
      <c r="T46" s="108" t="s">
        <v>101</v>
      </c>
      <c r="U46" s="106" t="s">
        <v>557</v>
      </c>
      <c r="W46" s="110">
        <v>42650</v>
      </c>
      <c r="X46" s="41">
        <v>53.55</v>
      </c>
      <c r="Y46" s="41">
        <v>54.16</v>
      </c>
      <c r="Z46" s="41">
        <v>53.05</v>
      </c>
      <c r="AA46" s="41">
        <v>53.07</v>
      </c>
      <c r="AB46" s="104">
        <v>4025200</v>
      </c>
      <c r="AC46" s="41">
        <v>53.07</v>
      </c>
      <c r="AD46" s="2">
        <f t="shared" si="0"/>
        <v>1.1099999999999994</v>
      </c>
      <c r="AE46" s="138">
        <f t="shared" si="1"/>
        <v>-1.0995154677599595E-2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67.780799999999999</v>
      </c>
      <c r="Q47" s="2"/>
      <c r="R47" s="34"/>
      <c r="T47" s="108" t="s">
        <v>102</v>
      </c>
      <c r="U47" s="106">
        <v>63.44</v>
      </c>
      <c r="W47" s="110">
        <v>42649</v>
      </c>
      <c r="X47" s="41">
        <v>53.73</v>
      </c>
      <c r="Y47" s="41">
        <v>54.03</v>
      </c>
      <c r="Z47" s="41">
        <v>52.7</v>
      </c>
      <c r="AA47" s="41">
        <v>53.66</v>
      </c>
      <c r="AB47" s="104">
        <v>2982300</v>
      </c>
      <c r="AC47" s="41">
        <v>53.66</v>
      </c>
      <c r="AD47" s="2">
        <f t="shared" si="0"/>
        <v>1.3299999999999983</v>
      </c>
      <c r="AE47" s="138">
        <f t="shared" si="1"/>
        <v>3.3657442034404905E-3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67.153199999999998</v>
      </c>
      <c r="Q48" s="2"/>
      <c r="R48" s="34"/>
      <c r="T48" s="108" t="s">
        <v>103</v>
      </c>
      <c r="U48" s="106">
        <v>1.6671499999999999</v>
      </c>
      <c r="W48" s="110">
        <v>42648</v>
      </c>
      <c r="X48" s="41">
        <v>53.04</v>
      </c>
      <c r="Y48" s="41">
        <v>53.87</v>
      </c>
      <c r="Z48" s="41">
        <v>52.82</v>
      </c>
      <c r="AA48" s="41">
        <v>53.48</v>
      </c>
      <c r="AB48" s="104">
        <v>3427500</v>
      </c>
      <c r="AC48" s="41">
        <v>53.48</v>
      </c>
      <c r="AD48" s="2">
        <f t="shared" si="0"/>
        <v>1.0499999999999972</v>
      </c>
      <c r="AE48" s="138">
        <f t="shared" si="1"/>
        <v>2.3540669856459306E-2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66.525599999999997</v>
      </c>
      <c r="Q49" s="2"/>
      <c r="R49" s="34"/>
      <c r="T49" s="108" t="s">
        <v>122</v>
      </c>
      <c r="U49" s="106" t="s">
        <v>352</v>
      </c>
      <c r="W49" s="110">
        <v>42647</v>
      </c>
      <c r="X49" s="41">
        <v>54.07</v>
      </c>
      <c r="Y49" s="41">
        <v>54.23</v>
      </c>
      <c r="Z49" s="41">
        <v>51.93</v>
      </c>
      <c r="AA49" s="41">
        <v>52.25</v>
      </c>
      <c r="AB49" s="104">
        <v>4734900</v>
      </c>
      <c r="AC49" s="41">
        <v>52.25</v>
      </c>
      <c r="AD49" s="2">
        <f t="shared" si="0"/>
        <v>2.2999999999999972</v>
      </c>
      <c r="AE49" s="138">
        <f t="shared" si="1"/>
        <v>-3.0612244897959107E-2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65.897999999999996</v>
      </c>
      <c r="Q50" s="2"/>
      <c r="R50" s="34"/>
      <c r="T50" s="108"/>
      <c r="U50" s="106"/>
      <c r="W50" s="110">
        <v>42646</v>
      </c>
      <c r="X50" s="41">
        <v>53.57</v>
      </c>
      <c r="Y50" s="41">
        <v>54.63</v>
      </c>
      <c r="Z50" s="41">
        <v>52.75</v>
      </c>
      <c r="AA50" s="41">
        <v>53.9</v>
      </c>
      <c r="AB50" s="104">
        <v>4112600</v>
      </c>
      <c r="AC50" s="41">
        <v>53.9</v>
      </c>
      <c r="AD50" s="2">
        <f t="shared" si="0"/>
        <v>1.8800000000000026</v>
      </c>
      <c r="AE50" s="138">
        <f t="shared" si="1"/>
        <v>5.2219321148825326E-3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65.270399999999995</v>
      </c>
      <c r="Q51" s="2"/>
      <c r="R51" s="34"/>
      <c r="T51" s="108" t="s">
        <v>105</v>
      </c>
      <c r="U51" s="106" t="s">
        <v>558</v>
      </c>
      <c r="W51" s="110">
        <v>42643</v>
      </c>
      <c r="X51" s="41">
        <v>52.67</v>
      </c>
      <c r="Y51" s="41">
        <v>53.96</v>
      </c>
      <c r="Z51" s="41">
        <v>52.25</v>
      </c>
      <c r="AA51" s="41">
        <v>53.62</v>
      </c>
      <c r="AB51" s="104">
        <v>6963100</v>
      </c>
      <c r="AC51" s="41">
        <v>53.62</v>
      </c>
      <c r="AD51" s="2">
        <f t="shared" si="0"/>
        <v>1.7100000000000009</v>
      </c>
      <c r="AE51" s="138">
        <f t="shared" si="1"/>
        <v>2.8187919463087185E-2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64.642799999999994</v>
      </c>
      <c r="Q52" s="2"/>
      <c r="R52" s="34"/>
      <c r="T52" s="108" t="s">
        <v>106</v>
      </c>
      <c r="U52" s="106" t="s">
        <v>384</v>
      </c>
      <c r="W52" s="110">
        <v>42642</v>
      </c>
      <c r="X52" s="41">
        <v>49.52</v>
      </c>
      <c r="Y52" s="41">
        <v>53.39</v>
      </c>
      <c r="Z52" s="41">
        <v>49.52</v>
      </c>
      <c r="AA52" s="41">
        <v>52.15</v>
      </c>
      <c r="AB52" s="104">
        <v>9295500</v>
      </c>
      <c r="AC52" s="41">
        <v>52.15</v>
      </c>
      <c r="AD52" s="2">
        <f t="shared" si="0"/>
        <v>3.8699999999999974</v>
      </c>
      <c r="AE52" s="138">
        <f t="shared" si="1"/>
        <v>4.6348314606741381E-2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64.015199999999993</v>
      </c>
      <c r="Q53" s="2"/>
      <c r="R53" s="34"/>
      <c r="T53" s="108" t="s">
        <v>107</v>
      </c>
      <c r="U53" s="107">
        <v>4400237</v>
      </c>
      <c r="W53" s="110">
        <v>42641</v>
      </c>
      <c r="X53" s="41">
        <v>47.19</v>
      </c>
      <c r="Y53" s="41">
        <v>49.98</v>
      </c>
      <c r="Z53" s="41">
        <v>46.41</v>
      </c>
      <c r="AA53" s="41">
        <v>49.84</v>
      </c>
      <c r="AB53" s="104">
        <v>6643800</v>
      </c>
      <c r="AC53" s="41">
        <v>49.84</v>
      </c>
      <c r="AD53" s="2">
        <f t="shared" si="0"/>
        <v>3.5700000000000003</v>
      </c>
      <c r="AE53" s="138">
        <f t="shared" si="1"/>
        <v>6.4729758598589981E-2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63.387599999999999</v>
      </c>
      <c r="Q54" s="2"/>
      <c r="R54" s="34"/>
      <c r="T54" s="108" t="s">
        <v>110</v>
      </c>
      <c r="U54" s="107">
        <v>4592280</v>
      </c>
      <c r="W54" s="110">
        <v>42640</v>
      </c>
      <c r="X54" s="41">
        <v>47.09</v>
      </c>
      <c r="Y54" s="41">
        <v>47.25</v>
      </c>
      <c r="Z54" s="41">
        <v>46.33</v>
      </c>
      <c r="AA54" s="41">
        <v>46.81</v>
      </c>
      <c r="AB54" s="104">
        <v>3834500</v>
      </c>
      <c r="AC54" s="41">
        <v>46.81</v>
      </c>
      <c r="AD54" s="2">
        <f t="shared" si="0"/>
        <v>0.92000000000000171</v>
      </c>
      <c r="AE54" s="138">
        <f t="shared" si="1"/>
        <v>-1.7216040310728542E-2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62.76</v>
      </c>
      <c r="Q55" s="2"/>
      <c r="R55" s="34"/>
      <c r="T55" s="108" t="s">
        <v>108</v>
      </c>
      <c r="U55" s="106" t="s">
        <v>559</v>
      </c>
      <c r="W55" s="110">
        <v>42639</v>
      </c>
      <c r="X55" s="41">
        <v>47.13</v>
      </c>
      <c r="Y55" s="41">
        <v>48.22</v>
      </c>
      <c r="Z55" s="41">
        <v>47.01</v>
      </c>
      <c r="AA55" s="41">
        <v>47.63</v>
      </c>
      <c r="AB55" s="104">
        <v>5256300</v>
      </c>
      <c r="AC55" s="41">
        <v>47.63</v>
      </c>
      <c r="AD55" s="2">
        <f t="shared" si="0"/>
        <v>1.2100000000000009</v>
      </c>
      <c r="AE55" s="138">
        <f t="shared" si="1"/>
        <v>1.5348539756981472E-2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62.132399999999997</v>
      </c>
      <c r="Q56" s="2"/>
      <c r="R56" s="34"/>
      <c r="T56" s="108" t="s">
        <v>111</v>
      </c>
      <c r="U56" s="106" t="s">
        <v>129</v>
      </c>
      <c r="W56" s="110">
        <v>42636</v>
      </c>
      <c r="X56" s="41">
        <v>47.36</v>
      </c>
      <c r="Y56" s="41">
        <v>48.17</v>
      </c>
      <c r="Z56" s="41">
        <v>46.51</v>
      </c>
      <c r="AA56" s="41">
        <v>46.91</v>
      </c>
      <c r="AB56" s="104">
        <v>4682300</v>
      </c>
      <c r="AC56" s="41">
        <v>46.91</v>
      </c>
      <c r="AD56" s="2">
        <f t="shared" si="0"/>
        <v>1.6600000000000037</v>
      </c>
      <c r="AE56" s="138">
        <f t="shared" si="1"/>
        <v>-1.8208455420678171E-2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61.504799999999996</v>
      </c>
      <c r="Q57" s="2"/>
      <c r="R57" s="34"/>
      <c r="T57" s="108" t="s">
        <v>112</v>
      </c>
      <c r="U57" s="106">
        <v>-10.23</v>
      </c>
      <c r="W57" s="110">
        <v>42635</v>
      </c>
      <c r="X57" s="41">
        <v>47.84</v>
      </c>
      <c r="Y57" s="41">
        <v>48.59</v>
      </c>
      <c r="Z57" s="41">
        <v>47.57</v>
      </c>
      <c r="AA57" s="41">
        <v>47.78</v>
      </c>
      <c r="AB57" s="104">
        <v>5406400</v>
      </c>
      <c r="AC57" s="41">
        <v>47.78</v>
      </c>
      <c r="AD57" s="2">
        <f t="shared" si="0"/>
        <v>1.0200000000000031</v>
      </c>
      <c r="AE57" s="138">
        <f t="shared" si="1"/>
        <v>1.6595744680851121E-2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60.877199999999995</v>
      </c>
      <c r="Q58" s="2"/>
      <c r="R58" s="34"/>
      <c r="T58" s="108" t="s">
        <v>109</v>
      </c>
      <c r="U58" s="106" t="s">
        <v>560</v>
      </c>
      <c r="W58" s="110">
        <v>42634</v>
      </c>
      <c r="X58" s="41">
        <v>46.33</v>
      </c>
      <c r="Y58" s="41">
        <v>47.01</v>
      </c>
      <c r="Z58" s="41">
        <v>45.8</v>
      </c>
      <c r="AA58" s="41">
        <v>47</v>
      </c>
      <c r="AB58" s="104">
        <v>6456400</v>
      </c>
      <c r="AC58" s="41">
        <v>47</v>
      </c>
      <c r="AD58" s="2">
        <f t="shared" si="0"/>
        <v>1.2100000000000009</v>
      </c>
      <c r="AE58" s="138">
        <f t="shared" si="1"/>
        <v>2.9121961900591131E-2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60.249599999999994</v>
      </c>
      <c r="W59" s="110">
        <v>42633</v>
      </c>
      <c r="X59" s="41">
        <v>45.98</v>
      </c>
      <c r="Y59" s="41">
        <v>46.43</v>
      </c>
      <c r="Z59" s="41">
        <v>45.37</v>
      </c>
      <c r="AA59" s="41">
        <v>45.67</v>
      </c>
      <c r="AB59" s="104">
        <v>5156400</v>
      </c>
      <c r="AC59" s="41">
        <v>45.67</v>
      </c>
      <c r="AD59" s="2">
        <f t="shared" si="0"/>
        <v>1.0600000000000023</v>
      </c>
      <c r="AE59" s="138">
        <f t="shared" si="1"/>
        <v>-6.3098346388162918E-3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59.621999999999993</v>
      </c>
      <c r="W60" s="110">
        <v>42632</v>
      </c>
      <c r="X60" s="41">
        <v>47</v>
      </c>
      <c r="Y60" s="41">
        <v>47.27</v>
      </c>
      <c r="Z60" s="41">
        <v>45.95</v>
      </c>
      <c r="AA60" s="41">
        <v>45.96</v>
      </c>
      <c r="AB60" s="104">
        <v>3652600</v>
      </c>
      <c r="AC60" s="41">
        <v>45.96</v>
      </c>
      <c r="AD60" s="2">
        <f t="shared" si="0"/>
        <v>1.3200000000000003</v>
      </c>
      <c r="AE60" s="138">
        <f t="shared" si="1"/>
        <v>-1.1187607573149627E-2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58.994399999999992</v>
      </c>
      <c r="W61" s="110">
        <v>42629</v>
      </c>
      <c r="X61" s="41">
        <v>45.79</v>
      </c>
      <c r="Y61" s="41">
        <v>46.79</v>
      </c>
      <c r="Z61" s="41">
        <v>45.66</v>
      </c>
      <c r="AA61" s="41">
        <v>46.48</v>
      </c>
      <c r="AB61" s="104">
        <v>5518800</v>
      </c>
      <c r="AC61" s="41">
        <v>46.48</v>
      </c>
      <c r="AD61" s="2">
        <f t="shared" si="0"/>
        <v>1.1300000000000026</v>
      </c>
      <c r="AE61" s="138">
        <f t="shared" si="1"/>
        <v>-3.6441586280815397E-3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58.366799999999998</v>
      </c>
      <c r="W62" s="110">
        <v>42628</v>
      </c>
      <c r="X62" s="41">
        <v>46.91</v>
      </c>
      <c r="Y62" s="41">
        <v>47.27</v>
      </c>
      <c r="Z62" s="41">
        <v>46.34</v>
      </c>
      <c r="AA62" s="41">
        <v>46.65</v>
      </c>
      <c r="AB62" s="104">
        <v>5591300</v>
      </c>
      <c r="AC62" s="41">
        <v>46.65</v>
      </c>
      <c r="AD62" s="2">
        <f t="shared" si="0"/>
        <v>0.92999999999999972</v>
      </c>
      <c r="AE62" s="138" t="e">
        <f t="shared" si="1"/>
        <v>#DIV/0!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57.739200000000004</v>
      </c>
      <c r="W63" s="110">
        <v>42628</v>
      </c>
      <c r="X63" s="41" t="s">
        <v>125</v>
      </c>
      <c r="Y63" s="41"/>
      <c r="Z63" s="41"/>
      <c r="AA63" s="41"/>
      <c r="AB63" s="104"/>
      <c r="AC63" s="41"/>
      <c r="AD63" s="2">
        <f t="shared" si="0"/>
        <v>0</v>
      </c>
      <c r="AE63" s="138">
        <f t="shared" si="1"/>
        <v>-1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57.111600000000003</v>
      </c>
      <c r="W64" s="110">
        <v>42627</v>
      </c>
      <c r="X64" s="41">
        <v>47.62</v>
      </c>
      <c r="Y64" s="41">
        <v>48.02</v>
      </c>
      <c r="Z64" s="41">
        <v>46.58</v>
      </c>
      <c r="AA64" s="41">
        <v>46.91</v>
      </c>
      <c r="AB64" s="104">
        <v>5682700</v>
      </c>
      <c r="AC64" s="41">
        <v>46.66</v>
      </c>
      <c r="AD64" s="2">
        <f t="shared" si="0"/>
        <v>1.4400000000000048</v>
      </c>
      <c r="AE64" s="138">
        <f t="shared" si="1"/>
        <v>-1.8097643097643279E-2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56.484000000000002</v>
      </c>
      <c r="W65" s="110">
        <v>42626</v>
      </c>
      <c r="X65" s="41">
        <v>48.95</v>
      </c>
      <c r="Y65" s="41">
        <v>49.02</v>
      </c>
      <c r="Z65" s="41">
        <v>47.22</v>
      </c>
      <c r="AA65" s="41">
        <v>47.77</v>
      </c>
      <c r="AB65" s="104">
        <v>6418500</v>
      </c>
      <c r="AC65" s="41">
        <v>47.52</v>
      </c>
      <c r="AD65" s="2">
        <f t="shared" si="0"/>
        <v>1.8000000000000043</v>
      </c>
      <c r="AE65" s="138">
        <f t="shared" si="1"/>
        <v>-4.2128603104212736E-2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42625</v>
      </c>
      <c r="X66" s="41">
        <v>49.58</v>
      </c>
      <c r="Y66" s="41">
        <v>50.56</v>
      </c>
      <c r="Z66" s="41">
        <v>49.08</v>
      </c>
      <c r="AA66" s="41">
        <v>49.88</v>
      </c>
      <c r="AB66" s="104">
        <v>5132500</v>
      </c>
      <c r="AC66" s="41">
        <v>49.61</v>
      </c>
      <c r="AD66" s="2">
        <f t="shared" si="0"/>
        <v>1.480000000000004</v>
      </c>
      <c r="AE66" s="138">
        <f t="shared" si="1"/>
        <v>-8.0563947633427446E-4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42622</v>
      </c>
      <c r="X67" s="41">
        <v>51.77</v>
      </c>
      <c r="Y67" s="41">
        <v>52.02</v>
      </c>
      <c r="Z67" s="41">
        <v>49.88</v>
      </c>
      <c r="AA67" s="41">
        <v>49.92</v>
      </c>
      <c r="AB67" s="104">
        <v>5185200</v>
      </c>
      <c r="AC67" s="41">
        <v>49.65</v>
      </c>
      <c r="AD67" s="2">
        <f>Y67-Z67</f>
        <v>2.1400000000000006</v>
      </c>
      <c r="AE67" s="138">
        <f>AC67/AC68-1</f>
        <v>-5.0124354314138198E-2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42621</v>
      </c>
      <c r="X68" s="41">
        <v>51.39</v>
      </c>
      <c r="Y68" s="41">
        <v>52.76</v>
      </c>
      <c r="Z68" s="41">
        <v>51.08</v>
      </c>
      <c r="AA68" s="41">
        <v>52.55</v>
      </c>
      <c r="AB68" s="104">
        <v>5192000</v>
      </c>
      <c r="AC68" s="41">
        <v>52.27</v>
      </c>
      <c r="AD68" s="2">
        <f>Y68-Z68</f>
        <v>1.6799999999999997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172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42713</v>
      </c>
      <c r="X2" s="10">
        <v>104.89</v>
      </c>
      <c r="Y2" s="10">
        <v>105.48</v>
      </c>
      <c r="Z2" s="10">
        <v>104.03</v>
      </c>
      <c r="AA2" s="10">
        <v>104.99</v>
      </c>
      <c r="AB2" s="95">
        <v>4093400</v>
      </c>
      <c r="AC2" s="10">
        <v>104.99</v>
      </c>
      <c r="AD2" s="2">
        <f>Y2-Z2</f>
        <v>1.4500000000000028</v>
      </c>
      <c r="AE2" s="138">
        <f>AC2/AC3-1</f>
        <v>-3.6063395653412877E-3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104.99</v>
      </c>
      <c r="W3" s="133">
        <v>42712</v>
      </c>
      <c r="X3" s="10">
        <v>106.32</v>
      </c>
      <c r="Y3" s="10">
        <v>106.62</v>
      </c>
      <c r="Z3" s="10">
        <v>104.74</v>
      </c>
      <c r="AA3" s="10">
        <v>105.37</v>
      </c>
      <c r="AB3" s="95">
        <v>3850300</v>
      </c>
      <c r="AC3" s="10">
        <v>105.37</v>
      </c>
      <c r="AD3" s="2">
        <f t="shared" ref="AD3:AD66" si="0">Y3-Z3</f>
        <v>1.8800000000000097</v>
      </c>
      <c r="AE3" s="138">
        <f t="shared" ref="AE3:AE66" si="1">AC3/AC4-1</f>
        <v>-9.0284961911031303E-3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104.99</v>
      </c>
      <c r="R4" s="547">
        <v>-3.5999999999999999E-3</v>
      </c>
      <c r="W4" s="133">
        <v>42711</v>
      </c>
      <c r="X4" s="10">
        <v>103.49</v>
      </c>
      <c r="Y4" s="10">
        <v>106.5</v>
      </c>
      <c r="Z4" s="10">
        <v>102.72</v>
      </c>
      <c r="AA4" s="10">
        <v>106.33</v>
      </c>
      <c r="AB4" s="95">
        <v>4892500</v>
      </c>
      <c r="AC4" s="10">
        <v>106.33</v>
      </c>
      <c r="AD4" s="2">
        <f t="shared" si="0"/>
        <v>3.7800000000000011</v>
      </c>
      <c r="AE4" s="138">
        <f t="shared" si="1"/>
        <v>3.0828889966068695E-2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42710</v>
      </c>
      <c r="X5" s="10">
        <v>103</v>
      </c>
      <c r="Y5" s="10">
        <v>103.31</v>
      </c>
      <c r="Z5" s="10">
        <v>102.3</v>
      </c>
      <c r="AA5" s="10">
        <v>103.15</v>
      </c>
      <c r="AB5" s="95">
        <v>3187400</v>
      </c>
      <c r="AC5" s="10">
        <v>103.15</v>
      </c>
      <c r="AD5" s="2">
        <f t="shared" si="0"/>
        <v>1.0100000000000051</v>
      </c>
      <c r="AE5" s="138">
        <f t="shared" si="1"/>
        <v>3.0143912874367462E-3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103.32</v>
      </c>
      <c r="Y6" s="10">
        <v>103.75</v>
      </c>
      <c r="Z6" s="10">
        <v>102.81</v>
      </c>
      <c r="AA6" s="10">
        <v>102.84</v>
      </c>
      <c r="AB6" s="95">
        <v>3437700</v>
      </c>
      <c r="AC6" s="10">
        <v>102.84</v>
      </c>
      <c r="AD6" s="2">
        <f t="shared" si="0"/>
        <v>0.93999999999999773</v>
      </c>
      <c r="AE6" s="138">
        <f t="shared" si="1"/>
        <v>1.8509498295178339E-3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42706</v>
      </c>
      <c r="X7" s="10">
        <v>103.38</v>
      </c>
      <c r="Y7" s="10">
        <v>103.6</v>
      </c>
      <c r="Z7" s="10">
        <v>102.02</v>
      </c>
      <c r="AA7" s="10">
        <v>102.65</v>
      </c>
      <c r="AB7" s="95">
        <v>3510100</v>
      </c>
      <c r="AC7" s="10">
        <v>102.65</v>
      </c>
      <c r="AD7" s="2">
        <f t="shared" si="0"/>
        <v>1.5799999999999983</v>
      </c>
      <c r="AE7" s="138">
        <f t="shared" si="1"/>
        <v>-7.1573653157944728E-3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101.84</v>
      </c>
      <c r="Y8" s="10">
        <v>103.96</v>
      </c>
      <c r="Z8" s="10">
        <v>101.61</v>
      </c>
      <c r="AA8" s="10">
        <v>103.39</v>
      </c>
      <c r="AB8" s="95">
        <v>4730600</v>
      </c>
      <c r="AC8" s="10">
        <v>103.39</v>
      </c>
      <c r="AD8" s="2">
        <f t="shared" si="0"/>
        <v>2.3499999999999943</v>
      </c>
      <c r="AE8" s="138">
        <f t="shared" si="1"/>
        <v>2.0329616105792869E-2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101.36</v>
      </c>
      <c r="Y9" s="10">
        <v>102.73</v>
      </c>
      <c r="Z9" s="10">
        <v>101.26</v>
      </c>
      <c r="AA9" s="10">
        <v>101.33</v>
      </c>
      <c r="AB9" s="95">
        <v>6140900</v>
      </c>
      <c r="AC9" s="10">
        <v>101.33</v>
      </c>
      <c r="AD9" s="2">
        <f t="shared" si="0"/>
        <v>1.4699999999999989</v>
      </c>
      <c r="AE9" s="138">
        <f t="shared" si="1"/>
        <v>7.5569255245102607E-3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42703</v>
      </c>
      <c r="X10" s="10">
        <v>100.53</v>
      </c>
      <c r="Y10" s="10">
        <v>101.05</v>
      </c>
      <c r="Z10" s="10">
        <v>100.1</v>
      </c>
      <c r="AA10" s="10">
        <v>100.57</v>
      </c>
      <c r="AB10" s="95">
        <v>2936700</v>
      </c>
      <c r="AC10" s="10">
        <v>100.57</v>
      </c>
      <c r="AD10" s="2">
        <f t="shared" si="0"/>
        <v>0.95000000000000284</v>
      </c>
      <c r="AE10" s="138">
        <f t="shared" si="1"/>
        <v>-1.1917767404906465E-3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2.1499999999999998E-2</v>
      </c>
      <c r="T11" s="43"/>
      <c r="U11" s="33"/>
      <c r="V11" s="11"/>
      <c r="W11" s="99">
        <v>42702</v>
      </c>
      <c r="X11" s="10">
        <v>101.32</v>
      </c>
      <c r="Y11" s="10">
        <v>101.39</v>
      </c>
      <c r="Z11" s="10">
        <v>100.43</v>
      </c>
      <c r="AA11" s="10">
        <v>100.69</v>
      </c>
      <c r="AB11" s="95">
        <v>3497500</v>
      </c>
      <c r="AC11" s="10">
        <v>100.69</v>
      </c>
      <c r="AD11" s="2">
        <f t="shared" si="0"/>
        <v>0.95999999999999375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 t="s">
        <v>423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T13" s="67"/>
      <c r="W13" s="133">
        <v>42699</v>
      </c>
      <c r="X13" s="10">
        <v>101.45</v>
      </c>
      <c r="Y13" s="10">
        <v>102.16</v>
      </c>
      <c r="Z13" s="10">
        <v>101.13</v>
      </c>
      <c r="AA13" s="10">
        <v>102.1</v>
      </c>
      <c r="AB13" s="95">
        <v>1680900</v>
      </c>
      <c r="AC13" s="10">
        <v>101.5</v>
      </c>
      <c r="AD13" s="2">
        <f t="shared" si="0"/>
        <v>1.0300000000000011</v>
      </c>
      <c r="AE13" s="138">
        <f t="shared" si="1"/>
        <v>7.044349637860936E-3</v>
      </c>
    </row>
    <row r="14" spans="1:31" x14ac:dyDescent="0.25">
      <c r="W14" s="133">
        <v>42697</v>
      </c>
      <c r="X14" s="10">
        <v>100.71</v>
      </c>
      <c r="Y14" s="10">
        <v>101.7</v>
      </c>
      <c r="Z14" s="10">
        <v>100.66</v>
      </c>
      <c r="AA14" s="10">
        <v>101.39</v>
      </c>
      <c r="AB14" s="95">
        <v>3154300</v>
      </c>
      <c r="AC14" s="10">
        <v>100.79</v>
      </c>
      <c r="AD14" s="2">
        <f t="shared" si="0"/>
        <v>1.0400000000000063</v>
      </c>
      <c r="AE14" s="138">
        <f t="shared" si="1"/>
        <v>9.009910901992324E-3</v>
      </c>
    </row>
    <row r="15" spans="1:31" x14ac:dyDescent="0.25">
      <c r="W15" s="133">
        <v>42696</v>
      </c>
      <c r="X15" s="10">
        <v>101.1</v>
      </c>
      <c r="Y15" s="10">
        <v>101.22</v>
      </c>
      <c r="Z15" s="10">
        <v>100.39</v>
      </c>
      <c r="AA15" s="10">
        <v>100.49</v>
      </c>
      <c r="AB15" s="95">
        <v>3350900</v>
      </c>
      <c r="AC15" s="10">
        <v>99.89</v>
      </c>
      <c r="AD15" s="2">
        <f t="shared" si="0"/>
        <v>0.82999999999999829</v>
      </c>
      <c r="AE15" s="138">
        <f t="shared" si="1"/>
        <v>-2.5961058412381499E-3</v>
      </c>
    </row>
    <row r="16" spans="1:31" x14ac:dyDescent="0.25">
      <c r="W16" s="133">
        <v>42695</v>
      </c>
      <c r="X16" s="10">
        <v>100.1</v>
      </c>
      <c r="Y16" s="10">
        <v>101.63</v>
      </c>
      <c r="Z16" s="10">
        <v>100</v>
      </c>
      <c r="AA16" s="10">
        <v>100.75</v>
      </c>
      <c r="AB16" s="95">
        <v>3385300</v>
      </c>
      <c r="AC16" s="10">
        <v>100.15</v>
      </c>
      <c r="AD16" s="2">
        <f t="shared" si="0"/>
        <v>1.6299999999999955</v>
      </c>
      <c r="AE16" s="138">
        <f t="shared" si="1"/>
        <v>9.1696896412738482E-3</v>
      </c>
    </row>
    <row r="17" spans="1:31" x14ac:dyDescent="0.25">
      <c r="W17" s="133">
        <v>42692</v>
      </c>
      <c r="X17" s="10">
        <v>98.93</v>
      </c>
      <c r="Y17" s="10">
        <v>100</v>
      </c>
      <c r="Z17" s="10">
        <v>98.6</v>
      </c>
      <c r="AA17" s="10">
        <v>99.83</v>
      </c>
      <c r="AB17" s="95">
        <v>3653400</v>
      </c>
      <c r="AC17" s="10">
        <v>99.24</v>
      </c>
      <c r="AD17" s="2">
        <f t="shared" si="0"/>
        <v>1.4000000000000057</v>
      </c>
      <c r="AE17" s="138">
        <f t="shared" si="1"/>
        <v>1.0384850335980467E-2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42691</v>
      </c>
      <c r="X18" s="10">
        <v>97.72</v>
      </c>
      <c r="Y18" s="10">
        <v>98.94</v>
      </c>
      <c r="Z18" s="10">
        <v>97.48</v>
      </c>
      <c r="AA18" s="10">
        <v>98.81</v>
      </c>
      <c r="AB18" s="95">
        <v>4379500</v>
      </c>
      <c r="AC18" s="10">
        <v>98.22</v>
      </c>
      <c r="AD18" s="2">
        <f t="shared" si="0"/>
        <v>1.4599999999999937</v>
      </c>
      <c r="AE18" s="138">
        <f t="shared" si="1"/>
        <v>8.1083855075438915E-3</v>
      </c>
    </row>
    <row r="19" spans="1:31" x14ac:dyDescent="0.25">
      <c r="W19" s="133">
        <v>42690</v>
      </c>
      <c r="X19" s="10">
        <v>98.38</v>
      </c>
      <c r="Y19" s="10">
        <v>99.06</v>
      </c>
      <c r="Z19" s="10">
        <v>97.72</v>
      </c>
      <c r="AA19" s="10">
        <v>98.01</v>
      </c>
      <c r="AB19" s="95">
        <v>2866100</v>
      </c>
      <c r="AC19" s="10">
        <v>97.43</v>
      </c>
      <c r="AD19" s="2">
        <f t="shared" si="0"/>
        <v>1.3400000000000034</v>
      </c>
      <c r="AE19" s="138">
        <f t="shared" si="1"/>
        <v>-1.106374340235472E-2</v>
      </c>
    </row>
    <row r="20" spans="1:31" x14ac:dyDescent="0.25">
      <c r="W20" s="133">
        <v>42689</v>
      </c>
      <c r="X20" s="10">
        <v>99.18</v>
      </c>
      <c r="Y20" s="10">
        <v>99.54</v>
      </c>
      <c r="Z20" s="10">
        <v>97.92</v>
      </c>
      <c r="AA20" s="10">
        <v>99.11</v>
      </c>
      <c r="AB20" s="95">
        <v>4263200</v>
      </c>
      <c r="AC20" s="10">
        <v>98.52</v>
      </c>
      <c r="AD20" s="2">
        <f t="shared" si="0"/>
        <v>1.6200000000000045</v>
      </c>
      <c r="AE20" s="138">
        <f t="shared" si="1"/>
        <v>-3.2375556454877774E-3</v>
      </c>
    </row>
    <row r="21" spans="1:31" x14ac:dyDescent="0.25">
      <c r="W21" s="40">
        <v>42688</v>
      </c>
      <c r="X21" s="10">
        <v>97.52</v>
      </c>
      <c r="Y21" s="10">
        <v>100.63</v>
      </c>
      <c r="Z21" s="10">
        <v>97.51</v>
      </c>
      <c r="AA21" s="10">
        <v>99.43</v>
      </c>
      <c r="AB21" s="95">
        <v>6617000</v>
      </c>
      <c r="AC21" s="10">
        <v>98.84</v>
      </c>
      <c r="AD21" s="2">
        <f t="shared" si="0"/>
        <v>3.1199999999999903</v>
      </c>
      <c r="AE21" s="138">
        <f t="shared" si="1"/>
        <v>2.6269338594123059E-2</v>
      </c>
    </row>
    <row r="22" spans="1:31" x14ac:dyDescent="0.25">
      <c r="W22" s="133">
        <v>42685</v>
      </c>
      <c r="X22" s="10">
        <v>97.05</v>
      </c>
      <c r="Y22" s="10">
        <v>97.7</v>
      </c>
      <c r="Z22" s="10">
        <v>95.67</v>
      </c>
      <c r="AA22" s="10">
        <v>96.88</v>
      </c>
      <c r="AB22" s="95">
        <v>6664200</v>
      </c>
      <c r="AC22" s="10">
        <v>96.31</v>
      </c>
      <c r="AD22" s="2">
        <f t="shared" si="0"/>
        <v>2.0300000000000011</v>
      </c>
      <c r="AE22" s="138">
        <f t="shared" si="1"/>
        <v>-6.1913115261582607E-3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95.13</v>
      </c>
      <c r="Y23" s="10">
        <v>98.79</v>
      </c>
      <c r="Z23" s="10">
        <v>95.03</v>
      </c>
      <c r="AA23" s="10">
        <v>97.49</v>
      </c>
      <c r="AB23" s="95">
        <v>8952900</v>
      </c>
      <c r="AC23" s="10">
        <v>96.91</v>
      </c>
      <c r="AD23" s="2">
        <f t="shared" si="0"/>
        <v>3.7600000000000051</v>
      </c>
      <c r="AE23" s="138">
        <f t="shared" si="1"/>
        <v>3.7691401648998868E-2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42683</v>
      </c>
      <c r="X24" s="10">
        <v>87.88</v>
      </c>
      <c r="Y24" s="10">
        <v>94.96</v>
      </c>
      <c r="Z24" s="10">
        <v>87.88</v>
      </c>
      <c r="AA24" s="10">
        <v>93.95</v>
      </c>
      <c r="AB24" s="95">
        <v>9655200</v>
      </c>
      <c r="AC24" s="10">
        <v>93.39</v>
      </c>
      <c r="AD24" s="2">
        <f t="shared" si="0"/>
        <v>7.0799999999999983</v>
      </c>
      <c r="AE24" s="138">
        <f t="shared" si="1"/>
        <v>3.6975349766822152E-2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42682</v>
      </c>
      <c r="X25" s="10">
        <v>90.79</v>
      </c>
      <c r="Y25" s="10">
        <v>90.96</v>
      </c>
      <c r="Z25" s="10">
        <v>89.72</v>
      </c>
      <c r="AA25" s="10">
        <v>90.6</v>
      </c>
      <c r="AB25" s="95">
        <v>4268500</v>
      </c>
      <c r="AC25" s="10">
        <v>90.06</v>
      </c>
      <c r="AD25" s="2">
        <f t="shared" si="0"/>
        <v>1.2399999999999949</v>
      </c>
      <c r="AE25" s="138">
        <f t="shared" si="1"/>
        <v>-1.6627868307281801E-3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42681</v>
      </c>
      <c r="X26" s="10">
        <v>90</v>
      </c>
      <c r="Y26" s="10">
        <v>90.88</v>
      </c>
      <c r="Z26" s="10">
        <v>89.85</v>
      </c>
      <c r="AA26" s="10">
        <v>90.75</v>
      </c>
      <c r="AB26" s="95">
        <v>4556500</v>
      </c>
      <c r="AC26" s="10">
        <v>90.21</v>
      </c>
      <c r="AD26" s="2">
        <f t="shared" si="0"/>
        <v>1.0300000000000011</v>
      </c>
      <c r="AE26" s="138">
        <f t="shared" si="1"/>
        <v>2.244134648078866E-2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42678</v>
      </c>
      <c r="X27" s="10">
        <v>88.7</v>
      </c>
      <c r="Y27" s="10">
        <v>89.48</v>
      </c>
      <c r="Z27" s="10">
        <v>88.38</v>
      </c>
      <c r="AA27" s="10">
        <v>88.76</v>
      </c>
      <c r="AB27" s="95">
        <v>3745700</v>
      </c>
      <c r="AC27" s="10">
        <v>88.23</v>
      </c>
      <c r="AD27" s="2">
        <f t="shared" si="0"/>
        <v>1.1000000000000085</v>
      </c>
      <c r="AE27" s="138">
        <f t="shared" si="1"/>
        <v>-1.1332728921109592E-4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88.68</v>
      </c>
      <c r="Y28" s="10">
        <v>89.64</v>
      </c>
      <c r="Z28" s="10">
        <v>88.25</v>
      </c>
      <c r="AA28" s="10">
        <v>88.77</v>
      </c>
      <c r="AB28" s="95">
        <v>4468600</v>
      </c>
      <c r="AC28" s="10">
        <v>88.24</v>
      </c>
      <c r="AD28" s="2">
        <f t="shared" si="0"/>
        <v>1.3900000000000006</v>
      </c>
      <c r="AE28" s="138">
        <f t="shared" si="1"/>
        <v>9.0744101633388752E-4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88.08</v>
      </c>
      <c r="Y29" s="10">
        <v>89.31</v>
      </c>
      <c r="Z29" s="10">
        <v>87.74</v>
      </c>
      <c r="AA29" s="10">
        <v>88.69</v>
      </c>
      <c r="AB29" s="95">
        <v>4437400</v>
      </c>
      <c r="AC29" s="10">
        <v>88.16</v>
      </c>
      <c r="AD29" s="2">
        <f t="shared" si="0"/>
        <v>1.5700000000000074</v>
      </c>
      <c r="AE29" s="138">
        <f t="shared" si="1"/>
        <v>9.042005264964903E-3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88.65</v>
      </c>
      <c r="Y30" s="10">
        <v>88.89</v>
      </c>
      <c r="Z30" s="10">
        <v>87.06</v>
      </c>
      <c r="AA30" s="10">
        <v>87.89</v>
      </c>
      <c r="AB30" s="95">
        <v>3980500</v>
      </c>
      <c r="AC30" s="10">
        <v>87.37</v>
      </c>
      <c r="AD30" s="2">
        <f t="shared" si="0"/>
        <v>1.8299999999999983</v>
      </c>
      <c r="AE30" s="138">
        <f t="shared" si="1"/>
        <v>-3.308236367784545E-3</v>
      </c>
    </row>
    <row r="31" spans="1:31" x14ac:dyDescent="0.25">
      <c r="W31" s="133">
        <v>42674</v>
      </c>
      <c r="X31" s="10">
        <v>88.75</v>
      </c>
      <c r="Y31" s="10">
        <v>89.07</v>
      </c>
      <c r="Z31" s="10">
        <v>88.11</v>
      </c>
      <c r="AA31" s="10">
        <v>88.18</v>
      </c>
      <c r="AB31" s="95">
        <v>3681200</v>
      </c>
      <c r="AC31" s="10">
        <v>87.66</v>
      </c>
      <c r="AD31" s="2">
        <f t="shared" si="0"/>
        <v>0.95999999999999375</v>
      </c>
      <c r="AE31" s="138">
        <f t="shared" si="1"/>
        <v>-2.1627774615822215E-3</v>
      </c>
    </row>
    <row r="32" spans="1:31" x14ac:dyDescent="0.25">
      <c r="W32" s="133">
        <v>42671</v>
      </c>
      <c r="X32" s="10">
        <v>88.94</v>
      </c>
      <c r="Y32" s="10">
        <v>89.32</v>
      </c>
      <c r="Z32" s="10">
        <v>87.79</v>
      </c>
      <c r="AA32" s="10">
        <v>88.37</v>
      </c>
      <c r="AB32" s="95">
        <v>3784400</v>
      </c>
      <c r="AC32" s="10">
        <v>87.85</v>
      </c>
      <c r="AD32" s="2">
        <f t="shared" si="0"/>
        <v>1.5299999999999869</v>
      </c>
      <c r="AE32" s="138">
        <f t="shared" si="1"/>
        <v>-4.9835768490203991E-3</v>
      </c>
    </row>
    <row r="33" spans="1:31" x14ac:dyDescent="0.25">
      <c r="W33" s="133">
        <v>42670</v>
      </c>
      <c r="X33" s="10">
        <v>89.21</v>
      </c>
      <c r="Y33" s="10">
        <v>89.39</v>
      </c>
      <c r="Z33" s="10">
        <v>88.58</v>
      </c>
      <c r="AA33" s="10">
        <v>88.82</v>
      </c>
      <c r="AB33" s="95">
        <v>4367100</v>
      </c>
      <c r="AC33" s="10">
        <v>88.29</v>
      </c>
      <c r="AD33" s="2">
        <f t="shared" si="0"/>
        <v>0.81000000000000227</v>
      </c>
      <c r="AE33" s="138">
        <f t="shared" si="1"/>
        <v>-2.5982828739267161E-3</v>
      </c>
    </row>
    <row r="34" spans="1:31" x14ac:dyDescent="0.25">
      <c r="L34" t="s">
        <v>216</v>
      </c>
      <c r="M34" s="2">
        <f>M49+K49-F49</f>
        <v>128.08999999999833</v>
      </c>
      <c r="W34" s="133">
        <v>42669</v>
      </c>
      <c r="X34" s="10">
        <v>90.02</v>
      </c>
      <c r="Y34" s="10">
        <v>90.02</v>
      </c>
      <c r="Z34" s="10">
        <v>88.63</v>
      </c>
      <c r="AA34" s="10">
        <v>89.05</v>
      </c>
      <c r="AB34" s="95">
        <v>4750200</v>
      </c>
      <c r="AC34" s="10">
        <v>88.52</v>
      </c>
      <c r="AD34" s="2">
        <f t="shared" si="0"/>
        <v>1.3900000000000006</v>
      </c>
      <c r="AE34" s="138">
        <f t="shared" si="1"/>
        <v>-1.0507489380728763E-2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42668</v>
      </c>
      <c r="X35" s="10">
        <v>89.73</v>
      </c>
      <c r="Y35" s="10">
        <v>90.42</v>
      </c>
      <c r="Z35" s="10">
        <v>89.15</v>
      </c>
      <c r="AA35" s="10">
        <v>89.99</v>
      </c>
      <c r="AB35" s="95">
        <v>5599100</v>
      </c>
      <c r="AC35" s="10">
        <v>89.46</v>
      </c>
      <c r="AD35" s="2">
        <f t="shared" si="0"/>
        <v>1.269999999999996</v>
      </c>
      <c r="AE35" s="138">
        <f t="shared" si="1"/>
        <v>1.2311135982092658E-3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42667</v>
      </c>
      <c r="X36" s="10">
        <v>90.78</v>
      </c>
      <c r="Y36" s="10">
        <v>91.49</v>
      </c>
      <c r="Z36" s="10">
        <v>89.77</v>
      </c>
      <c r="AA36" s="10">
        <v>89.88</v>
      </c>
      <c r="AB36" s="95">
        <v>7038000</v>
      </c>
      <c r="AC36" s="10">
        <v>89.35</v>
      </c>
      <c r="AD36" s="2">
        <f t="shared" si="0"/>
        <v>1.7199999999999989</v>
      </c>
      <c r="AE36" s="138">
        <f t="shared" si="1"/>
        <v>-5.3434264722254099E-3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42664</v>
      </c>
      <c r="X37" s="10">
        <v>89.57</v>
      </c>
      <c r="Y37" s="10">
        <v>91.5</v>
      </c>
      <c r="Z37" s="10">
        <v>89.37</v>
      </c>
      <c r="AA37" s="10">
        <v>90.37</v>
      </c>
      <c r="AB37" s="95">
        <v>8288700</v>
      </c>
      <c r="AC37" s="10">
        <v>89.83</v>
      </c>
      <c r="AD37" s="2">
        <f t="shared" si="0"/>
        <v>2.1299999999999955</v>
      </c>
      <c r="AE37" s="138">
        <f t="shared" si="1"/>
        <v>-2.9966703662596128E-3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42663</v>
      </c>
      <c r="X38" s="10">
        <v>94.4</v>
      </c>
      <c r="Y38" s="10">
        <v>95</v>
      </c>
      <c r="Z38" s="10">
        <v>89.81</v>
      </c>
      <c r="AA38" s="10">
        <v>90.64</v>
      </c>
      <c r="AB38" s="95">
        <v>16101900</v>
      </c>
      <c r="AC38" s="10">
        <v>90.1</v>
      </c>
      <c r="AD38" s="2">
        <f t="shared" si="0"/>
        <v>5.1899999999999977</v>
      </c>
      <c r="AE38" s="138">
        <f t="shared" si="1"/>
        <v>-6.6708100269318504E-2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42662</v>
      </c>
      <c r="X39" s="10">
        <v>96.65</v>
      </c>
      <c r="Y39" s="10">
        <v>98.44</v>
      </c>
      <c r="Z39" s="10">
        <v>96.26</v>
      </c>
      <c r="AA39" s="10">
        <v>97.12</v>
      </c>
      <c r="AB39" s="95">
        <v>3706800</v>
      </c>
      <c r="AC39" s="10">
        <v>96.54</v>
      </c>
      <c r="AD39" s="2">
        <f t="shared" si="0"/>
        <v>2.1799999999999926</v>
      </c>
      <c r="AE39" s="138">
        <f t="shared" si="1"/>
        <v>4.0561622464898583E-3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42661</v>
      </c>
      <c r="X40" s="10">
        <v>97.6</v>
      </c>
      <c r="Y40" s="10">
        <v>98.07</v>
      </c>
      <c r="Z40" s="10">
        <v>96.67</v>
      </c>
      <c r="AA40" s="10">
        <v>96.72</v>
      </c>
      <c r="AB40" s="95">
        <v>3565800</v>
      </c>
      <c r="AC40" s="10">
        <v>96.15</v>
      </c>
      <c r="AD40" s="2">
        <f t="shared" si="0"/>
        <v>1.3999999999999915</v>
      </c>
      <c r="AE40" s="138">
        <f t="shared" si="1"/>
        <v>-5.197505197505059E-4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42660</v>
      </c>
      <c r="X41" s="10">
        <v>96.71</v>
      </c>
      <c r="Y41" s="10">
        <v>97.12</v>
      </c>
      <c r="Z41" s="10">
        <v>96.44</v>
      </c>
      <c r="AA41" s="10">
        <v>96.77</v>
      </c>
      <c r="AB41" s="95">
        <v>2363300</v>
      </c>
      <c r="AC41" s="10">
        <v>96.2</v>
      </c>
      <c r="AD41" s="2">
        <f t="shared" si="0"/>
        <v>0.68000000000000682</v>
      </c>
      <c r="AE41" s="138">
        <f t="shared" si="1"/>
        <v>-7.2712163706234456E-4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42657</v>
      </c>
      <c r="X42" s="10">
        <v>97.07</v>
      </c>
      <c r="Y42" s="10">
        <v>98.26</v>
      </c>
      <c r="Z42" s="10">
        <v>96.83</v>
      </c>
      <c r="AA42" s="10">
        <v>96.84</v>
      </c>
      <c r="AB42" s="95">
        <v>4927400</v>
      </c>
      <c r="AC42" s="10">
        <v>96.27</v>
      </c>
      <c r="AD42" s="2">
        <f t="shared" si="0"/>
        <v>1.4300000000000068</v>
      </c>
      <c r="AE42" s="138">
        <f t="shared" si="1"/>
        <v>1.0398253093479859E-3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110.02</v>
      </c>
      <c r="W43" s="133">
        <v>42656</v>
      </c>
      <c r="X43" s="10">
        <v>95.39</v>
      </c>
      <c r="Y43" s="10">
        <v>97.11</v>
      </c>
      <c r="Z43" s="10">
        <v>94.3</v>
      </c>
      <c r="AA43" s="10">
        <v>96.74</v>
      </c>
      <c r="AB43" s="95">
        <v>4311600</v>
      </c>
      <c r="AC43" s="10">
        <v>96.17</v>
      </c>
      <c r="AD43" s="2">
        <f t="shared" si="0"/>
        <v>2.8100000000000023</v>
      </c>
      <c r="AE43" s="138">
        <f t="shared" si="1"/>
        <v>8.7056849171387451E-3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110.25</v>
      </c>
      <c r="W44" s="133">
        <v>42655</v>
      </c>
      <c r="X44" s="10">
        <v>96.74</v>
      </c>
      <c r="Y44" s="10">
        <v>96.8</v>
      </c>
      <c r="Z44" s="10">
        <v>95.57</v>
      </c>
      <c r="AA44" s="10">
        <v>95.91</v>
      </c>
      <c r="AB44" s="95">
        <v>3419700</v>
      </c>
      <c r="AC44" s="10">
        <v>95.34</v>
      </c>
      <c r="AD44" s="2">
        <f t="shared" si="0"/>
        <v>1.230000000000004</v>
      </c>
      <c r="AE44" s="138">
        <f t="shared" si="1"/>
        <v>-6.5645514223193757E-3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561</v>
      </c>
      <c r="W45" s="133">
        <v>42654</v>
      </c>
      <c r="X45" s="10">
        <v>97.32</v>
      </c>
      <c r="Y45" s="10">
        <v>97.48</v>
      </c>
      <c r="Z45" s="10">
        <v>96.01</v>
      </c>
      <c r="AA45" s="10">
        <v>96.54</v>
      </c>
      <c r="AB45" s="95">
        <v>4202400</v>
      </c>
      <c r="AC45" s="10">
        <v>95.97</v>
      </c>
      <c r="AD45" s="2">
        <f t="shared" si="0"/>
        <v>1.4699999999999989</v>
      </c>
      <c r="AE45" s="138">
        <f t="shared" si="1"/>
        <v>-8.2670249044124455E-3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20" t="s">
        <v>78</v>
      </c>
      <c r="P46" s="620"/>
      <c r="Q46" s="34"/>
      <c r="R46"/>
      <c r="T46" s="87" t="s">
        <v>101</v>
      </c>
      <c r="U46" s="130" t="s">
        <v>562</v>
      </c>
      <c r="W46" s="133">
        <v>42653</v>
      </c>
      <c r="X46" s="10">
        <v>98.52</v>
      </c>
      <c r="Y46" s="10">
        <v>98.72</v>
      </c>
      <c r="Z46" s="10">
        <v>97.26</v>
      </c>
      <c r="AA46" s="10">
        <v>97.35</v>
      </c>
      <c r="AB46" s="95">
        <v>3041800</v>
      </c>
      <c r="AC46" s="10">
        <v>96.77</v>
      </c>
      <c r="AD46" s="2">
        <f t="shared" si="0"/>
        <v>1.4599999999999937</v>
      </c>
      <c r="AE46" s="138">
        <f t="shared" si="1"/>
        <v>-7.3853728587547351E-3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115.489</v>
      </c>
      <c r="Q47" s="34"/>
      <c r="R47"/>
      <c r="T47" s="87" t="s">
        <v>102</v>
      </c>
      <c r="U47" s="130">
        <v>101.96</v>
      </c>
      <c r="W47" s="133">
        <v>42650</v>
      </c>
      <c r="X47" s="10">
        <v>98.42</v>
      </c>
      <c r="Y47" s="10">
        <v>98.64</v>
      </c>
      <c r="Z47" s="10">
        <v>97.31</v>
      </c>
      <c r="AA47" s="10">
        <v>98.07</v>
      </c>
      <c r="AB47" s="95">
        <v>3275100</v>
      </c>
      <c r="AC47" s="10">
        <v>97.49</v>
      </c>
      <c r="AD47" s="2">
        <f t="shared" si="0"/>
        <v>1.3299999999999983</v>
      </c>
      <c r="AE47" s="138">
        <f t="shared" si="1"/>
        <v>-2.8638641710135859E-3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114.4391</v>
      </c>
      <c r="Q48" s="34"/>
      <c r="R48"/>
      <c r="T48" s="87" t="s">
        <v>103</v>
      </c>
      <c r="U48" s="130">
        <v>1.3447499999999999</v>
      </c>
      <c r="W48" s="133">
        <v>42649</v>
      </c>
      <c r="X48" s="10">
        <v>98.36</v>
      </c>
      <c r="Y48" s="10">
        <v>98.8</v>
      </c>
      <c r="Z48" s="10">
        <v>97.95</v>
      </c>
      <c r="AA48" s="10">
        <v>98.35</v>
      </c>
      <c r="AB48" s="95">
        <v>3088700</v>
      </c>
      <c r="AC48" s="10">
        <v>97.77</v>
      </c>
      <c r="AD48" s="2">
        <f t="shared" si="0"/>
        <v>0.84999999999999432</v>
      </c>
      <c r="AE48" s="138">
        <f t="shared" si="1"/>
        <v>-1.9395671702735484E-3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113.3892</v>
      </c>
      <c r="Q49" s="34"/>
      <c r="R49"/>
      <c r="T49" s="87" t="s">
        <v>122</v>
      </c>
      <c r="U49" s="94" t="s">
        <v>352</v>
      </c>
      <c r="W49" s="133">
        <v>42648</v>
      </c>
      <c r="X49" s="10">
        <v>97.21</v>
      </c>
      <c r="Y49" s="10">
        <v>98.84</v>
      </c>
      <c r="Z49" s="10">
        <v>96.99</v>
      </c>
      <c r="AA49" s="10">
        <v>98.54</v>
      </c>
      <c r="AB49" s="95">
        <v>3225300</v>
      </c>
      <c r="AC49" s="10">
        <v>97.96</v>
      </c>
      <c r="AD49" s="2">
        <f t="shared" si="0"/>
        <v>1.8500000000000085</v>
      </c>
      <c r="AE49" s="138">
        <f t="shared" si="1"/>
        <v>1.9354838709677358E-2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112.33929999999999</v>
      </c>
      <c r="Q50" s="83"/>
      <c r="R50"/>
      <c r="T50" s="87"/>
      <c r="U50" s="130"/>
      <c r="W50" s="133">
        <v>42647</v>
      </c>
      <c r="X50" s="10">
        <v>97.57</v>
      </c>
      <c r="Y50" s="10">
        <v>98.16</v>
      </c>
      <c r="Z50" s="10">
        <v>96.57</v>
      </c>
      <c r="AA50" s="10">
        <v>96.67</v>
      </c>
      <c r="AB50" s="95">
        <v>2626300</v>
      </c>
      <c r="AC50" s="10">
        <v>96.1</v>
      </c>
      <c r="AD50" s="2">
        <f t="shared" si="0"/>
        <v>1.5900000000000034</v>
      </c>
      <c r="AE50" s="138">
        <f t="shared" si="1"/>
        <v>-6.9236333574455022E-3</v>
      </c>
    </row>
    <row r="51" spans="1:31" x14ac:dyDescent="0.25">
      <c r="O51" s="83">
        <v>1.06</v>
      </c>
      <c r="P51" s="83">
        <f t="shared" si="3"/>
        <v>111.2894</v>
      </c>
      <c r="Q51" s="83"/>
      <c r="R51"/>
      <c r="T51" s="87" t="s">
        <v>105</v>
      </c>
      <c r="U51" s="130" t="s">
        <v>563</v>
      </c>
      <c r="W51" s="133">
        <v>42646</v>
      </c>
      <c r="X51" s="10">
        <v>97.18</v>
      </c>
      <c r="Y51" s="10">
        <v>97.89</v>
      </c>
      <c r="Z51" s="10">
        <v>97.06</v>
      </c>
      <c r="AA51" s="10">
        <v>97.35</v>
      </c>
      <c r="AB51" s="95">
        <v>2378700</v>
      </c>
      <c r="AC51" s="10">
        <v>96.77</v>
      </c>
      <c r="AD51" s="2">
        <f t="shared" si="0"/>
        <v>0.82999999999999829</v>
      </c>
      <c r="AE51" s="138">
        <f t="shared" si="1"/>
        <v>-1.8566271273853241E-3</v>
      </c>
    </row>
    <row r="52" spans="1:31" x14ac:dyDescent="0.25">
      <c r="O52" s="83">
        <v>1.05</v>
      </c>
      <c r="P52" s="83">
        <f t="shared" si="3"/>
        <v>110.23949999999999</v>
      </c>
      <c r="Q52" s="83"/>
      <c r="R52"/>
      <c r="T52" s="87" t="s">
        <v>106</v>
      </c>
      <c r="U52" s="130" t="s">
        <v>564</v>
      </c>
      <c r="W52" s="133">
        <v>42643</v>
      </c>
      <c r="X52" s="10">
        <v>96.78</v>
      </c>
      <c r="Y52" s="10">
        <v>98</v>
      </c>
      <c r="Z52" s="10">
        <v>96.61</v>
      </c>
      <c r="AA52" s="10">
        <v>97.53</v>
      </c>
      <c r="AB52" s="95">
        <v>5190800</v>
      </c>
      <c r="AC52" s="10">
        <v>96.95</v>
      </c>
      <c r="AD52" s="2">
        <f t="shared" si="0"/>
        <v>1.3900000000000006</v>
      </c>
      <c r="AE52" s="138">
        <f t="shared" si="1"/>
        <v>1.6353915504769834E-2</v>
      </c>
    </row>
    <row r="53" spans="1:31" x14ac:dyDescent="0.25">
      <c r="O53" s="83">
        <v>1.04</v>
      </c>
      <c r="P53" s="83">
        <f t="shared" si="3"/>
        <v>109.1896</v>
      </c>
      <c r="Q53" s="83"/>
      <c r="R53"/>
      <c r="T53" s="87" t="s">
        <v>107</v>
      </c>
      <c r="U53" s="131">
        <v>1457012</v>
      </c>
      <c r="W53" s="133">
        <v>42642</v>
      </c>
      <c r="X53" s="10">
        <v>96.24</v>
      </c>
      <c r="Y53" s="10">
        <v>96.79</v>
      </c>
      <c r="Z53" s="10">
        <v>95.5</v>
      </c>
      <c r="AA53" s="10">
        <v>95.96</v>
      </c>
      <c r="AB53" s="95">
        <v>2671900</v>
      </c>
      <c r="AC53" s="10">
        <v>95.39</v>
      </c>
      <c r="AD53" s="2">
        <f t="shared" si="0"/>
        <v>1.2900000000000063</v>
      </c>
      <c r="AE53" s="138">
        <f t="shared" si="1"/>
        <v>-2.0922690658018439E-3</v>
      </c>
    </row>
    <row r="54" spans="1:31" x14ac:dyDescent="0.25">
      <c r="O54" s="83">
        <v>1.03</v>
      </c>
      <c r="P54" s="83">
        <f t="shared" si="3"/>
        <v>108.13969999999999</v>
      </c>
      <c r="Q54" s="83"/>
      <c r="R54"/>
      <c r="T54" s="87" t="s">
        <v>110</v>
      </c>
      <c r="U54" s="131">
        <v>1798260</v>
      </c>
      <c r="W54" s="133">
        <v>42641</v>
      </c>
      <c r="X54" s="10">
        <v>94.98</v>
      </c>
      <c r="Y54" s="10">
        <v>96.23</v>
      </c>
      <c r="Z54" s="10">
        <v>94.94</v>
      </c>
      <c r="AA54" s="10">
        <v>96.16</v>
      </c>
      <c r="AB54" s="95">
        <v>2533500</v>
      </c>
      <c r="AC54" s="10">
        <v>95.59</v>
      </c>
      <c r="AD54" s="2">
        <f t="shared" si="0"/>
        <v>1.2900000000000063</v>
      </c>
      <c r="AE54" s="138">
        <f t="shared" si="1"/>
        <v>1.3787252094601632E-2</v>
      </c>
    </row>
    <row r="55" spans="1:31" x14ac:dyDescent="0.25">
      <c r="O55" s="83">
        <v>1.02</v>
      </c>
      <c r="P55" s="83">
        <f t="shared" si="3"/>
        <v>107.0898</v>
      </c>
      <c r="Q55" s="83"/>
      <c r="R55"/>
      <c r="T55" s="87" t="s">
        <v>108</v>
      </c>
      <c r="U55" s="130" t="s">
        <v>565</v>
      </c>
      <c r="W55" s="133">
        <v>42640</v>
      </c>
      <c r="X55" s="10">
        <v>94.13</v>
      </c>
      <c r="Y55" s="10">
        <v>95.36</v>
      </c>
      <c r="Z55" s="10">
        <v>93.79</v>
      </c>
      <c r="AA55" s="10">
        <v>94.85</v>
      </c>
      <c r="AB55" s="95">
        <v>3167400</v>
      </c>
      <c r="AC55" s="10">
        <v>94.29</v>
      </c>
      <c r="AD55" s="2">
        <f t="shared" si="0"/>
        <v>1.5699999999999932</v>
      </c>
      <c r="AE55" s="138">
        <f t="shared" si="1"/>
        <v>7.1565904721213602E-3</v>
      </c>
    </row>
    <row r="56" spans="1:31" x14ac:dyDescent="0.25">
      <c r="O56" s="83">
        <v>1.01</v>
      </c>
      <c r="P56" s="83">
        <f t="shared" si="3"/>
        <v>106.03989999999999</v>
      </c>
      <c r="Q56" s="83"/>
      <c r="R56"/>
      <c r="T56" s="87" t="s">
        <v>111</v>
      </c>
      <c r="U56" s="130">
        <v>20.48</v>
      </c>
      <c r="W56" s="133">
        <v>42639</v>
      </c>
      <c r="X56" s="10">
        <v>94.11</v>
      </c>
      <c r="Y56" s="10">
        <v>94.46</v>
      </c>
      <c r="Z56" s="10">
        <v>93.53</v>
      </c>
      <c r="AA56" s="10">
        <v>94.18</v>
      </c>
      <c r="AB56" s="95">
        <v>3625100</v>
      </c>
      <c r="AC56" s="10">
        <v>93.62</v>
      </c>
      <c r="AD56" s="2">
        <f t="shared" si="0"/>
        <v>0.92999999999999261</v>
      </c>
      <c r="AE56" s="138">
        <f t="shared" si="1"/>
        <v>-1.5996587394687678E-3</v>
      </c>
    </row>
    <row r="57" spans="1:31" x14ac:dyDescent="0.25">
      <c r="O57" s="83">
        <v>1</v>
      </c>
      <c r="P57" s="83">
        <f t="shared" si="3"/>
        <v>104.99</v>
      </c>
      <c r="Q57" s="83"/>
      <c r="R57"/>
      <c r="T57" s="87" t="s">
        <v>112</v>
      </c>
      <c r="U57" s="130">
        <v>5.4</v>
      </c>
      <c r="W57" s="133">
        <v>42636</v>
      </c>
      <c r="X57" s="10">
        <v>94.78</v>
      </c>
      <c r="Y57" s="10">
        <v>94.93</v>
      </c>
      <c r="Z57" s="10">
        <v>94.22</v>
      </c>
      <c r="AA57" s="10">
        <v>94.33</v>
      </c>
      <c r="AB57" s="95">
        <v>2912900</v>
      </c>
      <c r="AC57" s="10">
        <v>93.77</v>
      </c>
      <c r="AD57" s="2">
        <f t="shared" si="0"/>
        <v>0.71000000000000796</v>
      </c>
      <c r="AE57" s="138">
        <f t="shared" si="1"/>
        <v>-7.9348286077021157E-3</v>
      </c>
    </row>
    <row r="58" spans="1:31" x14ac:dyDescent="0.25">
      <c r="O58" s="83">
        <v>0.99</v>
      </c>
      <c r="P58" s="83">
        <f t="shared" si="3"/>
        <v>103.9401</v>
      </c>
      <c r="Q58" s="83"/>
      <c r="R58"/>
      <c r="T58" s="87" t="s">
        <v>109</v>
      </c>
      <c r="U58" s="130" t="s">
        <v>566</v>
      </c>
      <c r="W58" s="133">
        <v>42635</v>
      </c>
      <c r="X58" s="10">
        <v>95.78</v>
      </c>
      <c r="Y58" s="10">
        <v>96.17</v>
      </c>
      <c r="Z58" s="10">
        <v>95.03</v>
      </c>
      <c r="AA58" s="10">
        <v>95.08</v>
      </c>
      <c r="AB58" s="95">
        <v>2960900</v>
      </c>
      <c r="AC58" s="10">
        <v>94.52</v>
      </c>
      <c r="AD58" s="2">
        <f t="shared" si="0"/>
        <v>1.1400000000000006</v>
      </c>
      <c r="AE58" s="138">
        <f t="shared" si="1"/>
        <v>5.2926855086266045E-4</v>
      </c>
    </row>
    <row r="59" spans="1:31" x14ac:dyDescent="0.25">
      <c r="O59" s="83">
        <v>0.98</v>
      </c>
      <c r="P59" s="83">
        <f t="shared" si="3"/>
        <v>102.89019999999999</v>
      </c>
      <c r="Q59" s="83"/>
      <c r="R59"/>
      <c r="W59" s="133">
        <v>42634</v>
      </c>
      <c r="X59" s="10">
        <v>93.61</v>
      </c>
      <c r="Y59" s="10">
        <v>95.22</v>
      </c>
      <c r="Z59" s="10">
        <v>93.61</v>
      </c>
      <c r="AA59" s="10">
        <v>95.03</v>
      </c>
      <c r="AB59" s="95">
        <v>2524000</v>
      </c>
      <c r="AC59" s="10">
        <v>94.47</v>
      </c>
      <c r="AD59" s="2">
        <f t="shared" si="0"/>
        <v>1.6099999999999994</v>
      </c>
      <c r="AE59" s="138">
        <f t="shared" si="1"/>
        <v>2.0304568527918843E-2</v>
      </c>
    </row>
    <row r="60" spans="1:31" x14ac:dyDescent="0.25">
      <c r="O60" s="83">
        <v>0.97</v>
      </c>
      <c r="P60" s="83">
        <f t="shared" si="3"/>
        <v>101.8403</v>
      </c>
      <c r="Q60" s="83"/>
      <c r="R60"/>
      <c r="W60" s="133">
        <v>42633</v>
      </c>
      <c r="X60" s="10">
        <v>93.53</v>
      </c>
      <c r="Y60" s="10">
        <v>93.68</v>
      </c>
      <c r="Z60" s="10">
        <v>92.91</v>
      </c>
      <c r="AA60" s="10">
        <v>93.14</v>
      </c>
      <c r="AB60" s="95">
        <v>2477400</v>
      </c>
      <c r="AC60" s="10">
        <v>92.59</v>
      </c>
      <c r="AD60" s="2">
        <f t="shared" si="0"/>
        <v>0.77000000000001023</v>
      </c>
      <c r="AE60" s="138">
        <f t="shared" si="1"/>
        <v>5.4030689431594503E-4</v>
      </c>
    </row>
    <row r="61" spans="1:31" x14ac:dyDescent="0.25">
      <c r="O61" s="83">
        <v>0.96</v>
      </c>
      <c r="P61" s="83">
        <f t="shared" si="3"/>
        <v>100.79039999999999</v>
      </c>
      <c r="Q61" s="83"/>
      <c r="R61"/>
      <c r="W61" s="133">
        <v>42632</v>
      </c>
      <c r="X61" s="10">
        <v>92.97</v>
      </c>
      <c r="Y61" s="10">
        <v>93.68</v>
      </c>
      <c r="Z61" s="10">
        <v>92.73</v>
      </c>
      <c r="AA61" s="10">
        <v>93.09</v>
      </c>
      <c r="AB61" s="95">
        <v>3195700</v>
      </c>
      <c r="AC61" s="10">
        <v>92.54</v>
      </c>
      <c r="AD61" s="2">
        <f t="shared" si="0"/>
        <v>0.95000000000000284</v>
      </c>
      <c r="AE61" s="138">
        <f t="shared" si="1"/>
        <v>7.7316781008385238E-3</v>
      </c>
    </row>
    <row r="62" spans="1:31" x14ac:dyDescent="0.25">
      <c r="O62" s="83">
        <v>0.95</v>
      </c>
      <c r="P62" s="83">
        <f t="shared" si="3"/>
        <v>99.740499999999997</v>
      </c>
      <c r="Q62" s="83"/>
      <c r="R62"/>
      <c r="W62" s="133">
        <v>42629</v>
      </c>
      <c r="X62" s="10">
        <v>92.5</v>
      </c>
      <c r="Y62" s="10">
        <v>93.14</v>
      </c>
      <c r="Z62" s="10">
        <v>91.76</v>
      </c>
      <c r="AA62" s="10">
        <v>92.38</v>
      </c>
      <c r="AB62" s="95">
        <v>5185700</v>
      </c>
      <c r="AC62" s="10">
        <v>91.83</v>
      </c>
      <c r="AD62" s="2">
        <f t="shared" si="0"/>
        <v>1.3799999999999955</v>
      </c>
      <c r="AE62" s="138">
        <f t="shared" si="1"/>
        <v>-6.0612620413464935E-3</v>
      </c>
    </row>
    <row r="63" spans="1:31" x14ac:dyDescent="0.25">
      <c r="O63" s="83">
        <v>0.94</v>
      </c>
      <c r="P63" s="83">
        <f t="shared" si="3"/>
        <v>98.690599999999989</v>
      </c>
      <c r="Q63" s="83"/>
      <c r="R63"/>
      <c r="T63" s="86"/>
      <c r="W63" s="133">
        <v>42628</v>
      </c>
      <c r="X63" s="10">
        <v>92.28</v>
      </c>
      <c r="Y63" s="10">
        <v>93.24</v>
      </c>
      <c r="Z63" s="10">
        <v>91.32</v>
      </c>
      <c r="AA63" s="10">
        <v>92.94</v>
      </c>
      <c r="AB63" s="95">
        <v>3383300</v>
      </c>
      <c r="AC63" s="10">
        <v>92.39</v>
      </c>
      <c r="AD63" s="2">
        <f t="shared" si="0"/>
        <v>1.9200000000000017</v>
      </c>
      <c r="AE63" s="138">
        <f t="shared" si="1"/>
        <v>2.3868937832265402E-3</v>
      </c>
    </row>
    <row r="64" spans="1:31" x14ac:dyDescent="0.25">
      <c r="O64" s="83">
        <v>0.93</v>
      </c>
      <c r="P64" s="83">
        <f t="shared" si="3"/>
        <v>97.640699999999995</v>
      </c>
      <c r="Q64" s="83"/>
      <c r="R64"/>
      <c r="S64" s="86"/>
      <c r="T64"/>
      <c r="W64" s="133">
        <v>42627</v>
      </c>
      <c r="X64" s="10">
        <v>92.38</v>
      </c>
      <c r="Y64" s="10">
        <v>93.33</v>
      </c>
      <c r="Z64" s="10">
        <v>92.2</v>
      </c>
      <c r="AA64" s="10">
        <v>92.72</v>
      </c>
      <c r="AB64" s="95">
        <v>2883900</v>
      </c>
      <c r="AC64" s="10">
        <v>92.17</v>
      </c>
      <c r="AD64" s="2">
        <f t="shared" si="0"/>
        <v>1.1299999999999955</v>
      </c>
      <c r="AE64" s="138">
        <f t="shared" si="1"/>
        <v>3.0471215583849354E-3</v>
      </c>
    </row>
    <row r="65" spans="15:31" x14ac:dyDescent="0.25">
      <c r="O65" s="83">
        <v>0.92</v>
      </c>
      <c r="P65" s="83">
        <f t="shared" si="3"/>
        <v>96.590800000000002</v>
      </c>
      <c r="Q65" s="83"/>
      <c r="R65"/>
      <c r="S65" s="86"/>
      <c r="T65"/>
      <c r="W65" s="133">
        <v>42626</v>
      </c>
      <c r="X65" s="10">
        <v>93.05</v>
      </c>
      <c r="Y65" s="10">
        <v>93.63</v>
      </c>
      <c r="Z65" s="10">
        <v>91.98</v>
      </c>
      <c r="AA65" s="10">
        <v>92.44</v>
      </c>
      <c r="AB65" s="95">
        <v>3717200</v>
      </c>
      <c r="AC65" s="10">
        <v>91.89</v>
      </c>
      <c r="AD65" s="2">
        <f t="shared" si="0"/>
        <v>1.6499999999999915</v>
      </c>
      <c r="AE65" s="138">
        <f t="shared" si="1"/>
        <v>-1.4584450402144733E-2</v>
      </c>
    </row>
    <row r="66" spans="15:31" x14ac:dyDescent="0.25">
      <c r="O66" s="83">
        <v>0.91</v>
      </c>
      <c r="P66" s="83">
        <f t="shared" si="3"/>
        <v>95.540899999999993</v>
      </c>
      <c r="Q66" s="83"/>
      <c r="R66"/>
      <c r="S66" s="86"/>
      <c r="T66"/>
      <c r="W66" s="133">
        <v>42625</v>
      </c>
      <c r="X66" s="10">
        <v>91.91</v>
      </c>
      <c r="Y66" s="10">
        <v>94.7</v>
      </c>
      <c r="Z66" s="10">
        <v>91.47</v>
      </c>
      <c r="AA66" s="10">
        <v>93.81</v>
      </c>
      <c r="AB66" s="95">
        <v>4670700</v>
      </c>
      <c r="AC66" s="10">
        <v>93.25</v>
      </c>
      <c r="AD66" s="2">
        <f t="shared" si="0"/>
        <v>3.230000000000004</v>
      </c>
      <c r="AE66" s="138">
        <f t="shared" si="1"/>
        <v>1.1717478572203621E-2</v>
      </c>
    </row>
    <row r="67" spans="15:31" x14ac:dyDescent="0.25">
      <c r="O67" s="83">
        <v>0.9</v>
      </c>
      <c r="P67" s="83">
        <f t="shared" si="3"/>
        <v>94.491</v>
      </c>
      <c r="Q67" s="83"/>
      <c r="R67"/>
      <c r="S67" s="86"/>
      <c r="T67"/>
      <c r="W67" s="133">
        <v>42622</v>
      </c>
      <c r="X67" s="10">
        <v>95.44</v>
      </c>
      <c r="Y67" s="10">
        <v>96.06</v>
      </c>
      <c r="Z67" s="10">
        <v>92.72</v>
      </c>
      <c r="AA67" s="10">
        <v>92.72</v>
      </c>
      <c r="AB67" s="95">
        <v>4321100</v>
      </c>
      <c r="AC67" s="10">
        <v>92.17</v>
      </c>
      <c r="AD67" s="2">
        <f>Y67-Z67</f>
        <v>3.3400000000000034</v>
      </c>
      <c r="AE67" s="138">
        <f>AC67/AC68-1</f>
        <v>-4.0495523631063901E-2</v>
      </c>
    </row>
    <row r="68" spans="15:31" x14ac:dyDescent="0.25">
      <c r="W68" s="133">
        <v>42621</v>
      </c>
      <c r="X68" s="10">
        <v>96.3</v>
      </c>
      <c r="Y68" s="10">
        <v>96.85</v>
      </c>
      <c r="Z68" s="10">
        <v>95.75</v>
      </c>
      <c r="AA68" s="10">
        <v>96.63</v>
      </c>
      <c r="AB68" s="95">
        <v>2096300</v>
      </c>
      <c r="AC68" s="10">
        <v>96.06</v>
      </c>
      <c r="AD68" s="2">
        <f>Y68-Z68</f>
        <v>1.0999999999999943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42713</v>
      </c>
      <c r="X2" s="367">
        <v>44.19</v>
      </c>
      <c r="Y2" s="40">
        <v>44.7</v>
      </c>
      <c r="Z2" s="40">
        <v>43.76</v>
      </c>
      <c r="AA2" s="367">
        <v>44.5</v>
      </c>
      <c r="AB2" s="95">
        <v>1182900</v>
      </c>
      <c r="AC2" s="243">
        <v>44.5</v>
      </c>
      <c r="AD2" s="2">
        <f>Y2-Z2</f>
        <v>0.94000000000000483</v>
      </c>
      <c r="AE2" s="138">
        <f>AC2/AC3-1</f>
        <v>1.0904134484325256E-2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44.5</v>
      </c>
      <c r="T3" s="121"/>
      <c r="W3" s="94">
        <v>42712</v>
      </c>
      <c r="X3" s="367">
        <v>42.77</v>
      </c>
      <c r="Y3" s="40">
        <v>44.17</v>
      </c>
      <c r="Z3" s="40">
        <v>42.38</v>
      </c>
      <c r="AA3" s="367">
        <v>44.02</v>
      </c>
      <c r="AB3" s="95">
        <v>2234100</v>
      </c>
      <c r="AC3" s="243">
        <v>44.02</v>
      </c>
      <c r="AD3" s="2">
        <f>Y3-Z3</f>
        <v>1.7899999999999991</v>
      </c>
      <c r="AE3" s="138">
        <f>AC3/AC4-1</f>
        <v>3.1879981247070033E-2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44.5</v>
      </c>
      <c r="R4" s="548">
        <v>1.09E-2</v>
      </c>
      <c r="T4" s="121"/>
      <c r="W4" s="94">
        <v>42711</v>
      </c>
      <c r="X4" s="367">
        <v>41.27</v>
      </c>
      <c r="Y4" s="40">
        <v>42.86</v>
      </c>
      <c r="Z4" s="40">
        <v>41.08</v>
      </c>
      <c r="AA4" s="367">
        <v>42.66</v>
      </c>
      <c r="AB4" s="95">
        <v>1446100</v>
      </c>
      <c r="AC4" s="243">
        <v>42.66</v>
      </c>
      <c r="AD4" s="2">
        <f t="shared" ref="AD4:AD67" si="0">Y4-Z4</f>
        <v>1.7800000000000011</v>
      </c>
      <c r="AE4" s="138">
        <f t="shared" ref="AE4:AE67" si="1">AC4/AC5-1</f>
        <v>3.4181818181818091E-2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42710</v>
      </c>
      <c r="X5" s="367">
        <v>40.880000000000003</v>
      </c>
      <c r="Y5" s="40">
        <v>41.41</v>
      </c>
      <c r="Z5" s="40">
        <v>40.47</v>
      </c>
      <c r="AA5" s="367">
        <v>41.25</v>
      </c>
      <c r="AB5" s="95">
        <v>1151400</v>
      </c>
      <c r="AC5" s="243">
        <v>41.25</v>
      </c>
      <c r="AD5" s="2">
        <f t="shared" si="0"/>
        <v>0.93999999999999773</v>
      </c>
      <c r="AE5" s="138">
        <f t="shared" si="1"/>
        <v>1.5009842519684957E-2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42709</v>
      </c>
      <c r="X6" s="367">
        <v>39.700000000000003</v>
      </c>
      <c r="Y6" s="40">
        <v>40.99</v>
      </c>
      <c r="Z6" s="40">
        <v>39.479999999999997</v>
      </c>
      <c r="AA6" s="367">
        <v>40.64</v>
      </c>
      <c r="AB6" s="95">
        <v>1406200</v>
      </c>
      <c r="AC6" s="243">
        <v>40.64</v>
      </c>
      <c r="AD6" s="2">
        <f t="shared" si="0"/>
        <v>1.5100000000000051</v>
      </c>
      <c r="AE6" s="138">
        <f t="shared" si="1"/>
        <v>3.4623217922606919E-2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42706</v>
      </c>
      <c r="X7" s="367">
        <v>38.71</v>
      </c>
      <c r="Y7" s="40">
        <v>39.33</v>
      </c>
      <c r="Z7" s="40">
        <v>38.659999999999997</v>
      </c>
      <c r="AA7" s="367">
        <v>39.28</v>
      </c>
      <c r="AB7" s="95">
        <v>1092300</v>
      </c>
      <c r="AC7" s="243">
        <v>39.28</v>
      </c>
      <c r="AD7" s="2">
        <f t="shared" si="0"/>
        <v>0.67000000000000171</v>
      </c>
      <c r="AE7" s="138">
        <f t="shared" si="1"/>
        <v>1.1068211068210987E-2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42705</v>
      </c>
      <c r="X8" s="367">
        <v>39.869999999999997</v>
      </c>
      <c r="Y8" s="40">
        <v>40.28</v>
      </c>
      <c r="Z8" s="40">
        <v>38.68</v>
      </c>
      <c r="AA8" s="367">
        <v>38.85</v>
      </c>
      <c r="AB8" s="95">
        <v>1323700</v>
      </c>
      <c r="AC8" s="243">
        <v>38.85</v>
      </c>
      <c r="AD8" s="2">
        <f t="shared" si="0"/>
        <v>1.6000000000000014</v>
      </c>
      <c r="AE8" s="138">
        <f t="shared" si="1"/>
        <v>-2.4114544084400946E-2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367">
        <v>40.479999999999997</v>
      </c>
      <c r="Y9" s="40">
        <v>40.479999999999997</v>
      </c>
      <c r="Z9" s="40">
        <v>39.32</v>
      </c>
      <c r="AA9" s="367">
        <v>39.81</v>
      </c>
      <c r="AB9" s="95">
        <v>1752300</v>
      </c>
      <c r="AC9" s="243">
        <v>39.81</v>
      </c>
      <c r="AD9" s="2">
        <f t="shared" si="0"/>
        <v>1.1599999999999966</v>
      </c>
      <c r="AE9" s="138">
        <f t="shared" si="1"/>
        <v>-2.2107590272660294E-2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42703</v>
      </c>
      <c r="X10" s="367">
        <v>40.31</v>
      </c>
      <c r="Y10" s="40">
        <v>40.71</v>
      </c>
      <c r="Z10" s="40">
        <v>40.090000000000003</v>
      </c>
      <c r="AA10" s="367">
        <v>40.71</v>
      </c>
      <c r="AB10" s="95">
        <v>1220600</v>
      </c>
      <c r="AC10" s="243">
        <v>40.71</v>
      </c>
      <c r="AD10" s="2">
        <f t="shared" si="0"/>
        <v>0.61999999999999744</v>
      </c>
      <c r="AE10" s="138">
        <f t="shared" si="1"/>
        <v>1.5211970074813008E-2</v>
      </c>
    </row>
    <row r="11" spans="1:40" x14ac:dyDescent="0.25">
      <c r="O11" s="11" t="s">
        <v>180</v>
      </c>
      <c r="Q11" s="138">
        <v>0</v>
      </c>
      <c r="W11" s="94">
        <v>42702</v>
      </c>
      <c r="X11" s="367">
        <v>40.51</v>
      </c>
      <c r="Y11" s="40">
        <v>40.659999999999997</v>
      </c>
      <c r="Z11" s="40">
        <v>39.770000000000003</v>
      </c>
      <c r="AA11" s="367">
        <v>40.1</v>
      </c>
      <c r="AB11" s="95">
        <v>1525400</v>
      </c>
      <c r="AC11" s="243">
        <v>40.1</v>
      </c>
      <c r="AD11" s="2">
        <f t="shared" si="0"/>
        <v>0.88999999999999346</v>
      </c>
      <c r="AE11" s="138">
        <f t="shared" si="1"/>
        <v>-1.1828486939378879E-2</v>
      </c>
      <c r="AK11" s="234"/>
      <c r="AN11" s="234"/>
    </row>
    <row r="12" spans="1:40" x14ac:dyDescent="0.25">
      <c r="W12" s="94">
        <v>42699</v>
      </c>
      <c r="X12" s="367">
        <v>39.96</v>
      </c>
      <c r="Y12" s="40">
        <v>40.590000000000003</v>
      </c>
      <c r="Z12" s="40">
        <v>39.65</v>
      </c>
      <c r="AA12" s="367">
        <v>40.58</v>
      </c>
      <c r="AB12" s="95">
        <v>510700</v>
      </c>
      <c r="AC12" s="243">
        <v>40.58</v>
      </c>
      <c r="AD12" s="2">
        <f t="shared" si="0"/>
        <v>0.94000000000000483</v>
      </c>
      <c r="AE12" s="138">
        <f t="shared" si="1"/>
        <v>1.5007503751875984E-2</v>
      </c>
    </row>
    <row r="13" spans="1:40" x14ac:dyDescent="0.25">
      <c r="W13" s="94">
        <v>42697</v>
      </c>
      <c r="X13" s="367">
        <v>39.31</v>
      </c>
      <c r="Y13" s="40">
        <v>40.21</v>
      </c>
      <c r="Z13" s="40">
        <v>39.31</v>
      </c>
      <c r="AA13" s="367">
        <v>39.979999999999997</v>
      </c>
      <c r="AB13" s="95">
        <v>1123000</v>
      </c>
      <c r="AC13" s="243">
        <v>39.979999999999997</v>
      </c>
      <c r="AD13" s="2">
        <f t="shared" si="0"/>
        <v>0.89999999999999858</v>
      </c>
      <c r="AE13" s="138">
        <f t="shared" si="1"/>
        <v>-6.7080745341615566E-3</v>
      </c>
      <c r="AK13" s="234"/>
      <c r="AN13" s="234"/>
    </row>
    <row r="14" spans="1:40" x14ac:dyDescent="0.25">
      <c r="T14" s="84"/>
      <c r="U14" s="11"/>
      <c r="W14" s="94">
        <v>42696</v>
      </c>
      <c r="X14" s="367">
        <v>39.85</v>
      </c>
      <c r="Y14" s="40">
        <v>40.35</v>
      </c>
      <c r="Z14" s="40">
        <v>39.46</v>
      </c>
      <c r="AA14" s="367">
        <v>40.25</v>
      </c>
      <c r="AB14" s="95">
        <v>1451900</v>
      </c>
      <c r="AC14" s="243">
        <v>40.25</v>
      </c>
      <c r="AD14" s="2">
        <f t="shared" si="0"/>
        <v>0.89000000000000057</v>
      </c>
      <c r="AE14" s="138">
        <f t="shared" si="1"/>
        <v>1.6670876483960484E-2</v>
      </c>
    </row>
    <row r="15" spans="1:40" x14ac:dyDescent="0.25">
      <c r="W15" s="94">
        <v>42695</v>
      </c>
      <c r="X15" s="367">
        <v>39.79</v>
      </c>
      <c r="Y15" s="40">
        <v>40.119999999999997</v>
      </c>
      <c r="Z15" s="40">
        <v>39.46</v>
      </c>
      <c r="AA15" s="367">
        <v>39.590000000000003</v>
      </c>
      <c r="AB15" s="95">
        <v>1324100</v>
      </c>
      <c r="AC15" s="243">
        <v>39.590000000000003</v>
      </c>
      <c r="AD15" s="2">
        <f t="shared" si="0"/>
        <v>0.65999999999999659</v>
      </c>
      <c r="AE15" s="138">
        <f t="shared" si="1"/>
        <v>-2.2681451612902581E-3</v>
      </c>
      <c r="AK15" s="234"/>
      <c r="AN15" s="234"/>
    </row>
    <row r="16" spans="1:40" x14ac:dyDescent="0.25">
      <c r="W16" s="94">
        <v>42692</v>
      </c>
      <c r="X16" s="367">
        <v>39.68</v>
      </c>
      <c r="Y16" s="40">
        <v>40.07</v>
      </c>
      <c r="Z16" s="40">
        <v>39.14</v>
      </c>
      <c r="AA16" s="367">
        <v>39.68</v>
      </c>
      <c r="AB16" s="95">
        <v>1597400</v>
      </c>
      <c r="AC16" s="243">
        <v>39.68</v>
      </c>
      <c r="AD16" s="2">
        <f t="shared" si="0"/>
        <v>0.92999999999999972</v>
      </c>
      <c r="AE16" s="138">
        <f t="shared" si="1"/>
        <v>-3.7660055234747247E-3</v>
      </c>
    </row>
    <row r="17" spans="1:40" x14ac:dyDescent="0.25">
      <c r="W17" s="94">
        <v>42691</v>
      </c>
      <c r="X17" s="367">
        <v>39.6</v>
      </c>
      <c r="Y17" s="40">
        <v>40.049999999999997</v>
      </c>
      <c r="Z17" s="40">
        <v>39.33</v>
      </c>
      <c r="AA17" s="367">
        <v>39.83</v>
      </c>
      <c r="AB17" s="95">
        <v>1294200</v>
      </c>
      <c r="AC17" s="243">
        <v>39.83</v>
      </c>
      <c r="AD17" s="2">
        <f t="shared" si="0"/>
        <v>0.71999999999999886</v>
      </c>
      <c r="AE17" s="138">
        <f t="shared" si="1"/>
        <v>6.5706343189284588E-3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7">
        <v>40.130000000000003</v>
      </c>
      <c r="Y18" s="40">
        <v>40.130000000000003</v>
      </c>
      <c r="Z18" s="40">
        <v>39.1</v>
      </c>
      <c r="AA18" s="367">
        <v>39.57</v>
      </c>
      <c r="AB18" s="95">
        <v>1252400</v>
      </c>
      <c r="AC18" s="243">
        <v>39.57</v>
      </c>
      <c r="AD18" s="2">
        <f t="shared" si="0"/>
        <v>1.0300000000000011</v>
      </c>
      <c r="AE18" s="138">
        <f t="shared" si="1"/>
        <v>-1.4936519790888725E-2</v>
      </c>
    </row>
    <row r="19" spans="1:40" x14ac:dyDescent="0.25">
      <c r="W19" s="94">
        <v>42689</v>
      </c>
      <c r="X19" s="367">
        <v>41.49</v>
      </c>
      <c r="Y19" s="40">
        <v>41.49</v>
      </c>
      <c r="Z19" s="40">
        <v>40.1</v>
      </c>
      <c r="AA19" s="367">
        <v>40.17</v>
      </c>
      <c r="AB19" s="95">
        <v>1996800</v>
      </c>
      <c r="AC19" s="243">
        <v>40.17</v>
      </c>
      <c r="AD19" s="2">
        <f t="shared" si="0"/>
        <v>1.3900000000000006</v>
      </c>
      <c r="AE19" s="138">
        <f t="shared" si="1"/>
        <v>-2.8301886792452824E-2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7">
        <v>38.5</v>
      </c>
      <c r="Y20" s="40">
        <v>41.61</v>
      </c>
      <c r="Z20" s="40">
        <v>38.5</v>
      </c>
      <c r="AA20" s="367">
        <v>41.34</v>
      </c>
      <c r="AB20" s="95">
        <v>3492900</v>
      </c>
      <c r="AC20" s="243">
        <v>41.34</v>
      </c>
      <c r="AD20" s="2">
        <f t="shared" si="0"/>
        <v>3.1099999999999994</v>
      </c>
      <c r="AE20" s="138">
        <f t="shared" si="1"/>
        <v>7.6002082248828762E-2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42685</v>
      </c>
      <c r="X21" s="367">
        <v>37.68</v>
      </c>
      <c r="Y21" s="40">
        <v>39.04</v>
      </c>
      <c r="Z21" s="40">
        <v>37.07</v>
      </c>
      <c r="AA21" s="367">
        <v>38.42</v>
      </c>
      <c r="AB21" s="95">
        <v>3202300</v>
      </c>
      <c r="AC21" s="243">
        <v>38.42</v>
      </c>
      <c r="AD21" s="2">
        <f t="shared" si="0"/>
        <v>1.9699999999999989</v>
      </c>
      <c r="AE21" s="138">
        <f t="shared" si="1"/>
        <v>1.1851461680274067E-2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42684</v>
      </c>
      <c r="X22" s="367">
        <v>35.799999999999997</v>
      </c>
      <c r="Y22" s="40">
        <v>38.520000000000003</v>
      </c>
      <c r="Z22" s="40">
        <v>35.799999999999997</v>
      </c>
      <c r="AA22" s="367">
        <v>37.97</v>
      </c>
      <c r="AB22" s="95">
        <v>4985600</v>
      </c>
      <c r="AC22" s="243">
        <v>37.97</v>
      </c>
      <c r="AD22" s="2">
        <f t="shared" si="0"/>
        <v>2.720000000000006</v>
      </c>
      <c r="AE22" s="138">
        <f t="shared" si="1"/>
        <v>6.8674359696031528E-2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42683</v>
      </c>
      <c r="X23" s="367">
        <v>36.82</v>
      </c>
      <c r="Y23" s="40">
        <v>38.299999999999997</v>
      </c>
      <c r="Z23" s="40">
        <v>35.21</v>
      </c>
      <c r="AA23" s="367">
        <v>35.53</v>
      </c>
      <c r="AB23" s="95">
        <v>5487500</v>
      </c>
      <c r="AC23" s="243">
        <v>35.53</v>
      </c>
      <c r="AD23" s="2">
        <f t="shared" si="0"/>
        <v>3.0899999999999963</v>
      </c>
      <c r="AE23" s="138">
        <f t="shared" si="1"/>
        <v>-9.2001022233580421E-2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42682</v>
      </c>
      <c r="X24" s="367">
        <v>37.840000000000003</v>
      </c>
      <c r="Y24" s="40">
        <v>39.25</v>
      </c>
      <c r="Z24" s="40">
        <v>37.47</v>
      </c>
      <c r="AA24" s="367">
        <v>39.130000000000003</v>
      </c>
      <c r="AB24" s="95">
        <v>3036100</v>
      </c>
      <c r="AC24" s="243">
        <v>39.130000000000003</v>
      </c>
      <c r="AD24" s="2">
        <f t="shared" si="0"/>
        <v>1.7800000000000011</v>
      </c>
      <c r="AE24" s="138">
        <f t="shared" si="1"/>
        <v>3.436426116838498E-2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42681</v>
      </c>
      <c r="X25" s="367">
        <v>37.69</v>
      </c>
      <c r="Y25" s="40">
        <v>37.86</v>
      </c>
      <c r="Z25" s="40">
        <v>37.42</v>
      </c>
      <c r="AA25" s="367">
        <v>37.83</v>
      </c>
      <c r="AB25" s="95">
        <v>2555400</v>
      </c>
      <c r="AC25" s="243">
        <v>37.83</v>
      </c>
      <c r="AD25" s="2">
        <f t="shared" si="0"/>
        <v>0.43999999999999773</v>
      </c>
      <c r="AE25" s="138">
        <f t="shared" si="1"/>
        <v>2.2432432432432314E-2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42678</v>
      </c>
      <c r="X26" s="367">
        <v>36.869999999999997</v>
      </c>
      <c r="Y26" s="40">
        <v>37.79</v>
      </c>
      <c r="Z26" s="40">
        <v>36.869999999999997</v>
      </c>
      <c r="AA26" s="367">
        <v>37</v>
      </c>
      <c r="AB26" s="95">
        <v>1232300</v>
      </c>
      <c r="AC26" s="243">
        <v>37</v>
      </c>
      <c r="AD26" s="2">
        <f t="shared" si="0"/>
        <v>0.92000000000000171</v>
      </c>
      <c r="AE26" s="138">
        <f t="shared" si="1"/>
        <v>-5.6436441816716254E-3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42677</v>
      </c>
      <c r="X27" s="367">
        <v>37.6</v>
      </c>
      <c r="Y27" s="40">
        <v>37.85</v>
      </c>
      <c r="Z27" s="40">
        <v>37.020000000000003</v>
      </c>
      <c r="AA27" s="367">
        <v>37.21</v>
      </c>
      <c r="AB27" s="95">
        <v>1502000</v>
      </c>
      <c r="AC27" s="243">
        <v>37.21</v>
      </c>
      <c r="AD27" s="2">
        <f t="shared" si="0"/>
        <v>0.82999999999999829</v>
      </c>
      <c r="AE27" s="138">
        <f t="shared" si="1"/>
        <v>-7.4686583088824365E-3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42676</v>
      </c>
      <c r="X28" s="367">
        <v>37.79</v>
      </c>
      <c r="Y28" s="40">
        <v>38.32</v>
      </c>
      <c r="Z28" s="40">
        <v>37.21</v>
      </c>
      <c r="AA28" s="367">
        <v>37.49</v>
      </c>
      <c r="AB28" s="95">
        <v>1170600</v>
      </c>
      <c r="AC28" s="243">
        <v>37.49</v>
      </c>
      <c r="AD28" s="2">
        <f t="shared" si="0"/>
        <v>1.1099999999999994</v>
      </c>
      <c r="AE28" s="138">
        <f t="shared" si="1"/>
        <v>-5.5702917771883742E-3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42675</v>
      </c>
      <c r="X29" s="367">
        <v>39.11</v>
      </c>
      <c r="Y29" s="40">
        <v>39.14</v>
      </c>
      <c r="Z29" s="40">
        <v>37.21</v>
      </c>
      <c r="AA29" s="367">
        <v>37.700000000000003</v>
      </c>
      <c r="AB29" s="95">
        <v>1760000</v>
      </c>
      <c r="AC29" s="243">
        <v>37.700000000000003</v>
      </c>
      <c r="AD29" s="2">
        <f t="shared" si="0"/>
        <v>1.9299999999999997</v>
      </c>
      <c r="AE29" s="138">
        <f t="shared" si="1"/>
        <v>-3.0100334448160404E-2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42674</v>
      </c>
      <c r="X30" s="367">
        <v>38.44</v>
      </c>
      <c r="Y30" s="40">
        <v>38.96</v>
      </c>
      <c r="Z30" s="40">
        <v>38.18</v>
      </c>
      <c r="AA30" s="367">
        <v>38.869999999999997</v>
      </c>
      <c r="AB30" s="95">
        <v>1593700</v>
      </c>
      <c r="AC30" s="243">
        <v>38.869999999999997</v>
      </c>
      <c r="AD30" s="2">
        <f t="shared" si="0"/>
        <v>0.78000000000000114</v>
      </c>
      <c r="AE30" s="138">
        <f t="shared" si="1"/>
        <v>1.6474895397489364E-2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42671</v>
      </c>
      <c r="X31" s="367">
        <v>36.78</v>
      </c>
      <c r="Y31" s="40">
        <v>38.35</v>
      </c>
      <c r="Z31" s="40">
        <v>36.51</v>
      </c>
      <c r="AA31" s="367">
        <v>38.24</v>
      </c>
      <c r="AB31" s="95">
        <v>2817100</v>
      </c>
      <c r="AC31" s="243">
        <v>38.24</v>
      </c>
      <c r="AD31" s="2">
        <f t="shared" si="0"/>
        <v>1.8400000000000034</v>
      </c>
      <c r="AE31" s="138">
        <f t="shared" si="1"/>
        <v>7.0848501820218512E-2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42670</v>
      </c>
      <c r="X32" s="367">
        <v>37.43</v>
      </c>
      <c r="Y32" s="40">
        <v>37.57</v>
      </c>
      <c r="Z32" s="40">
        <v>35.57</v>
      </c>
      <c r="AA32" s="367">
        <v>35.71</v>
      </c>
      <c r="AB32" s="95">
        <v>2749300</v>
      </c>
      <c r="AC32" s="243">
        <v>35.71</v>
      </c>
      <c r="AD32" s="2">
        <f t="shared" si="0"/>
        <v>2</v>
      </c>
      <c r="AE32" s="138">
        <f t="shared" si="1"/>
        <v>-5.9520674216486658E-2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42669</v>
      </c>
      <c r="X33" s="367">
        <v>37.65</v>
      </c>
      <c r="Y33" s="40">
        <v>38.29</v>
      </c>
      <c r="Z33" s="40">
        <v>37.520000000000003</v>
      </c>
      <c r="AA33" s="367">
        <v>37.97</v>
      </c>
      <c r="AB33" s="95">
        <v>1070500</v>
      </c>
      <c r="AC33" s="243">
        <v>37.97</v>
      </c>
      <c r="AD33" s="2">
        <f t="shared" si="0"/>
        <v>0.76999999999999602</v>
      </c>
      <c r="AE33" s="138">
        <f t="shared" si="1"/>
        <v>6.3609859528226398E-3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7">
        <v>37.840000000000003</v>
      </c>
      <c r="Y34" s="40">
        <v>38.090000000000003</v>
      </c>
      <c r="Z34" s="40">
        <v>37.450000000000003</v>
      </c>
      <c r="AA34" s="367">
        <v>37.729999999999997</v>
      </c>
      <c r="AB34" s="95">
        <v>1862200</v>
      </c>
      <c r="AC34" s="243">
        <v>37.729999999999997</v>
      </c>
      <c r="AD34" s="2">
        <f t="shared" si="0"/>
        <v>0.64000000000000057</v>
      </c>
      <c r="AE34" s="138">
        <f t="shared" si="1"/>
        <v>-8.6705202312140628E-3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7">
        <v>38.36</v>
      </c>
      <c r="Y35" s="40">
        <v>39.19</v>
      </c>
      <c r="Z35" s="40">
        <v>37.99</v>
      </c>
      <c r="AA35" s="367">
        <v>38.06</v>
      </c>
      <c r="AB35" s="95">
        <v>2834700</v>
      </c>
      <c r="AC35" s="243">
        <v>38.06</v>
      </c>
      <c r="AD35" s="2">
        <f t="shared" si="0"/>
        <v>1.1999999999999957</v>
      </c>
      <c r="AE35" s="138">
        <f t="shared" si="1"/>
        <v>1.8425901553040802E-3</v>
      </c>
    </row>
    <row r="36" spans="1:31" x14ac:dyDescent="0.25">
      <c r="W36" s="94">
        <v>42664</v>
      </c>
      <c r="X36" s="367">
        <v>38.42</v>
      </c>
      <c r="Y36" s="40">
        <v>38.54</v>
      </c>
      <c r="Z36" s="40">
        <v>37.799999999999997</v>
      </c>
      <c r="AA36" s="367">
        <v>37.99</v>
      </c>
      <c r="AB36" s="95">
        <v>3208100</v>
      </c>
      <c r="AC36" s="243">
        <v>37.99</v>
      </c>
      <c r="AD36" s="2">
        <f t="shared" si="0"/>
        <v>0.74000000000000199</v>
      </c>
      <c r="AE36" s="138">
        <f t="shared" si="1"/>
        <v>-1.9359834796076392E-2</v>
      </c>
    </row>
    <row r="37" spans="1:31" x14ac:dyDescent="0.25">
      <c r="L37" t="s">
        <v>216</v>
      </c>
      <c r="M37" s="2">
        <f>M55+K55-F55</f>
        <v>427.92000000000007</v>
      </c>
      <c r="W37" s="94">
        <v>42663</v>
      </c>
      <c r="X37" s="367">
        <v>38.200000000000003</v>
      </c>
      <c r="Y37" s="40">
        <v>38.799999999999997</v>
      </c>
      <c r="Z37" s="40">
        <v>37.69</v>
      </c>
      <c r="AA37" s="367">
        <v>38.74</v>
      </c>
      <c r="AB37" s="95">
        <v>1134700</v>
      </c>
      <c r="AC37" s="243">
        <v>38.74</v>
      </c>
      <c r="AD37" s="2">
        <f t="shared" si="0"/>
        <v>1.1099999999999994</v>
      </c>
      <c r="AE37" s="138">
        <f t="shared" si="1"/>
        <v>1.6531094200997076E-2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7">
        <v>37.659999999999997</v>
      </c>
      <c r="Y38" s="40">
        <v>38.22</v>
      </c>
      <c r="Z38" s="40">
        <v>37.4</v>
      </c>
      <c r="AA38" s="367">
        <v>38.11</v>
      </c>
      <c r="AB38" s="95">
        <v>1417800</v>
      </c>
      <c r="AC38" s="243">
        <v>38.11</v>
      </c>
      <c r="AD38" s="2">
        <f t="shared" si="0"/>
        <v>0.82000000000000028</v>
      </c>
      <c r="AE38" s="138">
        <f t="shared" si="1"/>
        <v>-3.6601307189542132E-3</v>
      </c>
    </row>
    <row r="39" spans="1:31" ht="20.25" thickBot="1" x14ac:dyDescent="0.35">
      <c r="A39" s="265" t="s">
        <v>306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42661</v>
      </c>
      <c r="X39" s="367">
        <v>37.96</v>
      </c>
      <c r="Y39" s="40">
        <v>38.67</v>
      </c>
      <c r="Z39" s="40">
        <v>37.9</v>
      </c>
      <c r="AA39" s="367">
        <v>38.25</v>
      </c>
      <c r="AB39" s="95">
        <v>1310400</v>
      </c>
      <c r="AC39" s="243">
        <v>38.25</v>
      </c>
      <c r="AD39" s="2">
        <f t="shared" si="0"/>
        <v>0.77000000000000313</v>
      </c>
      <c r="AE39" s="138">
        <f t="shared" si="1"/>
        <v>2.0816653322658141E-2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48.95</v>
      </c>
      <c r="R40" s="34"/>
      <c r="T40" s="97" t="s">
        <v>98</v>
      </c>
      <c r="U40" s="129">
        <v>44.02</v>
      </c>
      <c r="W40" s="94">
        <v>42660</v>
      </c>
      <c r="X40" s="367">
        <v>37.44</v>
      </c>
      <c r="Y40" s="40">
        <v>37.619999999999997</v>
      </c>
      <c r="Z40" s="40">
        <v>37.21</v>
      </c>
      <c r="AA40" s="367">
        <v>37.47</v>
      </c>
      <c r="AB40" s="95">
        <v>1765100</v>
      </c>
      <c r="AC40" s="243">
        <v>37.47</v>
      </c>
      <c r="AD40" s="2">
        <f t="shared" si="0"/>
        <v>0.40999999999999659</v>
      </c>
      <c r="AE40" s="138">
        <f t="shared" si="1"/>
        <v>3.7503348513259205E-3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48.505000000000003</v>
      </c>
      <c r="R41" s="34"/>
      <c r="T41" s="87" t="s">
        <v>99</v>
      </c>
      <c r="U41" s="130">
        <v>44.19</v>
      </c>
      <c r="W41" s="94">
        <v>42657</v>
      </c>
      <c r="X41" s="367">
        <v>37.25</v>
      </c>
      <c r="Y41" s="40">
        <v>37.89</v>
      </c>
      <c r="Z41" s="40">
        <v>37.1</v>
      </c>
      <c r="AA41" s="367">
        <v>37.33</v>
      </c>
      <c r="AB41" s="95">
        <v>2125200</v>
      </c>
      <c r="AC41" s="243">
        <v>37.33</v>
      </c>
      <c r="AD41" s="2">
        <f t="shared" si="0"/>
        <v>0.78999999999999915</v>
      </c>
      <c r="AE41" s="138">
        <f t="shared" si="1"/>
        <v>-1.2172532415983039E-2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48.06</v>
      </c>
      <c r="R42" s="34"/>
      <c r="T42" s="87" t="s">
        <v>100</v>
      </c>
      <c r="U42" s="130" t="s">
        <v>567</v>
      </c>
      <c r="W42" s="94">
        <v>42656</v>
      </c>
      <c r="X42" s="367">
        <v>37.46</v>
      </c>
      <c r="Y42" s="40">
        <v>38.049999999999997</v>
      </c>
      <c r="Z42" s="40">
        <v>37.450000000000003</v>
      </c>
      <c r="AA42" s="367">
        <v>37.79</v>
      </c>
      <c r="AB42" s="95">
        <v>1569500</v>
      </c>
      <c r="AC42" s="243">
        <v>37.79</v>
      </c>
      <c r="AD42" s="2">
        <f t="shared" si="0"/>
        <v>0.59999999999999432</v>
      </c>
      <c r="AE42" s="138">
        <f t="shared" si="1"/>
        <v>-7.6155462184873679E-3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47.615000000000002</v>
      </c>
      <c r="R43" s="83"/>
      <c r="T43" s="87" t="s">
        <v>101</v>
      </c>
      <c r="U43" s="130" t="s">
        <v>568</v>
      </c>
      <c r="W43" s="94">
        <v>42655</v>
      </c>
      <c r="X43" s="367">
        <v>37.950000000000003</v>
      </c>
      <c r="Y43" s="40">
        <v>38.24</v>
      </c>
      <c r="Z43" s="40">
        <v>37.6</v>
      </c>
      <c r="AA43" s="367">
        <v>38.08</v>
      </c>
      <c r="AB43" s="95">
        <v>1455400</v>
      </c>
      <c r="AC43" s="243">
        <v>38.08</v>
      </c>
      <c r="AD43" s="2">
        <f t="shared" si="0"/>
        <v>0.64000000000000057</v>
      </c>
      <c r="AE43" s="138">
        <f t="shared" si="1"/>
        <v>3.4255599472989839E-3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47.17</v>
      </c>
      <c r="R44" s="83"/>
      <c r="T44" s="87" t="s">
        <v>102</v>
      </c>
      <c r="U44" s="130">
        <v>45.75</v>
      </c>
      <c r="W44" s="94">
        <v>42654</v>
      </c>
      <c r="X44" s="367">
        <v>38.51</v>
      </c>
      <c r="Y44" s="40">
        <v>38.520000000000003</v>
      </c>
      <c r="Z44" s="40">
        <v>37.69</v>
      </c>
      <c r="AA44" s="367">
        <v>37.950000000000003</v>
      </c>
      <c r="AB44" s="95">
        <v>1747800</v>
      </c>
      <c r="AC44" s="243">
        <v>37.950000000000003</v>
      </c>
      <c r="AD44" s="2">
        <f t="shared" si="0"/>
        <v>0.8300000000000054</v>
      </c>
      <c r="AE44" s="138">
        <f t="shared" si="1"/>
        <v>-1.3773388773388628E-2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46.725000000000001</v>
      </c>
      <c r="R45" s="83"/>
      <c r="T45" s="87" t="s">
        <v>103</v>
      </c>
      <c r="U45" s="130">
        <v>1.36043</v>
      </c>
      <c r="W45" s="94">
        <v>42653</v>
      </c>
      <c r="X45" s="367">
        <v>38.54</v>
      </c>
      <c r="Y45" s="40">
        <v>38.659999999999997</v>
      </c>
      <c r="Z45" s="40">
        <v>38.35</v>
      </c>
      <c r="AA45" s="367">
        <v>38.479999999999997</v>
      </c>
      <c r="AB45" s="95">
        <v>1216600</v>
      </c>
      <c r="AC45" s="243">
        <v>38.479999999999997</v>
      </c>
      <c r="AD45" s="2">
        <f t="shared" si="0"/>
        <v>0.30999999999999517</v>
      </c>
      <c r="AE45" s="138">
        <f t="shared" si="1"/>
        <v>5.2002080083202173E-4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46.28</v>
      </c>
      <c r="R46" s="83"/>
      <c r="T46" s="87" t="s">
        <v>122</v>
      </c>
      <c r="U46" s="232" t="s">
        <v>389</v>
      </c>
      <c r="W46" s="94">
        <v>42650</v>
      </c>
      <c r="X46" s="367">
        <v>38.590000000000003</v>
      </c>
      <c r="Y46" s="40">
        <v>38.729999999999997</v>
      </c>
      <c r="Z46" s="40">
        <v>38.31</v>
      </c>
      <c r="AA46" s="367">
        <v>38.46</v>
      </c>
      <c r="AB46" s="95">
        <v>3508000</v>
      </c>
      <c r="AC46" s="243">
        <v>38.46</v>
      </c>
      <c r="AD46" s="2">
        <f t="shared" si="0"/>
        <v>0.4199999999999946</v>
      </c>
      <c r="AE46" s="138">
        <f t="shared" si="1"/>
        <v>-4.6583850931677384E-3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45.835000000000001</v>
      </c>
      <c r="R47" s="83"/>
      <c r="T47" s="87"/>
      <c r="U47" s="130"/>
      <c r="W47" s="94">
        <v>42649</v>
      </c>
      <c r="X47" s="367">
        <v>38.29</v>
      </c>
      <c r="Y47" s="40">
        <v>38.68</v>
      </c>
      <c r="Z47" s="40">
        <v>37.979999999999997</v>
      </c>
      <c r="AA47" s="367">
        <v>38.64</v>
      </c>
      <c r="AB47" s="95">
        <v>2145500</v>
      </c>
      <c r="AC47" s="243">
        <v>38.64</v>
      </c>
      <c r="AD47" s="2">
        <f t="shared" si="0"/>
        <v>0.70000000000000284</v>
      </c>
      <c r="AE47" s="138">
        <f t="shared" si="1"/>
        <v>9.9320439100889502E-3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45.39</v>
      </c>
      <c r="R48" s="83"/>
      <c r="T48" s="87" t="s">
        <v>105</v>
      </c>
      <c r="U48" s="130" t="s">
        <v>569</v>
      </c>
      <c r="W48" s="94">
        <v>42648</v>
      </c>
      <c r="X48" s="367">
        <v>36.92</v>
      </c>
      <c r="Y48" s="40">
        <v>38.340000000000003</v>
      </c>
      <c r="Z48" s="40">
        <v>36.200000000000003</v>
      </c>
      <c r="AA48" s="367">
        <v>38.26</v>
      </c>
      <c r="AB48" s="95">
        <v>3726700</v>
      </c>
      <c r="AC48" s="243">
        <v>38.26</v>
      </c>
      <c r="AD48" s="2">
        <f t="shared" si="0"/>
        <v>2.1400000000000006</v>
      </c>
      <c r="AE48" s="138">
        <f t="shared" si="1"/>
        <v>5.5190538764784414E-3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44.945</v>
      </c>
      <c r="R49" s="83"/>
      <c r="T49" s="87" t="s">
        <v>106</v>
      </c>
      <c r="U49" s="130" t="s">
        <v>398</v>
      </c>
      <c r="W49" s="94">
        <v>42647</v>
      </c>
      <c r="X49" s="367">
        <v>37.31</v>
      </c>
      <c r="Y49" s="40">
        <v>38.14</v>
      </c>
      <c r="Z49" s="40">
        <v>37.25</v>
      </c>
      <c r="AA49" s="367">
        <v>38.049999999999997</v>
      </c>
      <c r="AB49" s="95">
        <v>1499600</v>
      </c>
      <c r="AC49" s="243">
        <v>38.049999999999997</v>
      </c>
      <c r="AD49" s="2">
        <f t="shared" si="0"/>
        <v>0.89000000000000057</v>
      </c>
      <c r="AE49" s="138">
        <f t="shared" si="1"/>
        <v>7.1466384330332033E-3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44.5</v>
      </c>
      <c r="R50" s="83"/>
      <c r="T50" s="87" t="s">
        <v>107</v>
      </c>
      <c r="U50" s="131">
        <v>1182904</v>
      </c>
      <c r="W50" s="94">
        <v>42646</v>
      </c>
      <c r="X50" s="367">
        <v>37.69</v>
      </c>
      <c r="Y50" s="40">
        <v>38.07</v>
      </c>
      <c r="Z50" s="40">
        <v>37.39</v>
      </c>
      <c r="AA50" s="367">
        <v>37.78</v>
      </c>
      <c r="AB50" s="95">
        <v>1243400</v>
      </c>
      <c r="AC50" s="243">
        <v>37.78</v>
      </c>
      <c r="AD50" s="2">
        <f t="shared" si="0"/>
        <v>0.67999999999999972</v>
      </c>
      <c r="AE50" s="138">
        <f t="shared" si="1"/>
        <v>2.1220159151194018E-3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44.055</v>
      </c>
      <c r="R51" s="83"/>
      <c r="T51" s="87" t="s">
        <v>110</v>
      </c>
      <c r="U51" s="131">
        <v>1992540</v>
      </c>
      <c r="W51" s="94">
        <v>42643</v>
      </c>
      <c r="X51" s="367">
        <v>37.32</v>
      </c>
      <c r="Y51" s="40">
        <v>38</v>
      </c>
      <c r="Z51" s="40">
        <v>36.93</v>
      </c>
      <c r="AA51" s="367">
        <v>37.700000000000003</v>
      </c>
      <c r="AB51" s="95">
        <v>1744000</v>
      </c>
      <c r="AC51" s="243">
        <v>37.700000000000003</v>
      </c>
      <c r="AD51" s="2">
        <f t="shared" si="0"/>
        <v>1.0700000000000003</v>
      </c>
      <c r="AE51" s="138">
        <f t="shared" si="1"/>
        <v>1.4531754574811817E-2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43.61</v>
      </c>
      <c r="R52" s="83"/>
      <c r="T52" s="87" t="s">
        <v>108</v>
      </c>
      <c r="U52" s="130" t="s">
        <v>570</v>
      </c>
      <c r="W52" s="94">
        <v>42642</v>
      </c>
      <c r="X52" s="367">
        <v>37.479999999999997</v>
      </c>
      <c r="Y52" s="40">
        <v>37.5</v>
      </c>
      <c r="Z52" s="40">
        <v>36.61</v>
      </c>
      <c r="AA52" s="367">
        <v>37.159999999999997</v>
      </c>
      <c r="AB52" s="95">
        <v>1723300</v>
      </c>
      <c r="AC52" s="243">
        <v>37.159999999999997</v>
      </c>
      <c r="AD52" s="2">
        <f t="shared" si="0"/>
        <v>0.89000000000000057</v>
      </c>
      <c r="AE52" s="138">
        <f t="shared" si="1"/>
        <v>-7.4786324786325631E-3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43.164999999999999</v>
      </c>
      <c r="R53" s="83"/>
      <c r="T53" s="87" t="s">
        <v>111</v>
      </c>
      <c r="U53" s="130">
        <v>16.95</v>
      </c>
      <c r="W53" s="94">
        <v>42641</v>
      </c>
      <c r="X53" s="367">
        <v>37.81</v>
      </c>
      <c r="Y53" s="40">
        <v>37.86</v>
      </c>
      <c r="Z53" s="40">
        <v>36.950000000000003</v>
      </c>
      <c r="AA53" s="367">
        <v>37.44</v>
      </c>
      <c r="AB53" s="95">
        <v>2938900</v>
      </c>
      <c r="AC53" s="243">
        <v>37.44</v>
      </c>
      <c r="AD53" s="2">
        <f t="shared" si="0"/>
        <v>0.90999999999999659</v>
      </c>
      <c r="AE53" s="138">
        <f t="shared" si="1"/>
        <v>-6.6330591668877226E-3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42.72</v>
      </c>
      <c r="R54" s="83"/>
      <c r="T54" s="87" t="s">
        <v>112</v>
      </c>
      <c r="U54" s="130">
        <v>2.63</v>
      </c>
      <c r="W54" s="94">
        <v>42640</v>
      </c>
      <c r="X54" s="367">
        <v>36.86</v>
      </c>
      <c r="Y54" s="40">
        <v>38</v>
      </c>
      <c r="Z54" s="40">
        <v>36.86</v>
      </c>
      <c r="AA54" s="367">
        <v>37.69</v>
      </c>
      <c r="AB54" s="95">
        <v>2505300</v>
      </c>
      <c r="AC54" s="243">
        <v>37.69</v>
      </c>
      <c r="AD54" s="2">
        <f t="shared" si="0"/>
        <v>1.1400000000000006</v>
      </c>
      <c r="AE54" s="138">
        <f t="shared" si="1"/>
        <v>2.6416122004357279E-2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42.274999999999999</v>
      </c>
      <c r="R55" s="83"/>
      <c r="T55" s="87" t="s">
        <v>109</v>
      </c>
      <c r="U55" s="130" t="s">
        <v>123</v>
      </c>
      <c r="W55" s="94">
        <v>42639</v>
      </c>
      <c r="X55" s="367">
        <v>37.340000000000003</v>
      </c>
      <c r="Y55" s="40">
        <v>38.03</v>
      </c>
      <c r="Z55" s="40">
        <v>36.03</v>
      </c>
      <c r="AA55" s="367">
        <v>36.72</v>
      </c>
      <c r="AB55" s="95">
        <v>3167000</v>
      </c>
      <c r="AC55" s="243">
        <v>36.72</v>
      </c>
      <c r="AD55" s="2">
        <f t="shared" si="0"/>
        <v>2</v>
      </c>
      <c r="AE55" s="138">
        <f t="shared" si="1"/>
        <v>-1.8706574024585865E-2</v>
      </c>
    </row>
    <row r="56" spans="1:31" x14ac:dyDescent="0.25">
      <c r="O56" s="2"/>
      <c r="P56" s="83">
        <v>0.94</v>
      </c>
      <c r="Q56" s="83">
        <f t="shared" si="20"/>
        <v>41.83</v>
      </c>
      <c r="R56" s="83"/>
      <c r="W56" s="94">
        <v>42636</v>
      </c>
      <c r="X56" s="367">
        <v>36.92</v>
      </c>
      <c r="Y56" s="40">
        <v>37.5</v>
      </c>
      <c r="Z56" s="40">
        <v>36.479999999999997</v>
      </c>
      <c r="AA56" s="367">
        <v>37.42</v>
      </c>
      <c r="AB56" s="95">
        <v>1497600</v>
      </c>
      <c r="AC56" s="243">
        <v>37.42</v>
      </c>
      <c r="AD56" s="2">
        <f t="shared" si="0"/>
        <v>1.0200000000000031</v>
      </c>
      <c r="AE56" s="138">
        <f t="shared" si="1"/>
        <v>6.7258541834813723E-3</v>
      </c>
    </row>
    <row r="57" spans="1:31" x14ac:dyDescent="0.25">
      <c r="O57" s="2"/>
      <c r="P57" s="83">
        <v>0.93</v>
      </c>
      <c r="Q57" s="83">
        <f t="shared" si="20"/>
        <v>41.385000000000005</v>
      </c>
      <c r="R57" s="83"/>
      <c r="W57" s="94">
        <v>42635</v>
      </c>
      <c r="X57" s="367">
        <v>36.43</v>
      </c>
      <c r="Y57" s="40">
        <v>37.24</v>
      </c>
      <c r="Z57" s="40">
        <v>36.43</v>
      </c>
      <c r="AA57" s="367">
        <v>37.17</v>
      </c>
      <c r="AB57" s="95">
        <v>1599600</v>
      </c>
      <c r="AC57" s="243">
        <v>37.17</v>
      </c>
      <c r="AD57" s="2">
        <f t="shared" si="0"/>
        <v>0.81000000000000227</v>
      </c>
      <c r="AE57" s="138">
        <f t="shared" si="1"/>
        <v>2.3966942148760495E-2</v>
      </c>
    </row>
    <row r="58" spans="1:31" x14ac:dyDescent="0.25">
      <c r="O58" s="2"/>
      <c r="P58" s="83">
        <v>0.92</v>
      </c>
      <c r="Q58" s="83">
        <f t="shared" si="20"/>
        <v>40.940000000000005</v>
      </c>
      <c r="R58" s="83"/>
      <c r="W58" s="94">
        <v>42634</v>
      </c>
      <c r="X58" s="367">
        <v>36.409999999999997</v>
      </c>
      <c r="Y58" s="40">
        <v>36.64</v>
      </c>
      <c r="Z58" s="40">
        <v>35.799999999999997</v>
      </c>
      <c r="AA58" s="367">
        <v>36.299999999999997</v>
      </c>
      <c r="AB58" s="95">
        <v>1829200</v>
      </c>
      <c r="AC58" s="243">
        <v>36.299999999999997</v>
      </c>
      <c r="AD58" s="2">
        <f t="shared" si="0"/>
        <v>0.84000000000000341</v>
      </c>
      <c r="AE58" s="138">
        <f t="shared" si="1"/>
        <v>-2.754062241807631E-4</v>
      </c>
    </row>
    <row r="59" spans="1:31" x14ac:dyDescent="0.25">
      <c r="O59" s="2"/>
      <c r="P59" s="83">
        <v>0.91</v>
      </c>
      <c r="Q59" s="83">
        <f t="shared" si="20"/>
        <v>40.495000000000005</v>
      </c>
      <c r="R59" s="83"/>
      <c r="W59" s="94">
        <v>42633</v>
      </c>
      <c r="X59" s="367">
        <v>35.4</v>
      </c>
      <c r="Y59" s="40">
        <v>36.43</v>
      </c>
      <c r="Z59" s="40">
        <v>35.4</v>
      </c>
      <c r="AA59" s="367">
        <v>36.31</v>
      </c>
      <c r="AB59" s="95">
        <v>1853400</v>
      </c>
      <c r="AC59" s="243">
        <v>36.31</v>
      </c>
      <c r="AD59" s="2">
        <f t="shared" si="0"/>
        <v>1.0300000000000011</v>
      </c>
      <c r="AE59" s="138">
        <f t="shared" si="1"/>
        <v>2.7447651386530714E-2</v>
      </c>
    </row>
    <row r="60" spans="1:31" x14ac:dyDescent="0.25">
      <c r="O60" s="2"/>
      <c r="P60" s="83">
        <v>0.9</v>
      </c>
      <c r="Q60" s="83">
        <f t="shared" si="20"/>
        <v>40.050000000000004</v>
      </c>
      <c r="R60" s="83"/>
      <c r="W60" s="94">
        <v>42632</v>
      </c>
      <c r="X60" s="367">
        <v>35.97</v>
      </c>
      <c r="Y60" s="40">
        <v>36.04</v>
      </c>
      <c r="Z60" s="40">
        <v>35.19</v>
      </c>
      <c r="AA60" s="367">
        <v>35.340000000000003</v>
      </c>
      <c r="AB60" s="95">
        <v>1716100</v>
      </c>
      <c r="AC60" s="243">
        <v>35.340000000000003</v>
      </c>
      <c r="AD60" s="2">
        <f t="shared" si="0"/>
        <v>0.85000000000000142</v>
      </c>
      <c r="AE60" s="138">
        <f t="shared" si="1"/>
        <v>-1.1468531468531329E-2</v>
      </c>
    </row>
    <row r="61" spans="1:31" x14ac:dyDescent="0.25">
      <c r="W61" s="94">
        <v>42629</v>
      </c>
      <c r="X61" s="367">
        <v>36.25</v>
      </c>
      <c r="Y61" s="40">
        <v>36.46</v>
      </c>
      <c r="Z61" s="40">
        <v>35.65</v>
      </c>
      <c r="AA61" s="367">
        <v>35.75</v>
      </c>
      <c r="AB61" s="95">
        <v>3015400</v>
      </c>
      <c r="AC61" s="243">
        <v>35.75</v>
      </c>
      <c r="AD61" s="2">
        <f t="shared" si="0"/>
        <v>0.81000000000000227</v>
      </c>
      <c r="AE61" s="138">
        <f t="shared" si="1"/>
        <v>-1.3520971302428353E-2</v>
      </c>
    </row>
    <row r="62" spans="1:31" x14ac:dyDescent="0.25">
      <c r="W62" s="94">
        <v>42628</v>
      </c>
      <c r="X62" s="367">
        <v>35.770000000000003</v>
      </c>
      <c r="Y62" s="40">
        <v>36.49</v>
      </c>
      <c r="Z62" s="40">
        <v>35.76</v>
      </c>
      <c r="AA62" s="367">
        <v>36.24</v>
      </c>
      <c r="AB62" s="95">
        <v>2577600</v>
      </c>
      <c r="AC62" s="243">
        <v>36.24</v>
      </c>
      <c r="AD62" s="2">
        <f t="shared" si="0"/>
        <v>0.73000000000000398</v>
      </c>
      <c r="AE62" s="138">
        <f t="shared" si="1"/>
        <v>7.7864293659621886E-3</v>
      </c>
    </row>
    <row r="63" spans="1:31" x14ac:dyDescent="0.25">
      <c r="W63" s="94">
        <v>42627</v>
      </c>
      <c r="X63" s="367">
        <v>35.32</v>
      </c>
      <c r="Y63" s="40">
        <v>35.99</v>
      </c>
      <c r="Z63" s="40">
        <v>35.020000000000003</v>
      </c>
      <c r="AA63" s="367">
        <v>35.96</v>
      </c>
      <c r="AB63" s="95">
        <v>2266700</v>
      </c>
      <c r="AC63" s="243">
        <v>35.96</v>
      </c>
      <c r="AD63" s="2">
        <f t="shared" si="0"/>
        <v>0.96999999999999886</v>
      </c>
      <c r="AE63" s="138">
        <f t="shared" si="1"/>
        <v>1.8985548313970035E-2</v>
      </c>
    </row>
    <row r="64" spans="1:31" x14ac:dyDescent="0.25">
      <c r="W64" s="94">
        <v>42626</v>
      </c>
      <c r="X64" s="367">
        <v>35.1</v>
      </c>
      <c r="Y64" s="40">
        <v>35.450000000000003</v>
      </c>
      <c r="Z64" s="40">
        <v>34.75</v>
      </c>
      <c r="AA64" s="367">
        <v>35.29</v>
      </c>
      <c r="AB64" s="95">
        <v>2021100</v>
      </c>
      <c r="AC64" s="243">
        <v>35.29</v>
      </c>
      <c r="AD64" s="2">
        <f t="shared" si="0"/>
        <v>0.70000000000000284</v>
      </c>
      <c r="AE64" s="138">
        <f t="shared" si="1"/>
        <v>1.1347517730495582E-3</v>
      </c>
    </row>
    <row r="65" spans="23:31" x14ac:dyDescent="0.25">
      <c r="W65" s="94">
        <v>42625</v>
      </c>
      <c r="X65" s="367">
        <v>34.42</v>
      </c>
      <c r="Y65" s="40">
        <v>35.32</v>
      </c>
      <c r="Z65" s="40">
        <v>34.17</v>
      </c>
      <c r="AA65" s="367">
        <v>35.25</v>
      </c>
      <c r="AB65" s="95">
        <v>1691600</v>
      </c>
      <c r="AC65" s="243">
        <v>35.25</v>
      </c>
      <c r="AD65" s="2">
        <f t="shared" si="0"/>
        <v>1.1499999999999986</v>
      </c>
      <c r="AE65" s="138">
        <f t="shared" si="1"/>
        <v>2.1739130434782705E-2</v>
      </c>
    </row>
    <row r="66" spans="23:31" x14ac:dyDescent="0.25">
      <c r="W66" s="94">
        <v>42622</v>
      </c>
      <c r="X66" s="367">
        <v>34.4</v>
      </c>
      <c r="Y66" s="40">
        <v>34.61</v>
      </c>
      <c r="Z66" s="40">
        <v>34.159999999999997</v>
      </c>
      <c r="AA66" s="367">
        <v>34.5</v>
      </c>
      <c r="AB66" s="95">
        <v>3201500</v>
      </c>
      <c r="AC66" s="243">
        <v>34.5</v>
      </c>
      <c r="AD66" s="2">
        <f t="shared" si="0"/>
        <v>0.45000000000000284</v>
      </c>
      <c r="AE66" s="138">
        <f t="shared" si="1"/>
        <v>2.9069767441860517E-3</v>
      </c>
    </row>
    <row r="67" spans="23:31" x14ac:dyDescent="0.25">
      <c r="W67" s="94">
        <v>42621</v>
      </c>
      <c r="X67" s="367">
        <v>35</v>
      </c>
      <c r="Y67" s="40">
        <v>35.03</v>
      </c>
      <c r="Z67" s="40">
        <v>34.36</v>
      </c>
      <c r="AA67" s="367">
        <v>34.4</v>
      </c>
      <c r="AB67" s="95">
        <v>1741300</v>
      </c>
      <c r="AC67" s="243">
        <v>34.4</v>
      </c>
      <c r="AD67" s="2">
        <f t="shared" si="0"/>
        <v>0.67000000000000171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42713</v>
      </c>
      <c r="X2" s="367">
        <v>225.41</v>
      </c>
      <c r="Y2" s="40">
        <v>226.53</v>
      </c>
      <c r="Z2" s="40">
        <v>225.37</v>
      </c>
      <c r="AA2" s="367">
        <v>226.51</v>
      </c>
      <c r="AB2" s="95">
        <v>80848700</v>
      </c>
      <c r="AC2" s="243">
        <v>226.51</v>
      </c>
      <c r="AD2" s="2">
        <f>Y2-Z2</f>
        <v>1.1599999999999966</v>
      </c>
      <c r="AE2" s="138">
        <f>AC2/AC3-1</f>
        <v>6.040417499444839E-3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226.51</v>
      </c>
      <c r="T3" s="121"/>
      <c r="W3" s="94">
        <v>42712</v>
      </c>
      <c r="X3" s="367">
        <v>224.57</v>
      </c>
      <c r="Y3" s="40">
        <v>225.7</v>
      </c>
      <c r="Z3" s="40">
        <v>224.26</v>
      </c>
      <c r="AA3" s="367">
        <v>225.15</v>
      </c>
      <c r="AB3" s="95">
        <v>90856300</v>
      </c>
      <c r="AC3" s="243">
        <v>225.15</v>
      </c>
      <c r="AD3" s="2">
        <f>Y3-Z3</f>
        <v>1.4399999999999977</v>
      </c>
      <c r="AE3" s="138">
        <f>AC3/AC4-1</f>
        <v>2.4487978628673357E-3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226.51</v>
      </c>
      <c r="R4" s="521">
        <v>6.0000000000000001E-3</v>
      </c>
      <c r="T4" s="121"/>
      <c r="W4" s="94">
        <v>42711</v>
      </c>
      <c r="X4" s="367">
        <v>221.52</v>
      </c>
      <c r="Y4" s="40">
        <v>224.67</v>
      </c>
      <c r="Z4" s="40">
        <v>221.38</v>
      </c>
      <c r="AA4" s="367">
        <v>224.6</v>
      </c>
      <c r="AB4" s="95">
        <v>104873600</v>
      </c>
      <c r="AC4" s="243">
        <v>224.6</v>
      </c>
      <c r="AD4" s="2">
        <f t="shared" ref="AD4:AD67" si="0">Y4-Z4</f>
        <v>3.289999999999992</v>
      </c>
      <c r="AE4" s="138">
        <f t="shared" ref="AE4:AE67" si="1">AC4/AC5-1</f>
        <v>1.3080739738385194E-2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42710</v>
      </c>
      <c r="X5" s="367">
        <v>221.22</v>
      </c>
      <c r="Y5" s="40">
        <v>221.74</v>
      </c>
      <c r="Z5" s="40">
        <v>220.66</v>
      </c>
      <c r="AA5" s="367">
        <v>221.7</v>
      </c>
      <c r="AB5" s="95">
        <v>57526300</v>
      </c>
      <c r="AC5" s="243">
        <v>221.7</v>
      </c>
      <c r="AD5" s="2">
        <f t="shared" si="0"/>
        <v>1.0800000000000125</v>
      </c>
      <c r="AE5" s="138">
        <f t="shared" si="1"/>
        <v>3.1674208144796268E-3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42709</v>
      </c>
      <c r="X6" s="367">
        <v>220.65</v>
      </c>
      <c r="Y6" s="40">
        <v>221.4</v>
      </c>
      <c r="Z6" s="40">
        <v>220.42</v>
      </c>
      <c r="AA6" s="367">
        <v>221</v>
      </c>
      <c r="AB6" s="95">
        <v>65431900</v>
      </c>
      <c r="AC6" s="243">
        <v>221</v>
      </c>
      <c r="AD6" s="2">
        <f t="shared" si="0"/>
        <v>0.98000000000001819</v>
      </c>
      <c r="AE6" s="138">
        <f t="shared" si="1"/>
        <v>6.0087399854333867E-3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42706</v>
      </c>
      <c r="X7" s="367">
        <v>219.67</v>
      </c>
      <c r="Y7" s="40">
        <v>220.25</v>
      </c>
      <c r="Z7" s="40">
        <v>219.26</v>
      </c>
      <c r="AA7" s="367">
        <v>219.68</v>
      </c>
      <c r="AB7" s="95">
        <v>70863400</v>
      </c>
      <c r="AC7" s="243">
        <v>219.68</v>
      </c>
      <c r="AD7" s="2">
        <f t="shared" si="0"/>
        <v>0.99000000000000909</v>
      </c>
      <c r="AE7" s="138">
        <f t="shared" si="1"/>
        <v>5.009791865919766E-4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42705</v>
      </c>
      <c r="X8" s="367">
        <v>220.73</v>
      </c>
      <c r="Y8" s="40">
        <v>220.73</v>
      </c>
      <c r="Z8" s="40">
        <v>219.15</v>
      </c>
      <c r="AA8" s="367">
        <v>219.57</v>
      </c>
      <c r="AB8" s="95">
        <v>77230500</v>
      </c>
      <c r="AC8" s="243">
        <v>219.57</v>
      </c>
      <c r="AD8" s="2">
        <f t="shared" si="0"/>
        <v>1.5799999999999841</v>
      </c>
      <c r="AE8" s="138">
        <f t="shared" si="1"/>
        <v>-3.6754696433433098E-3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367">
        <v>221.63</v>
      </c>
      <c r="Y9" s="40">
        <v>221.82</v>
      </c>
      <c r="Z9" s="40">
        <v>220.31</v>
      </c>
      <c r="AA9" s="367">
        <v>220.38</v>
      </c>
      <c r="AB9" s="95">
        <v>99783700</v>
      </c>
      <c r="AC9" s="243">
        <v>220.38</v>
      </c>
      <c r="AD9" s="2">
        <f t="shared" si="0"/>
        <v>1.5099999999999909</v>
      </c>
      <c r="AE9" s="138">
        <f t="shared" si="1"/>
        <v>-2.3991670816169153E-3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42703</v>
      </c>
      <c r="X10" s="367">
        <v>220.52</v>
      </c>
      <c r="Y10" s="40">
        <v>221.44</v>
      </c>
      <c r="Z10" s="40">
        <v>220.17</v>
      </c>
      <c r="AA10" s="367">
        <v>220.91</v>
      </c>
      <c r="AB10" s="95">
        <v>67079400</v>
      </c>
      <c r="AC10" s="243">
        <v>220.91</v>
      </c>
      <c r="AD10" s="2">
        <f t="shared" si="0"/>
        <v>1.2700000000000102</v>
      </c>
      <c r="AE10" s="138">
        <f t="shared" si="1"/>
        <v>1.95029027576199E-3</v>
      </c>
    </row>
    <row r="11" spans="1:40" x14ac:dyDescent="0.25">
      <c r="O11" s="11" t="s">
        <v>180</v>
      </c>
      <c r="Q11" s="138">
        <v>0</v>
      </c>
      <c r="W11" s="94">
        <v>42702</v>
      </c>
      <c r="X11" s="367">
        <v>221.16</v>
      </c>
      <c r="Y11" s="40">
        <v>221.48</v>
      </c>
      <c r="Z11" s="40">
        <v>220.36</v>
      </c>
      <c r="AA11" s="367">
        <v>220.48</v>
      </c>
      <c r="AB11" s="95">
        <v>70284100</v>
      </c>
      <c r="AC11" s="243">
        <v>220.48</v>
      </c>
      <c r="AD11" s="2">
        <f t="shared" si="0"/>
        <v>1.1199999999999761</v>
      </c>
      <c r="AE11" s="138">
        <f t="shared" si="1"/>
        <v>-4.6948356807512415E-3</v>
      </c>
      <c r="AK11" s="234"/>
      <c r="AN11" s="234"/>
    </row>
    <row r="12" spans="1:40" x14ac:dyDescent="0.25">
      <c r="W12" s="94">
        <v>42699</v>
      </c>
      <c r="X12" s="367">
        <v>221.1</v>
      </c>
      <c r="Y12" s="40">
        <v>221.56</v>
      </c>
      <c r="Z12" s="40">
        <v>221.01</v>
      </c>
      <c r="AA12" s="367">
        <v>221.52</v>
      </c>
      <c r="AB12" s="95">
        <v>37861800</v>
      </c>
      <c r="AC12" s="243">
        <v>221.52</v>
      </c>
      <c r="AD12" s="2">
        <f t="shared" si="0"/>
        <v>0.55000000000001137</v>
      </c>
      <c r="AE12" s="138">
        <f t="shared" si="1"/>
        <v>3.7154508382419849E-3</v>
      </c>
    </row>
    <row r="13" spans="1:40" x14ac:dyDescent="0.25">
      <c r="W13" s="94">
        <v>42697</v>
      </c>
      <c r="X13" s="367">
        <v>219.98</v>
      </c>
      <c r="Y13" s="40">
        <v>220.76</v>
      </c>
      <c r="Z13" s="40">
        <v>219.75</v>
      </c>
      <c r="AA13" s="367">
        <v>220.7</v>
      </c>
      <c r="AB13" s="95">
        <v>54690100</v>
      </c>
      <c r="AC13" s="243">
        <v>220.7</v>
      </c>
      <c r="AD13" s="2">
        <f t="shared" si="0"/>
        <v>1.0099999999999909</v>
      </c>
      <c r="AE13" s="138">
        <f t="shared" si="1"/>
        <v>5.4402031009148644E-4</v>
      </c>
      <c r="AK13" s="234"/>
      <c r="AN13" s="234"/>
    </row>
    <row r="14" spans="1:40" x14ac:dyDescent="0.25">
      <c r="T14" s="84"/>
      <c r="U14" s="11"/>
      <c r="W14" s="94">
        <v>42696</v>
      </c>
      <c r="X14" s="367">
        <v>220.51</v>
      </c>
      <c r="Y14" s="40">
        <v>220.79</v>
      </c>
      <c r="Z14" s="40">
        <v>219.73</v>
      </c>
      <c r="AA14" s="367">
        <v>220.58</v>
      </c>
      <c r="AB14" s="95">
        <v>65338600</v>
      </c>
      <c r="AC14" s="243">
        <v>220.58</v>
      </c>
      <c r="AD14" s="2">
        <f t="shared" si="0"/>
        <v>1.0600000000000023</v>
      </c>
      <c r="AE14" s="138">
        <f t="shared" si="1"/>
        <v>1.9532137179196774E-3</v>
      </c>
    </row>
    <row r="15" spans="1:40" x14ac:dyDescent="0.25">
      <c r="W15" s="94">
        <v>42695</v>
      </c>
      <c r="X15" s="367">
        <v>219.17</v>
      </c>
      <c r="Y15" s="40">
        <v>220.18</v>
      </c>
      <c r="Z15" s="40">
        <v>219</v>
      </c>
      <c r="AA15" s="367">
        <v>220.15</v>
      </c>
      <c r="AB15" s="95">
        <v>69429200</v>
      </c>
      <c r="AC15" s="243">
        <v>220.15</v>
      </c>
      <c r="AD15" s="2">
        <f t="shared" si="0"/>
        <v>1.1800000000000068</v>
      </c>
      <c r="AE15" s="138">
        <f t="shared" si="1"/>
        <v>7.551487414187763E-3</v>
      </c>
      <c r="AK15" s="234"/>
      <c r="AN15" s="234"/>
    </row>
    <row r="16" spans="1:40" x14ac:dyDescent="0.25">
      <c r="W16" s="94">
        <v>42692</v>
      </c>
      <c r="X16" s="367">
        <v>219.07</v>
      </c>
      <c r="Y16" s="40">
        <v>219.27</v>
      </c>
      <c r="Z16" s="40">
        <v>218.29</v>
      </c>
      <c r="AA16" s="367">
        <v>218.5</v>
      </c>
      <c r="AB16" s="95">
        <v>83409700</v>
      </c>
      <c r="AC16" s="243">
        <v>218.5</v>
      </c>
      <c r="AD16" s="2">
        <f t="shared" si="0"/>
        <v>0.98000000000001819</v>
      </c>
      <c r="AE16" s="138">
        <f t="shared" si="1"/>
        <v>-2.237545093383253E-3</v>
      </c>
    </row>
    <row r="17" spans="1:40" x14ac:dyDescent="0.25">
      <c r="W17" s="94">
        <v>42691</v>
      </c>
      <c r="X17" s="367">
        <v>218.05</v>
      </c>
      <c r="Y17" s="40">
        <v>219.06</v>
      </c>
      <c r="Z17" s="40">
        <v>217.92</v>
      </c>
      <c r="AA17" s="367">
        <v>218.99</v>
      </c>
      <c r="AB17" s="95">
        <v>67199200</v>
      </c>
      <c r="AC17" s="243">
        <v>218.99</v>
      </c>
      <c r="AD17" s="2">
        <f t="shared" si="0"/>
        <v>1.1400000000000148</v>
      </c>
      <c r="AE17" s="138">
        <f t="shared" si="1"/>
        <v>5.1406802221507508E-3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7">
        <v>217.56</v>
      </c>
      <c r="Y18" s="40">
        <v>218.14</v>
      </c>
      <c r="Z18" s="40">
        <v>217.42</v>
      </c>
      <c r="AA18" s="367">
        <v>217.87</v>
      </c>
      <c r="AB18" s="95">
        <v>64761400</v>
      </c>
      <c r="AC18" s="243">
        <v>217.87</v>
      </c>
      <c r="AD18" s="2">
        <f t="shared" si="0"/>
        <v>0.71999999999999886</v>
      </c>
      <c r="AE18" s="138">
        <f t="shared" si="1"/>
        <v>-1.8783214220267075E-3</v>
      </c>
    </row>
    <row r="19" spans="1:40" x14ac:dyDescent="0.25">
      <c r="W19" s="94">
        <v>42689</v>
      </c>
      <c r="X19" s="367">
        <v>217.04</v>
      </c>
      <c r="Y19" s="40">
        <v>218.28</v>
      </c>
      <c r="Z19" s="40">
        <v>216.8</v>
      </c>
      <c r="AA19" s="367">
        <v>218.28</v>
      </c>
      <c r="AB19" s="95">
        <v>86402800</v>
      </c>
      <c r="AC19" s="243">
        <v>218.28</v>
      </c>
      <c r="AD19" s="2">
        <f t="shared" si="0"/>
        <v>1.4799999999999898</v>
      </c>
      <c r="AE19" s="138">
        <f t="shared" si="1"/>
        <v>7.8027609769610873E-3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7">
        <v>217.03</v>
      </c>
      <c r="Y20" s="40">
        <v>217.27</v>
      </c>
      <c r="Z20" s="40">
        <v>215.72</v>
      </c>
      <c r="AA20" s="367">
        <v>216.59</v>
      </c>
      <c r="AB20" s="95">
        <v>91861000</v>
      </c>
      <c r="AC20" s="243">
        <v>216.59</v>
      </c>
      <c r="AD20" s="2">
        <f t="shared" si="0"/>
        <v>1.5500000000000114</v>
      </c>
      <c r="AE20" s="138">
        <f t="shared" si="1"/>
        <v>7.8550965714829779E-4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42685</v>
      </c>
      <c r="X21" s="367">
        <v>216.08</v>
      </c>
      <c r="Y21" s="40">
        <v>216.7</v>
      </c>
      <c r="Z21" s="40">
        <v>215.32</v>
      </c>
      <c r="AA21" s="367">
        <v>216.42</v>
      </c>
      <c r="AB21" s="95">
        <v>93847200</v>
      </c>
      <c r="AC21" s="243">
        <v>216.42</v>
      </c>
      <c r="AD21" s="2">
        <f t="shared" si="0"/>
        <v>1.3799999999999955</v>
      </c>
      <c r="AE21" s="138">
        <f t="shared" si="1"/>
        <v>-2.3049972340033476E-3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42684</v>
      </c>
      <c r="X22" s="367">
        <v>217.3</v>
      </c>
      <c r="Y22" s="40">
        <v>218.31</v>
      </c>
      <c r="Z22" s="40">
        <v>215.22</v>
      </c>
      <c r="AA22" s="367">
        <v>216.92</v>
      </c>
      <c r="AB22" s="95">
        <v>171986200</v>
      </c>
      <c r="AC22" s="243">
        <v>216.92</v>
      </c>
      <c r="AD22" s="2">
        <f t="shared" si="0"/>
        <v>3.0900000000000034</v>
      </c>
      <c r="AE22" s="138">
        <f t="shared" si="1"/>
        <v>2.4956095757462382E-3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42683</v>
      </c>
      <c r="X23" s="367">
        <v>212.37</v>
      </c>
      <c r="Y23" s="40">
        <v>217.1</v>
      </c>
      <c r="Z23" s="40">
        <v>212.34</v>
      </c>
      <c r="AA23" s="367">
        <v>216.38</v>
      </c>
      <c r="AB23" s="95">
        <v>249096400</v>
      </c>
      <c r="AC23" s="243">
        <v>216.38</v>
      </c>
      <c r="AD23" s="2">
        <f t="shared" si="0"/>
        <v>4.7599999999999909</v>
      </c>
      <c r="AE23" s="138">
        <f t="shared" si="1"/>
        <v>1.0602026995469638E-2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42682</v>
      </c>
      <c r="X24" s="367">
        <v>212.69</v>
      </c>
      <c r="Y24" s="40">
        <v>214.77</v>
      </c>
      <c r="Z24" s="40">
        <v>212.38</v>
      </c>
      <c r="AA24" s="367">
        <v>214.11</v>
      </c>
      <c r="AB24" s="95">
        <v>102268300</v>
      </c>
      <c r="AC24" s="243">
        <v>214.11</v>
      </c>
      <c r="AD24" s="2">
        <f t="shared" si="0"/>
        <v>2.3900000000000148</v>
      </c>
      <c r="AE24" s="138">
        <f t="shared" si="1"/>
        <v>4.5038705137228074E-3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42681</v>
      </c>
      <c r="X25" s="367">
        <v>208.55</v>
      </c>
      <c r="Y25" s="40">
        <v>213.19</v>
      </c>
      <c r="Z25" s="40">
        <v>208.55</v>
      </c>
      <c r="AA25" s="367">
        <v>213.15</v>
      </c>
      <c r="AB25" s="95">
        <v>109794900</v>
      </c>
      <c r="AC25" s="243">
        <v>213.15</v>
      </c>
      <c r="AD25" s="2">
        <f t="shared" si="0"/>
        <v>4.6399999999999864</v>
      </c>
      <c r="AE25" s="138">
        <f t="shared" si="1"/>
        <v>2.2057060656916816E-2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42678</v>
      </c>
      <c r="X26" s="367">
        <v>208.91</v>
      </c>
      <c r="Y26" s="40">
        <v>209.89</v>
      </c>
      <c r="Z26" s="40">
        <v>208.38</v>
      </c>
      <c r="AA26" s="367">
        <v>208.55</v>
      </c>
      <c r="AB26" s="95">
        <v>109122100</v>
      </c>
      <c r="AC26" s="243">
        <v>208.55</v>
      </c>
      <c r="AD26" s="2">
        <f t="shared" si="0"/>
        <v>1.5099999999999909</v>
      </c>
      <c r="AE26" s="138">
        <f t="shared" si="1"/>
        <v>-1.1016380879393939E-3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42677</v>
      </c>
      <c r="X27" s="367">
        <v>209.99</v>
      </c>
      <c r="Y27" s="40">
        <v>210.24</v>
      </c>
      <c r="Z27" s="40">
        <v>208.46</v>
      </c>
      <c r="AA27" s="367">
        <v>208.78</v>
      </c>
      <c r="AB27" s="95">
        <v>88939300</v>
      </c>
      <c r="AC27" s="243">
        <v>208.78</v>
      </c>
      <c r="AD27" s="2">
        <f t="shared" si="0"/>
        <v>1.7800000000000011</v>
      </c>
      <c r="AE27" s="138">
        <f t="shared" si="1"/>
        <v>-4.5770954515114148E-3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42676</v>
      </c>
      <c r="X28" s="367">
        <v>210.65</v>
      </c>
      <c r="Y28" s="40">
        <v>211.1</v>
      </c>
      <c r="Z28" s="40">
        <v>209.23</v>
      </c>
      <c r="AA28" s="367">
        <v>209.74</v>
      </c>
      <c r="AB28" s="95">
        <v>103330800</v>
      </c>
      <c r="AC28" s="243">
        <v>209.74</v>
      </c>
      <c r="AD28" s="2">
        <f t="shared" si="0"/>
        <v>1.8700000000000045</v>
      </c>
      <c r="AE28" s="138">
        <f t="shared" si="1"/>
        <v>-6.0186721008481658E-3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42675</v>
      </c>
      <c r="X29" s="367">
        <v>212.93</v>
      </c>
      <c r="Y29" s="40">
        <v>212.99</v>
      </c>
      <c r="Z29" s="40">
        <v>209.6</v>
      </c>
      <c r="AA29" s="367">
        <v>211.01</v>
      </c>
      <c r="AB29" s="95">
        <v>122781800</v>
      </c>
      <c r="AC29" s="243">
        <v>211.01</v>
      </c>
      <c r="AD29" s="2">
        <f t="shared" si="0"/>
        <v>3.3900000000000148</v>
      </c>
      <c r="AE29" s="138">
        <f t="shared" si="1"/>
        <v>-7.2453540343450085E-3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42674</v>
      </c>
      <c r="X30" s="367">
        <v>212.93</v>
      </c>
      <c r="Y30" s="40">
        <v>213.19</v>
      </c>
      <c r="Z30" s="40">
        <v>212.36</v>
      </c>
      <c r="AA30" s="367">
        <v>212.55</v>
      </c>
      <c r="AB30" s="95">
        <v>61272500</v>
      </c>
      <c r="AC30" s="243">
        <v>212.55</v>
      </c>
      <c r="AD30" s="2">
        <f t="shared" si="0"/>
        <v>0.82999999999998408</v>
      </c>
      <c r="AE30" s="138">
        <f t="shared" si="1"/>
        <v>4.7049967065060372E-5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42671</v>
      </c>
      <c r="X31" s="367">
        <v>213.14</v>
      </c>
      <c r="Y31" s="40">
        <v>213.93</v>
      </c>
      <c r="Z31" s="40">
        <v>211.71</v>
      </c>
      <c r="AA31" s="367">
        <v>212.54</v>
      </c>
      <c r="AB31" s="95">
        <v>140623200</v>
      </c>
      <c r="AC31" s="243">
        <v>212.54</v>
      </c>
      <c r="AD31" s="2">
        <f t="shared" si="0"/>
        <v>2.2199999999999989</v>
      </c>
      <c r="AE31" s="138">
        <f t="shared" si="1"/>
        <v>-2.9553877187221689E-3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42670</v>
      </c>
      <c r="X32" s="367">
        <v>214.58</v>
      </c>
      <c r="Y32" s="40">
        <v>214.62</v>
      </c>
      <c r="Z32" s="40">
        <v>213.08</v>
      </c>
      <c r="AA32" s="367">
        <v>213.17</v>
      </c>
      <c r="AB32" s="95">
        <v>77220200</v>
      </c>
      <c r="AC32" s="243">
        <v>213.17</v>
      </c>
      <c r="AD32" s="2">
        <f t="shared" si="0"/>
        <v>1.539999999999992</v>
      </c>
      <c r="AE32" s="138">
        <f t="shared" si="1"/>
        <v>-2.666791428838855E-3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42669</v>
      </c>
      <c r="X33" s="367">
        <v>213.21</v>
      </c>
      <c r="Y33" s="40">
        <v>214.42</v>
      </c>
      <c r="Z33" s="40">
        <v>212.93</v>
      </c>
      <c r="AA33" s="367">
        <v>213.74</v>
      </c>
      <c r="AB33" s="95">
        <v>75705500</v>
      </c>
      <c r="AC33" s="243">
        <v>213.74</v>
      </c>
      <c r="AD33" s="2">
        <f t="shared" si="0"/>
        <v>1.4899999999999807</v>
      </c>
      <c r="AE33" s="138">
        <f t="shared" si="1"/>
        <v>-2.0077508521266774E-3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7">
        <v>214.68</v>
      </c>
      <c r="Y34" s="40">
        <v>214.98</v>
      </c>
      <c r="Z34" s="40">
        <v>213.98</v>
      </c>
      <c r="AA34" s="367">
        <v>214.17</v>
      </c>
      <c r="AB34" s="95">
        <v>66542300</v>
      </c>
      <c r="AC34" s="243">
        <v>214.17</v>
      </c>
      <c r="AD34" s="2">
        <f t="shared" si="0"/>
        <v>1</v>
      </c>
      <c r="AE34" s="138">
        <f t="shared" si="1"/>
        <v>-3.3505514449253537E-3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7">
        <v>215</v>
      </c>
      <c r="Y35" s="40">
        <v>215.32</v>
      </c>
      <c r="Z35" s="40">
        <v>214.48</v>
      </c>
      <c r="AA35" s="367">
        <v>214.89</v>
      </c>
      <c r="AB35" s="95">
        <v>60146600</v>
      </c>
      <c r="AC35" s="243">
        <v>214.89</v>
      </c>
      <c r="AD35" s="2">
        <f t="shared" si="0"/>
        <v>0.84000000000000341</v>
      </c>
      <c r="AE35" s="138">
        <f t="shared" si="1"/>
        <v>4.2527339003644027E-3</v>
      </c>
    </row>
    <row r="36" spans="1:31" x14ac:dyDescent="0.25">
      <c r="W36" s="94">
        <v>42664</v>
      </c>
      <c r="X36" s="367">
        <v>213.88</v>
      </c>
      <c r="Y36" s="40">
        <v>214.08</v>
      </c>
      <c r="Z36" s="40">
        <v>212.76</v>
      </c>
      <c r="AA36" s="367">
        <v>213.98</v>
      </c>
      <c r="AB36" s="95">
        <v>89089100</v>
      </c>
      <c r="AC36" s="243">
        <v>213.98</v>
      </c>
      <c r="AD36" s="2">
        <f t="shared" si="0"/>
        <v>1.3200000000000216</v>
      </c>
      <c r="AE36" s="138">
        <f t="shared" si="1"/>
        <v>4.6755189826064303E-4</v>
      </c>
    </row>
    <row r="37" spans="1:31" x14ac:dyDescent="0.25">
      <c r="L37" t="s">
        <v>216</v>
      </c>
      <c r="M37" s="2">
        <f>M55+K55-F55</f>
        <v>160.82999999999993</v>
      </c>
      <c r="W37" s="94">
        <v>42663</v>
      </c>
      <c r="X37" s="367">
        <v>213.87</v>
      </c>
      <c r="Y37" s="40">
        <v>214.53</v>
      </c>
      <c r="Z37" s="40">
        <v>213.11</v>
      </c>
      <c r="AA37" s="367">
        <v>213.88</v>
      </c>
      <c r="AB37" s="95">
        <v>73639800</v>
      </c>
      <c r="AC37" s="243">
        <v>213.88</v>
      </c>
      <c r="AD37" s="2">
        <f t="shared" si="0"/>
        <v>1.4199999999999875</v>
      </c>
      <c r="AE37" s="138">
        <f t="shared" si="1"/>
        <v>-1.8667164457719654E-3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7">
        <v>214.02</v>
      </c>
      <c r="Y38" s="40">
        <v>214.64</v>
      </c>
      <c r="Z38" s="40">
        <v>213.6</v>
      </c>
      <c r="AA38" s="367">
        <v>214.28</v>
      </c>
      <c r="AB38" s="95">
        <v>66519200</v>
      </c>
      <c r="AC38" s="243">
        <v>214.28</v>
      </c>
      <c r="AD38" s="2">
        <f t="shared" si="0"/>
        <v>1.039999999999992</v>
      </c>
      <c r="AE38" s="138">
        <f t="shared" si="1"/>
        <v>2.6671657854100417E-3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42661</v>
      </c>
      <c r="X39" s="367">
        <v>214.24</v>
      </c>
      <c r="Y39" s="40">
        <v>214.31</v>
      </c>
      <c r="Z39" s="40">
        <v>213.27</v>
      </c>
      <c r="AA39" s="367">
        <v>213.71</v>
      </c>
      <c r="AB39" s="95">
        <v>76869700</v>
      </c>
      <c r="AC39" s="243">
        <v>213.71</v>
      </c>
      <c r="AD39" s="2">
        <f t="shared" si="0"/>
        <v>1.039999999999992</v>
      </c>
      <c r="AE39" s="138">
        <f t="shared" si="1"/>
        <v>6.2623599208966318E-3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249.161</v>
      </c>
      <c r="R40" s="34"/>
      <c r="T40" s="97" t="s">
        <v>98</v>
      </c>
      <c r="U40" s="129">
        <v>225.15</v>
      </c>
      <c r="W40" s="94">
        <v>42660</v>
      </c>
      <c r="X40" s="367">
        <v>213.09</v>
      </c>
      <c r="Y40" s="40">
        <v>213.39</v>
      </c>
      <c r="Z40" s="40">
        <v>212.17</v>
      </c>
      <c r="AA40" s="367">
        <v>212.38</v>
      </c>
      <c r="AB40" s="95">
        <v>58275700</v>
      </c>
      <c r="AC40" s="243">
        <v>212.38</v>
      </c>
      <c r="AD40" s="2">
        <f t="shared" si="0"/>
        <v>1.2199999999999989</v>
      </c>
      <c r="AE40" s="138">
        <f t="shared" si="1"/>
        <v>-3.4722222222222099E-3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246.89590000000001</v>
      </c>
      <c r="R41" s="34"/>
      <c r="T41" s="87" t="s">
        <v>99</v>
      </c>
      <c r="U41" s="130" t="s">
        <v>129</v>
      </c>
      <c r="W41" s="94">
        <v>42657</v>
      </c>
      <c r="X41" s="367">
        <v>214.15</v>
      </c>
      <c r="Y41" s="40">
        <v>214.69</v>
      </c>
      <c r="Z41" s="40">
        <v>213.03</v>
      </c>
      <c r="AA41" s="367">
        <v>213.12</v>
      </c>
      <c r="AB41" s="95">
        <v>93346200</v>
      </c>
      <c r="AC41" s="243">
        <v>213.12</v>
      </c>
      <c r="AD41" s="2">
        <f t="shared" si="0"/>
        <v>1.6599999999999966</v>
      </c>
      <c r="AE41" s="138">
        <f t="shared" si="1"/>
        <v>5.1640768039074025E-4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244.63079999999999</v>
      </c>
      <c r="R42" s="34"/>
      <c r="T42" s="87" t="s">
        <v>100</v>
      </c>
      <c r="U42" s="130" t="s">
        <v>571</v>
      </c>
      <c r="W42" s="94">
        <v>42656</v>
      </c>
      <c r="X42" s="367">
        <v>212.16</v>
      </c>
      <c r="Y42" s="40">
        <v>213.59</v>
      </c>
      <c r="Z42" s="40">
        <v>211.21</v>
      </c>
      <c r="AA42" s="367">
        <v>213.01</v>
      </c>
      <c r="AB42" s="95">
        <v>101357000</v>
      </c>
      <c r="AC42" s="243">
        <v>213.01</v>
      </c>
      <c r="AD42" s="2">
        <f t="shared" si="0"/>
        <v>2.3799999999999955</v>
      </c>
      <c r="AE42" s="138">
        <f t="shared" si="1"/>
        <v>-3.2754667540125793E-3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242.3657</v>
      </c>
      <c r="R43" s="83"/>
      <c r="T43" s="87" t="s">
        <v>101</v>
      </c>
      <c r="U43" s="130" t="s">
        <v>572</v>
      </c>
      <c r="W43" s="94">
        <v>42655</v>
      </c>
      <c r="X43" s="367">
        <v>213.59</v>
      </c>
      <c r="Y43" s="40">
        <v>214.32</v>
      </c>
      <c r="Z43" s="40">
        <v>213.01</v>
      </c>
      <c r="AA43" s="367">
        <v>213.71</v>
      </c>
      <c r="AB43" s="95">
        <v>73866100</v>
      </c>
      <c r="AC43" s="243">
        <v>213.71</v>
      </c>
      <c r="AD43" s="2">
        <f t="shared" si="0"/>
        <v>1.3100000000000023</v>
      </c>
      <c r="AE43" s="138">
        <f t="shared" si="1"/>
        <v>1.3119055428010284E-3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240.10060000000001</v>
      </c>
      <c r="R44" s="83"/>
      <c r="T44" s="87" t="s">
        <v>228</v>
      </c>
      <c r="U44" s="130">
        <v>226.45</v>
      </c>
      <c r="W44" s="94">
        <v>42654</v>
      </c>
      <c r="X44" s="367">
        <v>215.66</v>
      </c>
      <c r="Y44" s="40">
        <v>215.74</v>
      </c>
      <c r="Z44" s="40">
        <v>212.58</v>
      </c>
      <c r="AA44" s="367">
        <v>213.43</v>
      </c>
      <c r="AB44" s="95">
        <v>130367400</v>
      </c>
      <c r="AC44" s="243">
        <v>213.43</v>
      </c>
      <c r="AD44" s="2">
        <f t="shared" si="0"/>
        <v>3.1599999999999966</v>
      </c>
      <c r="AE44" s="138">
        <f t="shared" si="1"/>
        <v>-1.2629533678756411E-2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237.8355</v>
      </c>
      <c r="R45" s="83"/>
      <c r="T45" s="87" t="s">
        <v>229</v>
      </c>
      <c r="U45" s="130" t="s">
        <v>424</v>
      </c>
      <c r="W45" s="94">
        <v>42653</v>
      </c>
      <c r="X45" s="367">
        <v>216.16</v>
      </c>
      <c r="Y45" s="40">
        <v>216.7</v>
      </c>
      <c r="Z45" s="40">
        <v>215.99</v>
      </c>
      <c r="AA45" s="367">
        <v>216.16</v>
      </c>
      <c r="AB45" s="95">
        <v>51855000</v>
      </c>
      <c r="AC45" s="243">
        <v>216.16</v>
      </c>
      <c r="AD45" s="2">
        <f t="shared" si="0"/>
        <v>0.70999999999997954</v>
      </c>
      <c r="AE45" s="138">
        <f t="shared" si="1"/>
        <v>5.2083333333332593E-3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235.57040000000001</v>
      </c>
      <c r="R46" s="83"/>
      <c r="T46" s="87" t="s">
        <v>230</v>
      </c>
      <c r="U46" s="232">
        <v>9.7699999999999995E-2</v>
      </c>
      <c r="W46" s="94">
        <v>42650</v>
      </c>
      <c r="X46" s="367">
        <v>216.1</v>
      </c>
      <c r="Y46" s="40">
        <v>216.3</v>
      </c>
      <c r="Z46" s="40">
        <v>214.19</v>
      </c>
      <c r="AA46" s="367">
        <v>215.04</v>
      </c>
      <c r="AB46" s="95">
        <v>89788300</v>
      </c>
      <c r="AC46" s="243">
        <v>215.04</v>
      </c>
      <c r="AD46" s="2">
        <f t="shared" si="0"/>
        <v>2.1100000000000136</v>
      </c>
      <c r="AE46" s="138">
        <f t="shared" si="1"/>
        <v>-3.4294188525350044E-3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233.30529999999999</v>
      </c>
      <c r="R47" s="83"/>
      <c r="T47" s="87"/>
      <c r="U47" s="130"/>
      <c r="W47" s="94">
        <v>42649</v>
      </c>
      <c r="X47" s="367">
        <v>215.37</v>
      </c>
      <c r="Y47" s="40">
        <v>216.04</v>
      </c>
      <c r="Z47" s="40">
        <v>214.74</v>
      </c>
      <c r="AA47" s="367">
        <v>215.78</v>
      </c>
      <c r="AB47" s="95">
        <v>62927400</v>
      </c>
      <c r="AC47" s="243">
        <v>215.78</v>
      </c>
      <c r="AD47" s="2">
        <f t="shared" si="0"/>
        <v>1.2999999999999829</v>
      </c>
      <c r="AE47" s="138">
        <f t="shared" si="1"/>
        <v>6.9563604322220307E-4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231.0402</v>
      </c>
      <c r="R48" s="83"/>
      <c r="T48" s="87" t="s">
        <v>105</v>
      </c>
      <c r="U48" s="130" t="s">
        <v>573</v>
      </c>
      <c r="W48" s="94">
        <v>42648</v>
      </c>
      <c r="X48" s="367">
        <v>215.41</v>
      </c>
      <c r="Y48" s="40">
        <v>216.13</v>
      </c>
      <c r="Z48" s="40">
        <v>215.33</v>
      </c>
      <c r="AA48" s="367">
        <v>215.63</v>
      </c>
      <c r="AB48" s="95">
        <v>72816000</v>
      </c>
      <c r="AC48" s="243">
        <v>215.63</v>
      </c>
      <c r="AD48" s="2">
        <f t="shared" si="0"/>
        <v>0.79999999999998295</v>
      </c>
      <c r="AE48" s="138">
        <f t="shared" si="1"/>
        <v>4.4251909819266189E-3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228.77509999999998</v>
      </c>
      <c r="R49" s="83"/>
      <c r="T49" s="87" t="s">
        <v>106</v>
      </c>
      <c r="U49" s="130" t="s">
        <v>574</v>
      </c>
      <c r="W49" s="94">
        <v>42647</v>
      </c>
      <c r="X49" s="367">
        <v>215.91</v>
      </c>
      <c r="Y49" s="40">
        <v>216.17</v>
      </c>
      <c r="Z49" s="40">
        <v>213.99</v>
      </c>
      <c r="AA49" s="367">
        <v>214.68</v>
      </c>
      <c r="AB49" s="95">
        <v>119948100</v>
      </c>
      <c r="AC49" s="243">
        <v>214.68</v>
      </c>
      <c r="AD49" s="2">
        <f t="shared" si="0"/>
        <v>2.1799999999999784</v>
      </c>
      <c r="AE49" s="138">
        <f t="shared" si="1"/>
        <v>-5.0977847807952559E-3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226.51</v>
      </c>
      <c r="R50" s="83"/>
      <c r="T50" s="87" t="s">
        <v>107</v>
      </c>
      <c r="U50" s="131">
        <v>88005766</v>
      </c>
      <c r="W50" s="94">
        <v>42646</v>
      </c>
      <c r="X50" s="367">
        <v>215.82</v>
      </c>
      <c r="Y50" s="40">
        <v>216.04</v>
      </c>
      <c r="Z50" s="40">
        <v>215.04</v>
      </c>
      <c r="AA50" s="367">
        <v>215.78</v>
      </c>
      <c r="AB50" s="95">
        <v>83512100</v>
      </c>
      <c r="AC50" s="243">
        <v>215.78</v>
      </c>
      <c r="AD50" s="2">
        <f t="shared" si="0"/>
        <v>1</v>
      </c>
      <c r="AE50" s="138">
        <f t="shared" si="1"/>
        <v>-2.40406842348595E-3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224.2449</v>
      </c>
      <c r="R51" s="83"/>
      <c r="T51" s="87" t="s">
        <v>110</v>
      </c>
      <c r="U51" s="131">
        <v>94667400</v>
      </c>
      <c r="W51" s="94">
        <v>42643</v>
      </c>
      <c r="X51" s="367">
        <v>215.65</v>
      </c>
      <c r="Y51" s="40">
        <v>217.12</v>
      </c>
      <c r="Z51" s="40">
        <v>215.36</v>
      </c>
      <c r="AA51" s="367">
        <v>216.3</v>
      </c>
      <c r="AB51" s="95">
        <v>117202900</v>
      </c>
      <c r="AC51" s="243">
        <v>216.3</v>
      </c>
      <c r="AD51" s="2">
        <f t="shared" si="0"/>
        <v>1.7599999999999909</v>
      </c>
      <c r="AE51" s="138">
        <f t="shared" si="1"/>
        <v>7.5461151481275301E-3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221.97979999999998</v>
      </c>
      <c r="R52" s="83"/>
      <c r="T52" s="87" t="s">
        <v>231</v>
      </c>
      <c r="U52" s="130">
        <v>19</v>
      </c>
      <c r="W52" s="94">
        <v>42642</v>
      </c>
      <c r="X52" s="367">
        <v>216.4</v>
      </c>
      <c r="Y52" s="40">
        <v>216.87</v>
      </c>
      <c r="Z52" s="40">
        <v>214.04</v>
      </c>
      <c r="AA52" s="367">
        <v>214.68</v>
      </c>
      <c r="AB52" s="95">
        <v>128070600</v>
      </c>
      <c r="AC52" s="243">
        <v>214.68</v>
      </c>
      <c r="AD52" s="2">
        <f t="shared" si="0"/>
        <v>2.8300000000000125</v>
      </c>
      <c r="AE52" s="138">
        <f t="shared" si="1"/>
        <v>-9.0472673559821581E-3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219.71469999999999</v>
      </c>
      <c r="R53" s="83"/>
      <c r="T53" s="87" t="s">
        <v>232</v>
      </c>
      <c r="U53" s="130">
        <v>2.0099999999999998</v>
      </c>
      <c r="W53" s="94">
        <v>42641</v>
      </c>
      <c r="X53" s="367">
        <v>215.83</v>
      </c>
      <c r="Y53" s="40">
        <v>216.82</v>
      </c>
      <c r="Z53" s="40">
        <v>214.71</v>
      </c>
      <c r="AA53" s="367">
        <v>216.64</v>
      </c>
      <c r="AB53" s="95">
        <v>87411000</v>
      </c>
      <c r="AC53" s="243">
        <v>216.64</v>
      </c>
      <c r="AD53" s="2">
        <f t="shared" si="0"/>
        <v>2.1099999999999852</v>
      </c>
      <c r="AE53" s="138">
        <f t="shared" si="1"/>
        <v>4.9635849144129551E-3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217.44959999999998</v>
      </c>
      <c r="R54" s="83"/>
      <c r="T54" s="87"/>
      <c r="U54" s="130"/>
      <c r="W54" s="94">
        <v>42640</v>
      </c>
      <c r="X54" s="367">
        <v>214.05</v>
      </c>
      <c r="Y54" s="40">
        <v>215.68</v>
      </c>
      <c r="Z54" s="40">
        <v>213.62</v>
      </c>
      <c r="AA54" s="367">
        <v>215.57</v>
      </c>
      <c r="AB54" s="95">
        <v>78494800</v>
      </c>
      <c r="AC54" s="243">
        <v>215.57</v>
      </c>
      <c r="AD54" s="2">
        <f t="shared" si="0"/>
        <v>2.0600000000000023</v>
      </c>
      <c r="AE54" s="138">
        <f t="shared" si="1"/>
        <v>6.207991038088112E-3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215.18449999999999</v>
      </c>
      <c r="R55" s="83"/>
      <c r="T55" s="87"/>
      <c r="U55" s="130"/>
      <c r="W55" s="94">
        <v>42639</v>
      </c>
      <c r="X55" s="367">
        <v>215.02</v>
      </c>
      <c r="Y55" s="40">
        <v>215.23</v>
      </c>
      <c r="Z55" s="40">
        <v>214.01</v>
      </c>
      <c r="AA55" s="367">
        <v>214.24</v>
      </c>
      <c r="AB55" s="95">
        <v>89827300</v>
      </c>
      <c r="AC55" s="243">
        <v>214.24</v>
      </c>
      <c r="AD55" s="2">
        <f t="shared" si="0"/>
        <v>1.2199999999999989</v>
      </c>
      <c r="AE55" s="138">
        <f t="shared" si="1"/>
        <v>-8.1022269549516635E-3</v>
      </c>
    </row>
    <row r="56" spans="1:31" x14ac:dyDescent="0.25">
      <c r="O56" s="2"/>
      <c r="P56" s="83">
        <v>0.94</v>
      </c>
      <c r="Q56" s="83">
        <f t="shared" si="5"/>
        <v>212.91939999999997</v>
      </c>
      <c r="R56" s="83"/>
      <c r="W56" s="94">
        <v>42636</v>
      </c>
      <c r="X56" s="367">
        <v>216.72</v>
      </c>
      <c r="Y56" s="40">
        <v>216.88</v>
      </c>
      <c r="Z56" s="40">
        <v>215.88</v>
      </c>
      <c r="AA56" s="367">
        <v>215.99</v>
      </c>
      <c r="AB56" s="95">
        <v>73630900</v>
      </c>
      <c r="AC56" s="243">
        <v>215.99</v>
      </c>
      <c r="AD56" s="2">
        <f t="shared" si="0"/>
        <v>1</v>
      </c>
      <c r="AE56" s="138">
        <f t="shared" si="1"/>
        <v>-5.4793259047793974E-3</v>
      </c>
    </row>
    <row r="57" spans="1:31" x14ac:dyDescent="0.25">
      <c r="O57" s="2"/>
      <c r="P57" s="83">
        <v>0.93</v>
      </c>
      <c r="Q57" s="83">
        <f t="shared" si="5"/>
        <v>210.65430000000001</v>
      </c>
      <c r="R57" s="83"/>
      <c r="W57" s="94">
        <v>42635</v>
      </c>
      <c r="X57" s="367">
        <v>217</v>
      </c>
      <c r="Y57" s="40">
        <v>217.53</v>
      </c>
      <c r="Z57" s="40">
        <v>216.71</v>
      </c>
      <c r="AA57" s="367">
        <v>217.18</v>
      </c>
      <c r="AB57" s="95">
        <v>76678700</v>
      </c>
      <c r="AC57" s="243">
        <v>217.18</v>
      </c>
      <c r="AD57" s="2">
        <f t="shared" si="0"/>
        <v>0.81999999999999318</v>
      </c>
      <c r="AE57" s="138">
        <f t="shared" si="1"/>
        <v>6.3015475859513614E-3</v>
      </c>
    </row>
    <row r="58" spans="1:31" x14ac:dyDescent="0.25">
      <c r="O58" s="2"/>
      <c r="P58" s="83">
        <v>0.92</v>
      </c>
      <c r="Q58" s="83">
        <f t="shared" si="5"/>
        <v>208.38919999999999</v>
      </c>
      <c r="R58" s="83"/>
      <c r="W58" s="94">
        <v>42634</v>
      </c>
      <c r="X58" s="367">
        <v>214.24</v>
      </c>
      <c r="Y58" s="40">
        <v>216.03</v>
      </c>
      <c r="Z58" s="40">
        <v>213.44</v>
      </c>
      <c r="AA58" s="367">
        <v>215.82</v>
      </c>
      <c r="AB58" s="95">
        <v>110284400</v>
      </c>
      <c r="AC58" s="243">
        <v>215.82</v>
      </c>
      <c r="AD58" s="2">
        <f t="shared" si="0"/>
        <v>2.5900000000000034</v>
      </c>
      <c r="AE58" s="138">
        <f t="shared" si="1"/>
        <v>1.1245431543435602E-2</v>
      </c>
    </row>
    <row r="59" spans="1:31" x14ac:dyDescent="0.25">
      <c r="O59" s="2"/>
      <c r="P59" s="83">
        <v>0.91</v>
      </c>
      <c r="Q59" s="83">
        <f t="shared" si="5"/>
        <v>206.1241</v>
      </c>
      <c r="R59" s="83"/>
      <c r="W59" s="94">
        <v>42633</v>
      </c>
      <c r="X59" s="367">
        <v>214.41</v>
      </c>
      <c r="Y59" s="40">
        <v>214.59</v>
      </c>
      <c r="Z59" s="40">
        <v>213.38</v>
      </c>
      <c r="AA59" s="367">
        <v>213.42</v>
      </c>
      <c r="AB59" s="95">
        <v>69665300</v>
      </c>
      <c r="AC59" s="243">
        <v>213.42</v>
      </c>
      <c r="AD59" s="2">
        <f t="shared" si="0"/>
        <v>1.210000000000008</v>
      </c>
      <c r="AE59" s="138">
        <f t="shared" si="1"/>
        <v>4.6858160348550726E-5</v>
      </c>
    </row>
    <row r="60" spans="1:31" x14ac:dyDescent="0.25">
      <c r="O60" s="2"/>
      <c r="P60" s="83">
        <v>0.9</v>
      </c>
      <c r="Q60" s="83">
        <f t="shared" si="5"/>
        <v>203.85900000000001</v>
      </c>
      <c r="R60" s="83"/>
      <c r="W60" s="94">
        <v>42632</v>
      </c>
      <c r="X60" s="367">
        <v>214.13</v>
      </c>
      <c r="Y60" s="40">
        <v>214.88</v>
      </c>
      <c r="Z60" s="40">
        <v>213.03</v>
      </c>
      <c r="AA60" s="367">
        <v>213.41</v>
      </c>
      <c r="AB60" s="95">
        <v>80250500</v>
      </c>
      <c r="AC60" s="243">
        <v>213.41</v>
      </c>
      <c r="AD60" s="2">
        <f t="shared" si="0"/>
        <v>1.8499999999999943</v>
      </c>
      <c r="AE60" s="138">
        <f t="shared" si="1"/>
        <v>1.8746777897549194E-4</v>
      </c>
    </row>
    <row r="61" spans="1:31" x14ac:dyDescent="0.25">
      <c r="W61" s="94">
        <v>42629</v>
      </c>
      <c r="X61" s="367">
        <v>213.48</v>
      </c>
      <c r="Y61" s="40">
        <v>213.69</v>
      </c>
      <c r="Z61" s="40">
        <v>212.57</v>
      </c>
      <c r="AA61" s="367">
        <v>213.37</v>
      </c>
      <c r="AB61" s="95">
        <v>155236400</v>
      </c>
      <c r="AC61" s="243">
        <v>213.37</v>
      </c>
      <c r="AD61" s="2">
        <f t="shared" si="0"/>
        <v>1.1200000000000045</v>
      </c>
      <c r="AE61" s="138" t="e">
        <f t="shared" si="1"/>
        <v>#DIV/0!</v>
      </c>
    </row>
    <row r="62" spans="1:31" x14ac:dyDescent="0.25">
      <c r="W62" s="94">
        <v>42629</v>
      </c>
      <c r="X62" s="367" t="s">
        <v>321</v>
      </c>
      <c r="Y62" s="40"/>
      <c r="Z62" s="40"/>
      <c r="AA62" s="367"/>
      <c r="AB62" s="95"/>
      <c r="AC62" s="243"/>
      <c r="AD62" s="2">
        <f t="shared" si="0"/>
        <v>0</v>
      </c>
      <c r="AE62" s="138">
        <f t="shared" si="1"/>
        <v>-1</v>
      </c>
    </row>
    <row r="63" spans="1:31" x14ac:dyDescent="0.25">
      <c r="W63" s="94">
        <v>42628</v>
      </c>
      <c r="X63" s="367">
        <v>212.96</v>
      </c>
      <c r="Y63" s="40">
        <v>215.73</v>
      </c>
      <c r="Z63" s="40">
        <v>212.75</v>
      </c>
      <c r="AA63" s="367">
        <v>215.28</v>
      </c>
      <c r="AB63" s="95">
        <v>134427900</v>
      </c>
      <c r="AC63" s="243">
        <v>214.2</v>
      </c>
      <c r="AD63" s="2">
        <f t="shared" si="0"/>
        <v>2.9799999999999898</v>
      </c>
      <c r="AE63" s="138">
        <f t="shared" si="1"/>
        <v>9.9962278385514747E-3</v>
      </c>
    </row>
    <row r="64" spans="1:31" x14ac:dyDescent="0.25">
      <c r="W64" s="94">
        <v>42627</v>
      </c>
      <c r="X64" s="367">
        <v>213.29</v>
      </c>
      <c r="Y64" s="40">
        <v>214.7</v>
      </c>
      <c r="Z64" s="40">
        <v>212.5</v>
      </c>
      <c r="AA64" s="367">
        <v>213.15</v>
      </c>
      <c r="AB64" s="95">
        <v>134185500</v>
      </c>
      <c r="AC64" s="243">
        <v>212.08</v>
      </c>
      <c r="AD64" s="2">
        <f t="shared" si="0"/>
        <v>2.1999999999999886</v>
      </c>
      <c r="AE64" s="138">
        <f t="shared" si="1"/>
        <v>-3.7707390648555883E-4</v>
      </c>
    </row>
    <row r="65" spans="23:31" x14ac:dyDescent="0.25">
      <c r="W65" s="94">
        <v>42626</v>
      </c>
      <c r="X65" s="367">
        <v>214.84</v>
      </c>
      <c r="Y65" s="40">
        <v>215.15</v>
      </c>
      <c r="Z65" s="40">
        <v>212.5</v>
      </c>
      <c r="AA65" s="367">
        <v>213.23</v>
      </c>
      <c r="AB65" s="95">
        <v>182828800</v>
      </c>
      <c r="AC65" s="243">
        <v>212.16</v>
      </c>
      <c r="AD65" s="2">
        <f t="shared" si="0"/>
        <v>2.6500000000000057</v>
      </c>
      <c r="AE65" s="138">
        <f t="shared" si="1"/>
        <v>-1.435540069686414E-2</v>
      </c>
    </row>
    <row r="66" spans="23:31" x14ac:dyDescent="0.25">
      <c r="W66" s="94">
        <v>42625</v>
      </c>
      <c r="X66" s="367">
        <v>212.39</v>
      </c>
      <c r="Y66" s="40">
        <v>216.81</v>
      </c>
      <c r="Z66" s="40">
        <v>212.31</v>
      </c>
      <c r="AA66" s="367">
        <v>216.34</v>
      </c>
      <c r="AB66" s="95">
        <v>168110900</v>
      </c>
      <c r="AC66" s="243">
        <v>215.25</v>
      </c>
      <c r="AD66" s="2">
        <f t="shared" si="0"/>
        <v>4.5</v>
      </c>
      <c r="AE66" s="138">
        <f t="shared" si="1"/>
        <v>1.4325432354742818E-2</v>
      </c>
    </row>
    <row r="67" spans="23:31" x14ac:dyDescent="0.25">
      <c r="W67" s="94">
        <v>42622</v>
      </c>
      <c r="X67" s="367">
        <v>216.97</v>
      </c>
      <c r="Y67" s="40">
        <v>217.03</v>
      </c>
      <c r="Z67" s="40">
        <v>213.25</v>
      </c>
      <c r="AA67" s="367">
        <v>213.28</v>
      </c>
      <c r="AB67" s="95">
        <v>221589100</v>
      </c>
      <c r="AC67" s="243">
        <v>212.21</v>
      </c>
      <c r="AD67" s="2">
        <f t="shared" si="0"/>
        <v>3.7800000000000011</v>
      </c>
      <c r="AE67" s="138">
        <f t="shared" si="1"/>
        <v>-2.3917943056897095E-2</v>
      </c>
    </row>
    <row r="68" spans="23:31" x14ac:dyDescent="0.25">
      <c r="W68" s="94">
        <v>42621</v>
      </c>
      <c r="X68" s="10">
        <v>218.62</v>
      </c>
      <c r="Y68" s="40">
        <v>218.94</v>
      </c>
      <c r="Z68" s="40">
        <v>218.15</v>
      </c>
      <c r="AA68" s="10">
        <v>218.51</v>
      </c>
      <c r="AB68" s="95">
        <v>74102900</v>
      </c>
      <c r="AC68" s="243">
        <v>217.41</v>
      </c>
      <c r="AD68" s="2">
        <f>Y68-Z68</f>
        <v>0.78999999999999204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42713</v>
      </c>
      <c r="X2" s="10">
        <v>80.599999999999994</v>
      </c>
      <c r="Y2" s="40">
        <v>81.040000000000006</v>
      </c>
      <c r="Z2" s="40">
        <v>75.650000000000006</v>
      </c>
      <c r="AA2" s="10">
        <v>76.930000000000007</v>
      </c>
      <c r="AB2" s="95">
        <v>4747300</v>
      </c>
      <c r="AC2" s="243">
        <v>76.930000000000007</v>
      </c>
      <c r="AD2" s="2">
        <f>Y2-Z2</f>
        <v>5.3900000000000006</v>
      </c>
      <c r="AE2" s="138">
        <f>AC2/AC3-1</f>
        <v>-3.2570422535211141E-2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76.930000000000007</v>
      </c>
      <c r="T3" s="121"/>
      <c r="W3" s="94">
        <v>42712</v>
      </c>
      <c r="X3" s="10">
        <v>77.3</v>
      </c>
      <c r="Y3" s="40">
        <v>79.739999999999995</v>
      </c>
      <c r="Z3" s="40">
        <v>76.98</v>
      </c>
      <c r="AA3" s="10">
        <v>79.52</v>
      </c>
      <c r="AB3" s="95">
        <v>2696700</v>
      </c>
      <c r="AC3" s="243">
        <v>79.52</v>
      </c>
      <c r="AD3" s="2">
        <f>Y3-Z3</f>
        <v>2.7599999999999909</v>
      </c>
      <c r="AE3" s="138">
        <f>AC3/AC4-1</f>
        <v>2.8187225239203473E-2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76.930000000000007</v>
      </c>
      <c r="R4" s="521">
        <v>-3.2599999999999997E-2</v>
      </c>
      <c r="T4" s="121"/>
      <c r="W4" s="94">
        <v>42711</v>
      </c>
      <c r="X4" s="10">
        <v>75.78</v>
      </c>
      <c r="Y4" s="40">
        <v>77.66</v>
      </c>
      <c r="Z4" s="40">
        <v>74.25</v>
      </c>
      <c r="AA4" s="10">
        <v>77.34</v>
      </c>
      <c r="AB4" s="95">
        <v>2455100</v>
      </c>
      <c r="AC4" s="243">
        <v>77.34</v>
      </c>
      <c r="AD4" s="2">
        <f t="shared" ref="AD4:AD67" si="0">Y4-Z4</f>
        <v>3.4099999999999966</v>
      </c>
      <c r="AE4" s="138">
        <f t="shared" ref="AE4:AE66" si="1">AC4/AC5-1</f>
        <v>1.5360378101614724E-2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42710</v>
      </c>
      <c r="X5" s="10">
        <v>75.33</v>
      </c>
      <c r="Y5" s="40">
        <v>76.55</v>
      </c>
      <c r="Z5" s="40">
        <v>74.819999999999993</v>
      </c>
      <c r="AA5" s="10">
        <v>76.17</v>
      </c>
      <c r="AB5" s="95">
        <v>3297200</v>
      </c>
      <c r="AC5" s="243">
        <v>76.17</v>
      </c>
      <c r="AD5" s="2">
        <f t="shared" si="0"/>
        <v>1.730000000000004</v>
      </c>
      <c r="AE5" s="138">
        <f t="shared" si="1"/>
        <v>1.8043303929430765E-2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42709</v>
      </c>
      <c r="X6" s="10">
        <v>73.72</v>
      </c>
      <c r="Y6" s="40">
        <v>74.98</v>
      </c>
      <c r="Z6" s="40">
        <v>73.489999999999995</v>
      </c>
      <c r="AA6" s="10">
        <v>74.819999999999993</v>
      </c>
      <c r="AB6" s="95">
        <v>2898000</v>
      </c>
      <c r="AC6" s="243">
        <v>74.819999999999993</v>
      </c>
      <c r="AD6" s="2">
        <f t="shared" si="0"/>
        <v>1.4900000000000091</v>
      </c>
      <c r="AE6" s="138">
        <f t="shared" si="1"/>
        <v>2.0179983637850896E-2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42706</v>
      </c>
      <c r="X7" s="10">
        <v>71.69</v>
      </c>
      <c r="Y7" s="40">
        <v>73.44</v>
      </c>
      <c r="Z7" s="40">
        <v>71.650000000000006</v>
      </c>
      <c r="AA7" s="10">
        <v>73.34</v>
      </c>
      <c r="AB7" s="95">
        <v>1924700</v>
      </c>
      <c r="AC7" s="243">
        <v>73.34</v>
      </c>
      <c r="AD7" s="2">
        <f t="shared" si="0"/>
        <v>1.789999999999992</v>
      </c>
      <c r="AE7" s="138">
        <f t="shared" si="1"/>
        <v>2.1733073279465165E-2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42705</v>
      </c>
      <c r="X8" s="10">
        <v>76.92</v>
      </c>
      <c r="Y8" s="40">
        <v>77.069999999999993</v>
      </c>
      <c r="Z8" s="40">
        <v>71.650000000000006</v>
      </c>
      <c r="AA8" s="10">
        <v>71.78</v>
      </c>
      <c r="AB8" s="95">
        <v>4084000</v>
      </c>
      <c r="AC8" s="243">
        <v>71.78</v>
      </c>
      <c r="AD8" s="2">
        <f t="shared" si="0"/>
        <v>5.4199999999999875</v>
      </c>
      <c r="AE8" s="138">
        <f t="shared" si="1"/>
        <v>-6.5972674040338242E-2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42704</v>
      </c>
      <c r="X9" s="10">
        <v>77.489999999999995</v>
      </c>
      <c r="Y9" s="40">
        <v>77.790000000000006</v>
      </c>
      <c r="Z9" s="40">
        <v>76.44</v>
      </c>
      <c r="AA9" s="10">
        <v>76.849999999999994</v>
      </c>
      <c r="AB9" s="95">
        <v>1581500</v>
      </c>
      <c r="AC9" s="243">
        <v>76.849999999999994</v>
      </c>
      <c r="AD9" s="2">
        <f t="shared" si="0"/>
        <v>1.3500000000000085</v>
      </c>
      <c r="AE9" s="138">
        <f t="shared" si="1"/>
        <v>-4.7915047915048081E-3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42703</v>
      </c>
      <c r="X10" s="10">
        <v>77.09</v>
      </c>
      <c r="Y10" s="40">
        <v>77.72</v>
      </c>
      <c r="Z10" s="40">
        <v>76.28</v>
      </c>
      <c r="AA10" s="10">
        <v>77.22</v>
      </c>
      <c r="AB10" s="95">
        <v>1717000</v>
      </c>
      <c r="AC10" s="243">
        <v>77.22</v>
      </c>
      <c r="AD10" s="2">
        <f t="shared" si="0"/>
        <v>1.4399999999999977</v>
      </c>
      <c r="AE10" s="138">
        <f t="shared" si="1"/>
        <v>-1.0349288486416475E-3</v>
      </c>
    </row>
    <row r="11" spans="1:40" x14ac:dyDescent="0.25">
      <c r="H11" s="72"/>
      <c r="O11" s="11" t="s">
        <v>180</v>
      </c>
      <c r="Q11" s="138">
        <f>VALUE(TRIM(CLEAN(MID(U55, FIND("(", U55)+1, 5))))</f>
        <v>1.47E-2</v>
      </c>
      <c r="W11" s="94">
        <v>42702</v>
      </c>
      <c r="X11" s="10">
        <v>77.06</v>
      </c>
      <c r="Y11" s="40">
        <v>77.84</v>
      </c>
      <c r="Z11" s="40">
        <v>75.819999999999993</v>
      </c>
      <c r="AA11" s="10">
        <v>77.3</v>
      </c>
      <c r="AB11" s="95">
        <v>1803400</v>
      </c>
      <c r="AC11" s="243">
        <v>77.3</v>
      </c>
      <c r="AD11" s="2">
        <f t="shared" si="0"/>
        <v>2.0200000000000102</v>
      </c>
      <c r="AE11" s="138">
        <f t="shared" si="1"/>
        <v>3.7657447084793461E-3</v>
      </c>
      <c r="AK11" s="234"/>
      <c r="AN11" s="234"/>
    </row>
    <row r="12" spans="1:40" x14ac:dyDescent="0.25">
      <c r="H12" s="72"/>
      <c r="W12" s="94">
        <v>42699</v>
      </c>
      <c r="X12" s="10">
        <v>78.27</v>
      </c>
      <c r="Y12" s="40">
        <v>78.31</v>
      </c>
      <c r="Z12" s="40">
        <v>76.489999999999995</v>
      </c>
      <c r="AA12" s="10">
        <v>77.010000000000005</v>
      </c>
      <c r="AB12" s="95">
        <v>1174700</v>
      </c>
      <c r="AC12" s="243">
        <v>77.010000000000005</v>
      </c>
      <c r="AD12" s="2">
        <f t="shared" si="0"/>
        <v>1.8200000000000074</v>
      </c>
      <c r="AE12" s="138">
        <f t="shared" si="1"/>
        <v>-1.6600689567105031E-2</v>
      </c>
    </row>
    <row r="13" spans="1:40" x14ac:dyDescent="0.25">
      <c r="H13" s="72"/>
      <c r="W13" s="94">
        <v>42697</v>
      </c>
      <c r="X13" s="10">
        <v>79.209999999999994</v>
      </c>
      <c r="Y13" s="40">
        <v>79.510000000000005</v>
      </c>
      <c r="Z13" s="40">
        <v>78.02</v>
      </c>
      <c r="AA13" s="10">
        <v>78.31</v>
      </c>
      <c r="AB13" s="95">
        <v>1585100</v>
      </c>
      <c r="AC13" s="243">
        <v>78.31</v>
      </c>
      <c r="AD13" s="2">
        <f t="shared" si="0"/>
        <v>1.4900000000000091</v>
      </c>
      <c r="AE13" s="138">
        <f t="shared" si="1"/>
        <v>-1.3230846774193505E-2</v>
      </c>
      <c r="AK13" s="234"/>
      <c r="AN13" s="234"/>
    </row>
    <row r="14" spans="1:40" x14ac:dyDescent="0.25">
      <c r="H14" s="72"/>
      <c r="T14" s="84"/>
      <c r="U14" s="11"/>
      <c r="W14" s="94">
        <v>42696</v>
      </c>
      <c r="X14" s="10">
        <v>79.39</v>
      </c>
      <c r="Y14" s="40">
        <v>80.14</v>
      </c>
      <c r="Z14" s="40">
        <v>78.989999999999995</v>
      </c>
      <c r="AA14" s="10">
        <v>79.36</v>
      </c>
      <c r="AB14" s="95">
        <v>1218500</v>
      </c>
      <c r="AC14" s="243">
        <v>79.36</v>
      </c>
      <c r="AD14" s="2">
        <f t="shared" si="0"/>
        <v>1.1500000000000057</v>
      </c>
      <c r="AE14" s="138">
        <f t="shared" si="1"/>
        <v>5.4478651970100156E-3</v>
      </c>
    </row>
    <row r="15" spans="1:40" x14ac:dyDescent="0.25">
      <c r="H15" s="72"/>
      <c r="W15" s="94">
        <v>42695</v>
      </c>
      <c r="X15" s="10">
        <v>78.459999999999994</v>
      </c>
      <c r="Y15" s="40">
        <v>79.13</v>
      </c>
      <c r="Z15" s="40">
        <v>78.2</v>
      </c>
      <c r="AA15" s="10">
        <v>78.930000000000007</v>
      </c>
      <c r="AB15" s="95">
        <v>1504600</v>
      </c>
      <c r="AC15" s="243">
        <v>78.930000000000007</v>
      </c>
      <c r="AD15" s="2">
        <f t="shared" si="0"/>
        <v>0.92999999999999261</v>
      </c>
      <c r="AE15" s="138">
        <f t="shared" si="1"/>
        <v>9.2059838895284241E-3</v>
      </c>
      <c r="AK15" s="234"/>
      <c r="AN15" s="234"/>
    </row>
    <row r="16" spans="1:40" x14ac:dyDescent="0.25">
      <c r="H16" s="72"/>
      <c r="W16" s="94">
        <v>42692</v>
      </c>
      <c r="X16" s="10">
        <v>77.819999999999993</v>
      </c>
      <c r="Y16" s="40">
        <v>78.94</v>
      </c>
      <c r="Z16" s="40">
        <v>76.92</v>
      </c>
      <c r="AA16" s="10">
        <v>78.209999999999994</v>
      </c>
      <c r="AB16" s="95">
        <v>2151200</v>
      </c>
      <c r="AC16" s="243">
        <v>78.209999999999994</v>
      </c>
      <c r="AD16" s="2">
        <f t="shared" si="0"/>
        <v>2.019999999999996</v>
      </c>
      <c r="AE16" s="138">
        <f t="shared" si="1"/>
        <v>3.3354714560613896E-3</v>
      </c>
    </row>
    <row r="17" spans="1:40" x14ac:dyDescent="0.25">
      <c r="H17" s="72"/>
      <c r="W17" s="94">
        <v>42691</v>
      </c>
      <c r="X17" s="10">
        <v>76.150000000000006</v>
      </c>
      <c r="Y17" s="40">
        <v>77.97</v>
      </c>
      <c r="Z17" s="40">
        <v>75.69</v>
      </c>
      <c r="AA17" s="10">
        <v>77.95</v>
      </c>
      <c r="AB17" s="95">
        <v>1615300</v>
      </c>
      <c r="AC17" s="243">
        <v>77.95</v>
      </c>
      <c r="AD17" s="2">
        <f t="shared" si="0"/>
        <v>2.2800000000000011</v>
      </c>
      <c r="AE17" s="138">
        <f t="shared" si="1"/>
        <v>2.4040987913820366E-2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42690</v>
      </c>
      <c r="X18" s="10">
        <v>75.36</v>
      </c>
      <c r="Y18" s="40">
        <v>76.48</v>
      </c>
      <c r="Z18" s="40">
        <v>75</v>
      </c>
      <c r="AA18" s="10">
        <v>76.12</v>
      </c>
      <c r="AB18" s="95">
        <v>1630800</v>
      </c>
      <c r="AC18" s="243">
        <v>76.12</v>
      </c>
      <c r="AD18" s="2">
        <f t="shared" si="0"/>
        <v>1.480000000000004</v>
      </c>
      <c r="AE18" s="138">
        <f t="shared" si="1"/>
        <v>2.50230475437907E-3</v>
      </c>
    </row>
    <row r="19" spans="1:40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2">SumByColor($A$19,M2:M17)</f>
        <v>#VALUE!</v>
      </c>
      <c r="W19" s="94">
        <v>42689</v>
      </c>
      <c r="X19" s="10">
        <v>74.180000000000007</v>
      </c>
      <c r="Y19" s="40">
        <v>76.25</v>
      </c>
      <c r="Z19" s="40">
        <v>73.72</v>
      </c>
      <c r="AA19" s="10">
        <v>75.930000000000007</v>
      </c>
      <c r="AB19" s="95">
        <v>2101100</v>
      </c>
      <c r="AC19" s="243">
        <v>75.930000000000007</v>
      </c>
      <c r="AD19" s="2">
        <f t="shared" si="0"/>
        <v>2.5300000000000011</v>
      </c>
      <c r="AE19" s="138">
        <f t="shared" si="1"/>
        <v>2.5526742301458683E-2</v>
      </c>
      <c r="AK19" s="234"/>
      <c r="AN19" s="234"/>
    </row>
    <row r="20" spans="1:40" x14ac:dyDescent="0.25">
      <c r="W20" s="94">
        <v>42688</v>
      </c>
      <c r="X20" s="10">
        <v>74.790000000000006</v>
      </c>
      <c r="Y20" s="40">
        <v>74.819999999999993</v>
      </c>
      <c r="Z20" s="40">
        <v>73.59</v>
      </c>
      <c r="AA20" s="10">
        <v>74.040000000000006</v>
      </c>
      <c r="AB20" s="95">
        <v>2614900</v>
      </c>
      <c r="AC20" s="243">
        <v>74.040000000000006</v>
      </c>
      <c r="AD20" s="2">
        <f t="shared" si="0"/>
        <v>1.2299999999999898</v>
      </c>
      <c r="AE20" s="138">
        <f t="shared" si="1"/>
        <v>-6.3078781371628256E-3</v>
      </c>
    </row>
    <row r="21" spans="1:40" x14ac:dyDescent="0.25">
      <c r="W21" s="94">
        <v>42685</v>
      </c>
      <c r="X21" s="10">
        <v>76</v>
      </c>
      <c r="Y21" s="40">
        <v>77.89</v>
      </c>
      <c r="Z21" s="40">
        <v>74.2</v>
      </c>
      <c r="AA21" s="10">
        <v>74.510000000000005</v>
      </c>
      <c r="AB21" s="95">
        <v>4015000</v>
      </c>
      <c r="AC21" s="243">
        <v>74.510000000000005</v>
      </c>
      <c r="AD21" s="2">
        <f t="shared" si="0"/>
        <v>3.6899999999999977</v>
      </c>
      <c r="AE21" s="138">
        <f t="shared" si="1"/>
        <v>-1.8442892899486085E-2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42684</v>
      </c>
      <c r="X22" s="10">
        <v>77.89</v>
      </c>
      <c r="Y22" s="40">
        <v>79.489999999999995</v>
      </c>
      <c r="Z22" s="40">
        <v>74.77</v>
      </c>
      <c r="AA22" s="10">
        <v>75.91</v>
      </c>
      <c r="AB22" s="95">
        <v>3267500</v>
      </c>
      <c r="AC22" s="243">
        <v>75.91</v>
      </c>
      <c r="AD22" s="2">
        <f t="shared" si="0"/>
        <v>4.7199999999999989</v>
      </c>
      <c r="AE22" s="138">
        <f t="shared" si="1"/>
        <v>-2.2534123100695358E-2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42683</v>
      </c>
      <c r="X23" s="10">
        <v>74.790000000000006</v>
      </c>
      <c r="Y23" s="40">
        <v>78.239999999999995</v>
      </c>
      <c r="Z23" s="40">
        <v>74.5</v>
      </c>
      <c r="AA23" s="10">
        <v>77.66</v>
      </c>
      <c r="AB23" s="95">
        <v>3458000</v>
      </c>
      <c r="AC23" s="243">
        <v>77.66</v>
      </c>
      <c r="AD23" s="2">
        <f t="shared" si="0"/>
        <v>3.7399999999999949</v>
      </c>
      <c r="AE23" s="138">
        <f t="shared" si="1"/>
        <v>4.2674253200569723E-3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42682</v>
      </c>
      <c r="X24" s="10">
        <v>76.86</v>
      </c>
      <c r="Y24" s="40">
        <v>78.02</v>
      </c>
      <c r="Z24" s="40">
        <v>76.010000000000005</v>
      </c>
      <c r="AA24" s="10">
        <v>77.33</v>
      </c>
      <c r="AB24" s="95">
        <v>2208800</v>
      </c>
      <c r="AC24" s="243">
        <v>77.33</v>
      </c>
      <c r="AD24" s="2">
        <f t="shared" si="0"/>
        <v>2.0099999999999909</v>
      </c>
      <c r="AE24" s="138">
        <f t="shared" si="1"/>
        <v>1.1651993785604109E-3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42681</v>
      </c>
      <c r="X25" s="10">
        <v>76.67</v>
      </c>
      <c r="Y25" s="40">
        <v>77.3</v>
      </c>
      <c r="Z25" s="40">
        <v>75.3</v>
      </c>
      <c r="AA25" s="10">
        <v>77.239999999999995</v>
      </c>
      <c r="AB25" s="95">
        <v>2703100</v>
      </c>
      <c r="AC25" s="243">
        <v>77.239999999999995</v>
      </c>
      <c r="AD25" s="2">
        <f t="shared" si="0"/>
        <v>2</v>
      </c>
      <c r="AE25" s="138">
        <f t="shared" si="1"/>
        <v>2.8906354069535123E-2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42678</v>
      </c>
      <c r="X26" s="10">
        <v>72.599999999999994</v>
      </c>
      <c r="Y26" s="40">
        <v>76.86</v>
      </c>
      <c r="Z26" s="40">
        <v>72.5</v>
      </c>
      <c r="AA26" s="10">
        <v>75.069999999999993</v>
      </c>
      <c r="AB26" s="95">
        <v>5706400</v>
      </c>
      <c r="AC26" s="243">
        <v>75.069999999999993</v>
      </c>
      <c r="AD26" s="2">
        <f t="shared" si="0"/>
        <v>4.3599999999999994</v>
      </c>
      <c r="AE26" s="138">
        <f t="shared" si="1"/>
        <v>5.3569037096556915E-3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42677</v>
      </c>
      <c r="X27" s="10">
        <v>74.650000000000006</v>
      </c>
      <c r="Y27" s="40">
        <v>76.819999999999993</v>
      </c>
      <c r="Z27" s="40">
        <v>74.39</v>
      </c>
      <c r="AA27" s="10">
        <v>74.67</v>
      </c>
      <c r="AB27" s="95">
        <v>3566700</v>
      </c>
      <c r="AC27" s="243">
        <v>74.67</v>
      </c>
      <c r="AD27" s="2">
        <f t="shared" si="0"/>
        <v>2.4299999999999926</v>
      </c>
      <c r="AE27" s="138">
        <f t="shared" si="1"/>
        <v>-4.7980807676929471E-3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42676</v>
      </c>
      <c r="X28" s="10">
        <v>75.650000000000006</v>
      </c>
      <c r="Y28" s="40">
        <v>76.37</v>
      </c>
      <c r="Z28" s="40">
        <v>74.819999999999993</v>
      </c>
      <c r="AA28" s="10">
        <v>75.03</v>
      </c>
      <c r="AB28" s="95">
        <v>1681800</v>
      </c>
      <c r="AC28" s="243">
        <v>75.03</v>
      </c>
      <c r="AD28" s="2">
        <f t="shared" si="0"/>
        <v>1.5500000000000114</v>
      </c>
      <c r="AE28" s="138">
        <f t="shared" si="1"/>
        <v>-1.0288880094974306E-2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42675</v>
      </c>
      <c r="X29" s="10">
        <v>76.92</v>
      </c>
      <c r="Y29" s="40">
        <v>77.760000000000005</v>
      </c>
      <c r="Z29" s="40">
        <v>74.760000000000005</v>
      </c>
      <c r="AA29" s="10">
        <v>75.81</v>
      </c>
      <c r="AB29" s="95">
        <v>1782700</v>
      </c>
      <c r="AC29" s="243">
        <v>75.81</v>
      </c>
      <c r="AD29" s="2">
        <f t="shared" si="0"/>
        <v>3</v>
      </c>
      <c r="AE29" s="138">
        <f t="shared" si="1"/>
        <v>-1.4686768910839532E-2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42674</v>
      </c>
      <c r="X30" s="10">
        <v>75.95</v>
      </c>
      <c r="Y30" s="40">
        <v>77.260000000000005</v>
      </c>
      <c r="Z30" s="40">
        <v>75.02</v>
      </c>
      <c r="AA30" s="10">
        <v>76.94</v>
      </c>
      <c r="AB30" s="95">
        <v>1886400</v>
      </c>
      <c r="AC30" s="243">
        <v>76.94</v>
      </c>
      <c r="AD30" s="2">
        <f t="shared" si="0"/>
        <v>2.2400000000000091</v>
      </c>
      <c r="AE30" s="138">
        <f t="shared" si="1"/>
        <v>1.6111991547807625E-2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42671</v>
      </c>
      <c r="X31" s="10">
        <v>77.91</v>
      </c>
      <c r="Y31" s="40">
        <v>77.989999999999995</v>
      </c>
      <c r="Z31" s="40">
        <v>75.62</v>
      </c>
      <c r="AA31" s="10">
        <v>75.72</v>
      </c>
      <c r="AB31" s="95">
        <v>2715600</v>
      </c>
      <c r="AC31" s="243">
        <v>75.72</v>
      </c>
      <c r="AD31" s="2">
        <f t="shared" si="0"/>
        <v>2.3699999999999903</v>
      </c>
      <c r="AE31" s="138">
        <f t="shared" si="1"/>
        <v>-1.9932694796790162E-2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42670</v>
      </c>
      <c r="X32" s="10">
        <v>78.180000000000007</v>
      </c>
      <c r="Y32" s="40">
        <v>78.58</v>
      </c>
      <c r="Z32" s="40">
        <v>77.05</v>
      </c>
      <c r="AA32" s="10">
        <v>77.260000000000005</v>
      </c>
      <c r="AB32" s="95">
        <v>1460700</v>
      </c>
      <c r="AC32" s="243">
        <v>77.260000000000005</v>
      </c>
      <c r="AD32" s="2">
        <f t="shared" si="0"/>
        <v>1.5300000000000011</v>
      </c>
      <c r="AE32" s="138">
        <f t="shared" si="1"/>
        <v>-3.6110394635027188E-3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42669</v>
      </c>
      <c r="X33" s="10">
        <v>77.44</v>
      </c>
      <c r="Y33" s="40">
        <v>78.69</v>
      </c>
      <c r="Z33" s="40">
        <v>77.19</v>
      </c>
      <c r="AA33" s="10">
        <v>77.540000000000006</v>
      </c>
      <c r="AB33" s="95">
        <v>2190400</v>
      </c>
      <c r="AC33" s="243">
        <v>77.540000000000006</v>
      </c>
      <c r="AD33" s="2">
        <f t="shared" si="0"/>
        <v>1.5</v>
      </c>
      <c r="AE33" s="138">
        <f t="shared" si="1"/>
        <v>-6.9159836065573188E-3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42668</v>
      </c>
      <c r="X34" s="10">
        <v>78.180000000000007</v>
      </c>
      <c r="Y34" s="40">
        <v>79.14</v>
      </c>
      <c r="Z34" s="40">
        <v>77.91</v>
      </c>
      <c r="AA34" s="10">
        <v>78.08</v>
      </c>
      <c r="AB34" s="95">
        <v>1669600</v>
      </c>
      <c r="AC34" s="243">
        <v>78.08</v>
      </c>
      <c r="AD34" s="2">
        <f t="shared" si="0"/>
        <v>1.230000000000004</v>
      </c>
      <c r="AE34" s="138">
        <f t="shared" si="1"/>
        <v>-5.2235953624665266E-3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42667</v>
      </c>
      <c r="X35" s="10">
        <v>78.010000000000005</v>
      </c>
      <c r="Y35" s="40">
        <v>79.19</v>
      </c>
      <c r="Z35" s="40">
        <v>78.010000000000005</v>
      </c>
      <c r="AA35" s="10">
        <v>78.489999999999995</v>
      </c>
      <c r="AB35" s="95">
        <v>1728000</v>
      </c>
      <c r="AC35" s="243">
        <v>78.489999999999995</v>
      </c>
      <c r="AD35" s="2">
        <f t="shared" si="0"/>
        <v>1.1799999999999926</v>
      </c>
      <c r="AE35" s="138">
        <f t="shared" si="1"/>
        <v>1.3166386988511691E-2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274</v>
      </c>
      <c r="O36" s="11"/>
      <c r="P36" s="259" t="s">
        <v>78</v>
      </c>
      <c r="Q36" s="259"/>
      <c r="R36" s="34"/>
      <c r="W36" s="94">
        <v>42664</v>
      </c>
      <c r="X36" s="10">
        <v>77.75</v>
      </c>
      <c r="Y36" s="40">
        <v>78.09</v>
      </c>
      <c r="Z36" s="40">
        <v>76.87</v>
      </c>
      <c r="AA36" s="10">
        <v>77.47</v>
      </c>
      <c r="AB36" s="95">
        <v>1900500</v>
      </c>
      <c r="AC36" s="243">
        <v>77.47</v>
      </c>
      <c r="AD36" s="2">
        <f t="shared" si="0"/>
        <v>1.2199999999999989</v>
      </c>
      <c r="AE36" s="138">
        <f t="shared" si="1"/>
        <v>-7.9395569215009454E-3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84.623000000000019</v>
      </c>
      <c r="R37" s="34"/>
      <c r="W37" s="94">
        <v>42663</v>
      </c>
      <c r="X37" s="10">
        <v>77.72</v>
      </c>
      <c r="Y37" s="40">
        <v>78.5</v>
      </c>
      <c r="Z37" s="40">
        <v>77.05</v>
      </c>
      <c r="AA37" s="10">
        <v>78.09</v>
      </c>
      <c r="AB37" s="95">
        <v>1264700</v>
      </c>
      <c r="AC37" s="243">
        <v>78.09</v>
      </c>
      <c r="AD37" s="2">
        <f t="shared" si="0"/>
        <v>1.4500000000000028</v>
      </c>
      <c r="AE37" s="138">
        <f t="shared" si="1"/>
        <v>2.3103581055063938E-3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279</v>
      </c>
      <c r="O38" s="2"/>
      <c r="P38" s="83">
        <v>1.0900000000000001</v>
      </c>
      <c r="Q38" s="83">
        <f t="shared" ref="Q38:Q57" si="48">P38*$Q$4</f>
        <v>83.853700000000018</v>
      </c>
      <c r="R38" s="34"/>
      <c r="W38" s="94">
        <v>42662</v>
      </c>
      <c r="X38" s="10">
        <v>77.19</v>
      </c>
      <c r="Y38" s="40">
        <v>78.03</v>
      </c>
      <c r="Z38" s="40">
        <v>76.77</v>
      </c>
      <c r="AA38" s="10">
        <v>77.91</v>
      </c>
      <c r="AB38" s="95">
        <v>1071900</v>
      </c>
      <c r="AC38" s="243">
        <v>77.91</v>
      </c>
      <c r="AD38" s="2">
        <f t="shared" si="0"/>
        <v>1.2600000000000051</v>
      </c>
      <c r="AE38" s="138">
        <f t="shared" si="1"/>
        <v>3.3483580167417148E-3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83.084400000000016</v>
      </c>
      <c r="R39" s="34"/>
      <c r="T39" s="91" t="s">
        <v>113</v>
      </c>
      <c r="W39" s="94">
        <v>42661</v>
      </c>
      <c r="X39" s="10">
        <v>78.099999999999994</v>
      </c>
      <c r="Y39" s="40">
        <v>78.37</v>
      </c>
      <c r="Z39" s="40">
        <v>77.53</v>
      </c>
      <c r="AA39" s="10">
        <v>77.650000000000006</v>
      </c>
      <c r="AB39" s="95">
        <v>1112200</v>
      </c>
      <c r="AC39" s="243">
        <v>77.650000000000006</v>
      </c>
      <c r="AD39" s="2">
        <f t="shared" si="0"/>
        <v>0.84000000000000341</v>
      </c>
      <c r="AE39" s="138">
        <f t="shared" si="1"/>
        <v>1.2385919165580184E-2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82.315100000000015</v>
      </c>
      <c r="R40" s="83"/>
      <c r="T40" s="97" t="s">
        <v>98</v>
      </c>
      <c r="U40" s="129">
        <v>79.52</v>
      </c>
      <c r="W40" s="94">
        <v>42660</v>
      </c>
      <c r="X40" s="10">
        <v>77.63</v>
      </c>
      <c r="Y40" s="40">
        <v>78.14</v>
      </c>
      <c r="Z40" s="40">
        <v>76.48</v>
      </c>
      <c r="AA40" s="10">
        <v>76.7</v>
      </c>
      <c r="AB40" s="95">
        <v>1726900</v>
      </c>
      <c r="AC40" s="243">
        <v>76.7</v>
      </c>
      <c r="AD40" s="2">
        <f t="shared" si="0"/>
        <v>1.6599999999999966</v>
      </c>
      <c r="AE40" s="138">
        <f t="shared" si="1"/>
        <v>-1.1979904676027164E-2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81.545800000000014</v>
      </c>
      <c r="R41" s="83"/>
      <c r="T41" s="87" t="s">
        <v>99</v>
      </c>
      <c r="U41" s="130">
        <v>80.599999999999994</v>
      </c>
      <c r="W41" s="94">
        <v>42657</v>
      </c>
      <c r="X41" s="10">
        <v>77.86</v>
      </c>
      <c r="Y41" s="40">
        <v>79.489999999999995</v>
      </c>
      <c r="Z41" s="40">
        <v>77.44</v>
      </c>
      <c r="AA41" s="10">
        <v>77.63</v>
      </c>
      <c r="AB41" s="95">
        <v>2067900</v>
      </c>
      <c r="AC41" s="243">
        <v>77.63</v>
      </c>
      <c r="AD41" s="2">
        <f t="shared" si="0"/>
        <v>2.0499999999999972</v>
      </c>
      <c r="AE41" s="138">
        <f t="shared" si="1"/>
        <v>2.8420100762174272E-3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80.776500000000013</v>
      </c>
      <c r="R42" s="83"/>
      <c r="T42" s="87" t="s">
        <v>100</v>
      </c>
      <c r="U42" s="130" t="s">
        <v>575</v>
      </c>
      <c r="W42" s="94">
        <v>42656</v>
      </c>
      <c r="X42" s="10">
        <v>77.98</v>
      </c>
      <c r="Y42" s="40">
        <v>78.03</v>
      </c>
      <c r="Z42" s="40">
        <v>76.2</v>
      </c>
      <c r="AA42" s="10">
        <v>77.41</v>
      </c>
      <c r="AB42" s="95">
        <v>2204700</v>
      </c>
      <c r="AC42" s="243">
        <v>77.41</v>
      </c>
      <c r="AD42" s="2">
        <f t="shared" si="0"/>
        <v>1.8299999999999983</v>
      </c>
      <c r="AE42" s="138">
        <f t="shared" si="1"/>
        <v>-1.7888860695254971E-2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80.007200000000012</v>
      </c>
      <c r="R43" s="83"/>
      <c r="T43" s="87" t="s">
        <v>101</v>
      </c>
      <c r="U43" s="130" t="s">
        <v>576</v>
      </c>
      <c r="W43" s="94">
        <v>42655</v>
      </c>
      <c r="X43" s="10">
        <v>79.459999999999994</v>
      </c>
      <c r="Y43" s="40">
        <v>79.510000000000005</v>
      </c>
      <c r="Z43" s="40">
        <v>78.150000000000006</v>
      </c>
      <c r="AA43" s="10">
        <v>78.819999999999993</v>
      </c>
      <c r="AB43" s="95">
        <v>2056100</v>
      </c>
      <c r="AC43" s="243">
        <v>78.819999999999993</v>
      </c>
      <c r="AD43" s="2">
        <f t="shared" si="0"/>
        <v>1.3599999999999994</v>
      </c>
      <c r="AE43" s="138">
        <f t="shared" si="1"/>
        <v>-7.6797179906837876E-3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79.23790000000001</v>
      </c>
      <c r="R44" s="83"/>
      <c r="T44" s="87" t="s">
        <v>102</v>
      </c>
      <c r="U44" s="130">
        <v>86.7</v>
      </c>
      <c r="W44" s="94">
        <v>42654</v>
      </c>
      <c r="X44" s="10">
        <v>80.709999999999994</v>
      </c>
      <c r="Y44" s="40">
        <v>82.28</v>
      </c>
      <c r="Z44" s="40">
        <v>78.66</v>
      </c>
      <c r="AA44" s="10">
        <v>79.430000000000007</v>
      </c>
      <c r="AB44" s="95">
        <v>5012700</v>
      </c>
      <c r="AC44" s="243">
        <v>79.430000000000007</v>
      </c>
      <c r="AD44" s="2">
        <f t="shared" si="0"/>
        <v>3.6200000000000045</v>
      </c>
      <c r="AE44" s="138">
        <f t="shared" si="1"/>
        <v>-8.9831565814098013E-3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78.468600000000009</v>
      </c>
      <c r="R45" s="83"/>
      <c r="T45" s="87" t="s">
        <v>103</v>
      </c>
      <c r="U45" s="130">
        <v>0.77217800000000003</v>
      </c>
      <c r="W45" s="94">
        <v>42653</v>
      </c>
      <c r="X45" s="10">
        <v>79.78</v>
      </c>
      <c r="Y45" s="40">
        <v>81.19</v>
      </c>
      <c r="Z45" s="40">
        <v>79.61</v>
      </c>
      <c r="AA45" s="10">
        <v>80.150000000000006</v>
      </c>
      <c r="AB45" s="95">
        <v>2327500</v>
      </c>
      <c r="AC45" s="243">
        <v>80.150000000000006</v>
      </c>
      <c r="AD45" s="2">
        <f t="shared" si="0"/>
        <v>1.5799999999999983</v>
      </c>
      <c r="AE45" s="138">
        <f t="shared" si="1"/>
        <v>9.8273907017765172E-3</v>
      </c>
    </row>
    <row r="46" spans="1:31" x14ac:dyDescent="0.25">
      <c r="O46" s="2"/>
      <c r="P46" s="83">
        <v>1.01</v>
      </c>
      <c r="Q46" s="83">
        <f t="shared" si="48"/>
        <v>77.699300000000008</v>
      </c>
      <c r="R46" s="83"/>
      <c r="T46" s="87" t="s">
        <v>122</v>
      </c>
      <c r="U46" s="94" t="s">
        <v>360</v>
      </c>
      <c r="W46" s="94">
        <v>42650</v>
      </c>
      <c r="X46" s="10">
        <v>79.36</v>
      </c>
      <c r="Y46" s="40">
        <v>79.569999999999993</v>
      </c>
      <c r="Z46" s="40">
        <v>77.63</v>
      </c>
      <c r="AA46" s="10">
        <v>79.37</v>
      </c>
      <c r="AB46" s="95">
        <v>2984800</v>
      </c>
      <c r="AC46" s="243">
        <v>79.37</v>
      </c>
      <c r="AD46" s="2">
        <f t="shared" si="0"/>
        <v>1.9399999999999977</v>
      </c>
      <c r="AE46" s="138">
        <f t="shared" si="1"/>
        <v>3.7811948575749987E-4</v>
      </c>
    </row>
    <row r="47" spans="1:31" x14ac:dyDescent="0.25">
      <c r="O47" s="2"/>
      <c r="P47" s="83">
        <v>1</v>
      </c>
      <c r="Q47" s="83">
        <f t="shared" si="48"/>
        <v>76.930000000000007</v>
      </c>
      <c r="R47" s="83"/>
      <c r="T47" s="87"/>
      <c r="U47" s="130"/>
      <c r="W47" s="94">
        <v>42649</v>
      </c>
      <c r="X47" s="10">
        <v>78.180000000000007</v>
      </c>
      <c r="Y47" s="40">
        <v>79.42</v>
      </c>
      <c r="Z47" s="40">
        <v>77.709999999999994</v>
      </c>
      <c r="AA47" s="10">
        <v>79.34</v>
      </c>
      <c r="AB47" s="95">
        <v>2603900</v>
      </c>
      <c r="AC47" s="243">
        <v>79.34</v>
      </c>
      <c r="AD47" s="2">
        <f t="shared" si="0"/>
        <v>1.710000000000008</v>
      </c>
      <c r="AE47" s="138">
        <f t="shared" si="1"/>
        <v>2.0450160771704251E-2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76.160700000000006</v>
      </c>
      <c r="R48" s="83"/>
      <c r="T48" s="87" t="s">
        <v>105</v>
      </c>
      <c r="U48" s="130" t="s">
        <v>577</v>
      </c>
      <c r="W48" s="94">
        <v>42648</v>
      </c>
      <c r="X48" s="10">
        <v>77.150000000000006</v>
      </c>
      <c r="Y48" s="40">
        <v>78.19</v>
      </c>
      <c r="Z48" s="40">
        <v>76.81</v>
      </c>
      <c r="AA48" s="10">
        <v>77.75</v>
      </c>
      <c r="AB48" s="95">
        <v>2111300</v>
      </c>
      <c r="AC48" s="243">
        <v>77.75</v>
      </c>
      <c r="AD48" s="2">
        <f t="shared" si="0"/>
        <v>1.3799999999999955</v>
      </c>
      <c r="AE48" s="138">
        <f t="shared" si="1"/>
        <v>1.5145580362971645E-2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75.391400000000004</v>
      </c>
      <c r="R49" s="83"/>
      <c r="T49" s="87" t="s">
        <v>106</v>
      </c>
      <c r="U49" s="130" t="s">
        <v>578</v>
      </c>
      <c r="W49" s="94">
        <v>42647</v>
      </c>
      <c r="X49" s="10">
        <v>75.400000000000006</v>
      </c>
      <c r="Y49" s="40">
        <v>77.17</v>
      </c>
      <c r="Z49" s="40">
        <v>75.400000000000006</v>
      </c>
      <c r="AA49" s="10">
        <v>76.59</v>
      </c>
      <c r="AB49" s="95">
        <v>2962000</v>
      </c>
      <c r="AC49" s="243">
        <v>76.59</v>
      </c>
      <c r="AD49" s="2">
        <f t="shared" si="0"/>
        <v>1.769999999999996</v>
      </c>
      <c r="AE49" s="138">
        <f t="shared" si="1"/>
        <v>1.6726403823178027E-2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74.622100000000003</v>
      </c>
      <c r="R50" s="83"/>
      <c r="T50" s="87" t="s">
        <v>107</v>
      </c>
      <c r="U50" s="131">
        <v>4750178</v>
      </c>
      <c r="W50" s="94">
        <v>42646</v>
      </c>
      <c r="X50" s="10">
        <v>75.760000000000005</v>
      </c>
      <c r="Y50" s="40">
        <v>76.77</v>
      </c>
      <c r="Z50" s="40">
        <v>75.16</v>
      </c>
      <c r="AA50" s="10">
        <v>75.33</v>
      </c>
      <c r="AB50" s="95">
        <v>2286000</v>
      </c>
      <c r="AC50" s="243">
        <v>75.33</v>
      </c>
      <c r="AD50" s="2">
        <f t="shared" si="0"/>
        <v>1.6099999999999994</v>
      </c>
      <c r="AE50" s="138">
        <f t="shared" si="1"/>
        <v>-1.0638297872340496E-2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73.852800000000002</v>
      </c>
      <c r="R51" s="83"/>
      <c r="T51" s="87" t="s">
        <v>110</v>
      </c>
      <c r="U51" s="131">
        <v>2697390</v>
      </c>
      <c r="W51" s="94">
        <v>42643</v>
      </c>
      <c r="X51" s="10">
        <v>73.91</v>
      </c>
      <c r="Y51" s="40">
        <v>76.319999999999993</v>
      </c>
      <c r="Z51" s="40">
        <v>73.88</v>
      </c>
      <c r="AA51" s="10">
        <v>76.14</v>
      </c>
      <c r="AB51" s="95">
        <v>4110200</v>
      </c>
      <c r="AC51" s="243">
        <v>76.14</v>
      </c>
      <c r="AD51" s="2">
        <f t="shared" si="0"/>
        <v>2.4399999999999977</v>
      </c>
      <c r="AE51" s="138">
        <f t="shared" si="1"/>
        <v>3.9312039312039193E-2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73.083500000000001</v>
      </c>
      <c r="R52" s="83"/>
      <c r="T52" s="87" t="s">
        <v>108</v>
      </c>
      <c r="U52" s="130" t="s">
        <v>579</v>
      </c>
      <c r="W52" s="94">
        <v>42642</v>
      </c>
      <c r="X52" s="10">
        <v>73.790000000000006</v>
      </c>
      <c r="Y52" s="40">
        <v>74.430000000000007</v>
      </c>
      <c r="Z52" s="40">
        <v>72.06</v>
      </c>
      <c r="AA52" s="10">
        <v>73.260000000000005</v>
      </c>
      <c r="AB52" s="95">
        <v>3419800</v>
      </c>
      <c r="AC52" s="243">
        <v>73.260000000000005</v>
      </c>
      <c r="AD52" s="2">
        <f t="shared" si="0"/>
        <v>2.3700000000000045</v>
      </c>
      <c r="AE52" s="138">
        <f t="shared" si="1"/>
        <v>-1.3599030564157677E-2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72.3142</v>
      </c>
      <c r="R53" s="83"/>
      <c r="T53" s="87" t="s">
        <v>111</v>
      </c>
      <c r="U53" s="130">
        <v>14.85</v>
      </c>
      <c r="W53" s="94">
        <v>42641</v>
      </c>
      <c r="X53" s="10">
        <v>74.84</v>
      </c>
      <c r="Y53" s="40">
        <v>75.64</v>
      </c>
      <c r="Z53" s="40">
        <v>73.849999999999994</v>
      </c>
      <c r="AA53" s="10">
        <v>74.27</v>
      </c>
      <c r="AB53" s="95">
        <v>1938100</v>
      </c>
      <c r="AC53" s="243">
        <v>74.27</v>
      </c>
      <c r="AD53" s="2">
        <f t="shared" si="0"/>
        <v>1.7900000000000063</v>
      </c>
      <c r="AE53" s="138">
        <f t="shared" si="1"/>
        <v>4.7348484848483974E-3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71.544900000000013</v>
      </c>
      <c r="R54" s="83"/>
      <c r="T54" s="87" t="s">
        <v>112</v>
      </c>
      <c r="U54" s="130">
        <v>5.18</v>
      </c>
      <c r="W54" s="94">
        <v>42640</v>
      </c>
      <c r="X54" s="10">
        <v>72.95</v>
      </c>
      <c r="Y54" s="40">
        <v>73.97</v>
      </c>
      <c r="Z54" s="40">
        <v>72.349999999999994</v>
      </c>
      <c r="AA54" s="10">
        <v>73.92</v>
      </c>
      <c r="AB54" s="95">
        <v>2408600</v>
      </c>
      <c r="AC54" s="243">
        <v>73.92</v>
      </c>
      <c r="AD54" s="2">
        <f t="shared" si="0"/>
        <v>1.6200000000000045</v>
      </c>
      <c r="AE54" s="138">
        <f t="shared" si="1"/>
        <v>1.5105740181269089E-2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70.775600000000011</v>
      </c>
      <c r="R55" s="83"/>
      <c r="T55" s="87" t="s">
        <v>109</v>
      </c>
      <c r="U55" s="130" t="s">
        <v>580</v>
      </c>
      <c r="W55" s="94">
        <v>42639</v>
      </c>
      <c r="X55" s="10">
        <v>73.94</v>
      </c>
      <c r="Y55" s="40">
        <v>74.42</v>
      </c>
      <c r="Z55" s="40">
        <v>72.73</v>
      </c>
      <c r="AA55" s="10">
        <v>72.819999999999993</v>
      </c>
      <c r="AB55" s="95">
        <v>3044600</v>
      </c>
      <c r="AC55" s="243">
        <v>72.819999999999993</v>
      </c>
      <c r="AD55" s="2">
        <f t="shared" si="0"/>
        <v>1.6899999999999977</v>
      </c>
      <c r="AE55" s="138">
        <f t="shared" si="1"/>
        <v>-2.6079978601043274E-2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70.00630000000001</v>
      </c>
      <c r="R56" s="83"/>
      <c r="W56" s="94">
        <v>42636</v>
      </c>
      <c r="X56" s="10">
        <v>76.680000000000007</v>
      </c>
      <c r="Y56" s="40">
        <v>76.91</v>
      </c>
      <c r="Z56" s="40">
        <v>74.06</v>
      </c>
      <c r="AA56" s="10">
        <v>74.77</v>
      </c>
      <c r="AB56" s="95">
        <v>3570300</v>
      </c>
      <c r="AC56" s="243">
        <v>74.77</v>
      </c>
      <c r="AD56" s="2">
        <f t="shared" si="0"/>
        <v>2.8499999999999943</v>
      </c>
      <c r="AE56" s="138">
        <f t="shared" si="1"/>
        <v>-2.7698309492848017E-2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69.237000000000009</v>
      </c>
      <c r="R57" s="83"/>
      <c r="W57" s="94">
        <v>42635</v>
      </c>
      <c r="X57" s="10">
        <v>77.28</v>
      </c>
      <c r="Y57" s="40">
        <v>77.44</v>
      </c>
      <c r="Z57" s="40">
        <v>76.37</v>
      </c>
      <c r="AA57" s="10">
        <v>76.900000000000006</v>
      </c>
      <c r="AB57" s="95">
        <v>1736500</v>
      </c>
      <c r="AC57" s="243">
        <v>76.900000000000006</v>
      </c>
      <c r="AD57" s="2">
        <f t="shared" si="0"/>
        <v>1.0699999999999932</v>
      </c>
      <c r="AE57" s="138">
        <f t="shared" si="1"/>
        <v>2.0849622100600484E-3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42634</v>
      </c>
      <c r="X58" s="10">
        <v>76.19</v>
      </c>
      <c r="Y58" s="40">
        <v>77</v>
      </c>
      <c r="Z58" s="40">
        <v>75.7</v>
      </c>
      <c r="AA58" s="10">
        <v>76.739999999999995</v>
      </c>
      <c r="AB58" s="95">
        <v>2552400</v>
      </c>
      <c r="AC58" s="243">
        <v>76.739999999999995</v>
      </c>
      <c r="AD58" s="2">
        <f t="shared" si="0"/>
        <v>1.2999999999999972</v>
      </c>
      <c r="AE58" s="138">
        <f t="shared" si="1"/>
        <v>1.3470681458003009E-2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42633</v>
      </c>
      <c r="X59" s="10">
        <v>76.3</v>
      </c>
      <c r="Y59" s="40">
        <v>76.36</v>
      </c>
      <c r="Z59" s="40">
        <v>75.02</v>
      </c>
      <c r="AA59" s="10">
        <v>75.72</v>
      </c>
      <c r="AB59" s="95">
        <v>2729000</v>
      </c>
      <c r="AC59" s="243">
        <v>75.72</v>
      </c>
      <c r="AD59" s="2">
        <f t="shared" si="0"/>
        <v>1.3400000000000034</v>
      </c>
      <c r="AE59" s="138">
        <f t="shared" si="1"/>
        <v>-4.8626626363517111E-3</v>
      </c>
    </row>
    <row r="60" spans="1:31" x14ac:dyDescent="0.25">
      <c r="W60" s="94">
        <v>42632</v>
      </c>
      <c r="X60" s="10">
        <v>76.739999999999995</v>
      </c>
      <c r="Y60" s="40">
        <v>77.88</v>
      </c>
      <c r="Z60" s="40">
        <v>75.790000000000006</v>
      </c>
      <c r="AA60" s="10">
        <v>76.09</v>
      </c>
      <c r="AB60" s="95">
        <v>2554500</v>
      </c>
      <c r="AC60" s="243">
        <v>76.09</v>
      </c>
      <c r="AD60" s="2">
        <f t="shared" si="0"/>
        <v>2.0899999999999892</v>
      </c>
      <c r="AE60" s="138">
        <f t="shared" si="1"/>
        <v>2.6291573550696334E-4</v>
      </c>
    </row>
    <row r="61" spans="1:31" x14ac:dyDescent="0.25">
      <c r="L61" t="s">
        <v>65</v>
      </c>
      <c r="M61" s="466">
        <f>K79+M79-F79</f>
        <v>954.30999999999767</v>
      </c>
      <c r="W61" s="94">
        <v>42629</v>
      </c>
      <c r="X61" s="10">
        <v>77.150000000000006</v>
      </c>
      <c r="Y61" s="40">
        <v>77.239999999999995</v>
      </c>
      <c r="Z61" s="40">
        <v>75</v>
      </c>
      <c r="AA61" s="10">
        <v>76.069999999999993</v>
      </c>
      <c r="AB61" s="95">
        <v>5447700</v>
      </c>
      <c r="AC61" s="243">
        <v>76.069999999999993</v>
      </c>
      <c r="AD61" s="2">
        <f t="shared" si="0"/>
        <v>2.2399999999999949</v>
      </c>
      <c r="AE61" s="138">
        <f t="shared" si="1"/>
        <v>-1.2334458582186514E-2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42628</v>
      </c>
      <c r="X62" s="10">
        <v>73</v>
      </c>
      <c r="Y62" s="40">
        <v>77.25</v>
      </c>
      <c r="Z62" s="40">
        <v>72.98</v>
      </c>
      <c r="AA62" s="10">
        <v>77.02</v>
      </c>
      <c r="AB62" s="95">
        <v>7839200</v>
      </c>
      <c r="AC62" s="243">
        <v>77.02</v>
      </c>
      <c r="AD62" s="2">
        <f t="shared" si="0"/>
        <v>4.269999999999996</v>
      </c>
      <c r="AE62" s="138">
        <f t="shared" si="1"/>
        <v>6.381215469613255E-2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42627</v>
      </c>
      <c r="X63" s="10">
        <v>69.73</v>
      </c>
      <c r="Y63" s="40">
        <v>72.430000000000007</v>
      </c>
      <c r="Z63" s="40">
        <v>69.510000000000005</v>
      </c>
      <c r="AA63" s="10">
        <v>72.400000000000006</v>
      </c>
      <c r="AB63" s="95">
        <v>5304900</v>
      </c>
      <c r="AC63" s="243">
        <v>72.400000000000006</v>
      </c>
      <c r="AD63" s="2">
        <f t="shared" si="0"/>
        <v>2.9200000000000017</v>
      </c>
      <c r="AE63" s="138">
        <f t="shared" si="1"/>
        <v>4.3829296424452213E-2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42626</v>
      </c>
      <c r="X64" s="10">
        <v>68.5</v>
      </c>
      <c r="Y64" s="40">
        <v>70.45</v>
      </c>
      <c r="Z64" s="40">
        <v>68.25</v>
      </c>
      <c r="AA64" s="10">
        <v>69.36</v>
      </c>
      <c r="AB64" s="95">
        <v>4815800</v>
      </c>
      <c r="AC64" s="243">
        <v>69.36</v>
      </c>
      <c r="AD64" s="2">
        <f t="shared" si="0"/>
        <v>2.2000000000000028</v>
      </c>
      <c r="AE64" s="138">
        <f t="shared" si="1"/>
        <v>1.4925373134328401E-2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42625</v>
      </c>
      <c r="X65" s="10">
        <v>66</v>
      </c>
      <c r="Y65" s="40">
        <v>68.58</v>
      </c>
      <c r="Z65" s="40">
        <v>65.760000000000005</v>
      </c>
      <c r="AA65" s="10">
        <v>68.34</v>
      </c>
      <c r="AB65" s="95">
        <v>4484100</v>
      </c>
      <c r="AC65" s="243">
        <v>68.34</v>
      </c>
      <c r="AD65" s="2">
        <f t="shared" si="0"/>
        <v>2.8199999999999932</v>
      </c>
      <c r="AE65" s="138">
        <f t="shared" si="1"/>
        <v>2.3666866387058061E-2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42622</v>
      </c>
      <c r="X66" s="10">
        <v>70.510000000000005</v>
      </c>
      <c r="Y66" s="40">
        <v>70.69</v>
      </c>
      <c r="Z66" s="40">
        <v>66.06</v>
      </c>
      <c r="AA66" s="10">
        <v>66.760000000000005</v>
      </c>
      <c r="AB66" s="95">
        <v>7590700</v>
      </c>
      <c r="AC66" s="243">
        <v>66.760000000000005</v>
      </c>
      <c r="AD66" s="2">
        <f t="shared" si="0"/>
        <v>4.6299999999999955</v>
      </c>
      <c r="AE66" s="138">
        <f t="shared" si="1"/>
        <v>-6.5378692426151463E-2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42621</v>
      </c>
      <c r="X67" s="10">
        <v>71.930000000000007</v>
      </c>
      <c r="Y67" s="40">
        <v>71.94</v>
      </c>
      <c r="Z67" s="40">
        <v>70.84</v>
      </c>
      <c r="AA67" s="10">
        <v>71.430000000000007</v>
      </c>
      <c r="AB67" s="95">
        <v>3039400</v>
      </c>
      <c r="AC67" s="243">
        <v>71.430000000000007</v>
      </c>
      <c r="AD67" s="2">
        <f t="shared" si="0"/>
        <v>1.0999999999999943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 t="s">
        <v>121</v>
      </c>
      <c r="X68" s="10"/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 t="e">
        <f>#REF!-#REF!</f>
        <v>#REF!</v>
      </c>
      <c r="AE69" s="138" t="e">
        <f>#REF!/AC68-1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200</v>
      </c>
      <c r="B80" s="482"/>
      <c r="C80" s="483" t="e">
        <f>SumByColor($A$19,C63:C78)</f>
        <v>#VALUE!</v>
      </c>
      <c r="D80" s="483"/>
      <c r="E80" s="483"/>
      <c r="F80" s="484" t="e">
        <f>SumByColor($A$19,F63:F78)</f>
        <v>#VALUE!</v>
      </c>
      <c r="G80" s="483"/>
      <c r="H80" s="483" t="e">
        <f>SumByColor($A$19,H63:H78)</f>
        <v>#VALUE!</v>
      </c>
      <c r="I80" s="483"/>
      <c r="J80" s="483"/>
      <c r="K80" s="484" t="e">
        <f>SumByColor($A$19,K63:K78)</f>
        <v>#VALUE!</v>
      </c>
      <c r="L80" s="483"/>
      <c r="M80" s="484" t="e">
        <f t="shared" ref="M80" si="57">SumByColor($A$19,M63:M78)</f>
        <v>#VALUE!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42713</v>
      </c>
      <c r="X2" s="41">
        <v>69.58</v>
      </c>
      <c r="Y2" s="41">
        <v>70</v>
      </c>
      <c r="Z2" s="41">
        <v>69.25</v>
      </c>
      <c r="AA2" s="41">
        <v>69.52</v>
      </c>
      <c r="AB2" s="104">
        <v>1701000</v>
      </c>
      <c r="AC2" s="9">
        <v>69.52</v>
      </c>
      <c r="AD2" s="2">
        <f>Y2-Z2</f>
        <v>0.75</v>
      </c>
      <c r="AE2" s="138">
        <f>AC2/AC3-1</f>
        <v>-4.7244094488189115E-3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69.52</v>
      </c>
      <c r="W3" s="123">
        <v>42712</v>
      </c>
      <c r="X3" s="41">
        <v>69.19</v>
      </c>
      <c r="Y3" s="41">
        <v>69.92</v>
      </c>
      <c r="Z3" s="41">
        <v>68.56</v>
      </c>
      <c r="AA3" s="41">
        <v>69.849999999999994</v>
      </c>
      <c r="AB3" s="104">
        <v>984400</v>
      </c>
      <c r="AC3" s="9">
        <v>69.849999999999994</v>
      </c>
      <c r="AD3" s="2">
        <f t="shared" ref="AD3:AD66" si="0">Y3-Z3</f>
        <v>1.3599999999999994</v>
      </c>
      <c r="AE3" s="138">
        <f t="shared" ref="AE3:AE66" si="1">AC3/AC4-1</f>
        <v>9.9768652400231694E-3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69.52</v>
      </c>
      <c r="R4" s="521">
        <v>-4.7000000000000002E-3</v>
      </c>
      <c r="T4" s="1"/>
      <c r="W4" s="123">
        <v>42711</v>
      </c>
      <c r="X4" s="41">
        <v>67.459999999999994</v>
      </c>
      <c r="Y4" s="41">
        <v>69.22</v>
      </c>
      <c r="Z4" s="41">
        <v>67.33</v>
      </c>
      <c r="AA4" s="41">
        <v>69.16</v>
      </c>
      <c r="AB4" s="104">
        <v>1006100</v>
      </c>
      <c r="AC4" s="9">
        <v>69.16</v>
      </c>
      <c r="AD4" s="2">
        <f t="shared" si="0"/>
        <v>1.8900000000000006</v>
      </c>
      <c r="AE4" s="138" t="e">
        <f t="shared" si="1"/>
        <v>#DIV/0!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 t="s">
        <v>581</v>
      </c>
      <c r="Y5" s="41"/>
      <c r="Z5" s="41"/>
      <c r="AA5" s="41"/>
      <c r="AB5" s="104"/>
      <c r="AC5" s="9"/>
      <c r="AD5" s="2">
        <f t="shared" si="0"/>
        <v>0</v>
      </c>
      <c r="AE5" s="138">
        <f t="shared" si="1"/>
        <v>-1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42710</v>
      </c>
      <c r="X6" s="41">
        <v>67.5</v>
      </c>
      <c r="Y6" s="41">
        <v>67.849999999999994</v>
      </c>
      <c r="Z6" s="41">
        <v>67.22</v>
      </c>
      <c r="AA6" s="41">
        <v>67.7</v>
      </c>
      <c r="AB6" s="104">
        <v>814800</v>
      </c>
      <c r="AC6" s="9">
        <v>67.42</v>
      </c>
      <c r="AD6" s="2">
        <f t="shared" si="0"/>
        <v>0.62999999999999545</v>
      </c>
      <c r="AE6" s="138">
        <f t="shared" si="1"/>
        <v>-1.0371906949177001E-3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42709</v>
      </c>
      <c r="X7" s="41">
        <v>67.650000000000006</v>
      </c>
      <c r="Y7" s="41">
        <v>68.209999999999994</v>
      </c>
      <c r="Z7" s="41">
        <v>67.48</v>
      </c>
      <c r="AA7" s="41">
        <v>67.77</v>
      </c>
      <c r="AB7" s="104">
        <v>778100</v>
      </c>
      <c r="AC7" s="9">
        <v>67.489999999999995</v>
      </c>
      <c r="AD7" s="2">
        <f t="shared" si="0"/>
        <v>0.72999999999998977</v>
      </c>
      <c r="AE7" s="138">
        <f t="shared" si="1"/>
        <v>4.6144685918425576E-3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42706</v>
      </c>
      <c r="X8" s="41">
        <v>67.78</v>
      </c>
      <c r="Y8" s="41">
        <v>68.06</v>
      </c>
      <c r="Z8" s="41">
        <v>67.239999999999995</v>
      </c>
      <c r="AA8" s="41">
        <v>67.459999999999994</v>
      </c>
      <c r="AB8" s="104">
        <v>697000</v>
      </c>
      <c r="AC8" s="9">
        <v>67.180000000000007</v>
      </c>
      <c r="AD8" s="2">
        <f t="shared" si="0"/>
        <v>0.82000000000000739</v>
      </c>
      <c r="AE8" s="138">
        <f t="shared" si="1"/>
        <v>-4.2982066103451899E-3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42705</v>
      </c>
      <c r="X9" s="41">
        <v>66.819999999999993</v>
      </c>
      <c r="Y9" s="41">
        <v>67.87</v>
      </c>
      <c r="Z9" s="41">
        <v>66.819999999999993</v>
      </c>
      <c r="AA9" s="41">
        <v>67.75</v>
      </c>
      <c r="AB9" s="104">
        <v>861700</v>
      </c>
      <c r="AC9" s="9">
        <v>67.47</v>
      </c>
      <c r="AD9" s="2">
        <f t="shared" si="0"/>
        <v>1.0500000000000114</v>
      </c>
      <c r="AE9" s="138">
        <f t="shared" si="1"/>
        <v>1.3824192336589158E-2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42704</v>
      </c>
      <c r="X10" s="41">
        <v>67.11</v>
      </c>
      <c r="Y10" s="41">
        <v>67.599999999999994</v>
      </c>
      <c r="Z10" s="41">
        <v>66.790000000000006</v>
      </c>
      <c r="AA10" s="41">
        <v>66.83</v>
      </c>
      <c r="AB10" s="104">
        <v>1552700</v>
      </c>
      <c r="AC10" s="9">
        <v>66.55</v>
      </c>
      <c r="AD10" s="2">
        <f t="shared" si="0"/>
        <v>0.80999999999998806</v>
      </c>
      <c r="AE10" s="138">
        <f t="shared" si="1"/>
        <v>6.0141332130503322E-4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1.6199999999999999E-2</v>
      </c>
      <c r="T11" s="11"/>
      <c r="W11" s="123">
        <v>42703</v>
      </c>
      <c r="X11" s="41">
        <v>66.45</v>
      </c>
      <c r="Y11" s="41">
        <v>67.17</v>
      </c>
      <c r="Z11" s="41">
        <v>66.22</v>
      </c>
      <c r="AA11" s="41">
        <v>66.790000000000006</v>
      </c>
      <c r="AB11" s="104">
        <v>737900</v>
      </c>
      <c r="AC11" s="9">
        <v>66.510000000000005</v>
      </c>
      <c r="AD11" s="2">
        <f t="shared" si="0"/>
        <v>0.95000000000000284</v>
      </c>
      <c r="AE11" s="138">
        <f t="shared" si="1"/>
        <v>2.4114544084401501E-3</v>
      </c>
      <c r="AL11" s="234"/>
      <c r="AO11" s="234"/>
    </row>
    <row r="12" spans="1:42" x14ac:dyDescent="0.25">
      <c r="W12" s="123">
        <v>42702</v>
      </c>
      <c r="X12" s="41">
        <v>66.75</v>
      </c>
      <c r="Y12" s="41">
        <v>66.91</v>
      </c>
      <c r="Z12" s="41">
        <v>66.42</v>
      </c>
      <c r="AA12" s="41">
        <v>66.63</v>
      </c>
      <c r="AB12" s="104">
        <v>867200</v>
      </c>
      <c r="AC12" s="9">
        <v>66.349999999999994</v>
      </c>
      <c r="AD12" s="2">
        <f t="shared" si="0"/>
        <v>0.48999999999999488</v>
      </c>
      <c r="AE12" s="138">
        <f t="shared" si="1"/>
        <v>-1.3546056592415034E-3</v>
      </c>
      <c r="AL12" s="234"/>
      <c r="AO12" s="234"/>
    </row>
    <row r="13" spans="1:42" x14ac:dyDescent="0.25">
      <c r="W13" s="123">
        <v>42699</v>
      </c>
      <c r="X13" s="41">
        <v>66.16</v>
      </c>
      <c r="Y13" s="41">
        <v>66.900000000000006</v>
      </c>
      <c r="Z13" s="41">
        <v>65.959999999999994</v>
      </c>
      <c r="AA13" s="41">
        <v>66.72</v>
      </c>
      <c r="AB13" s="104">
        <v>299800</v>
      </c>
      <c r="AC13" s="9">
        <v>66.44</v>
      </c>
      <c r="AD13" s="2">
        <f t="shared" si="0"/>
        <v>0.94000000000001194</v>
      </c>
      <c r="AE13" s="138">
        <f t="shared" si="1"/>
        <v>1.0187015356545537E-2</v>
      </c>
    </row>
    <row r="14" spans="1:42" x14ac:dyDescent="0.25">
      <c r="W14" s="123">
        <v>42697</v>
      </c>
      <c r="X14" s="41">
        <v>65.73</v>
      </c>
      <c r="Y14" s="41">
        <v>66.180000000000007</v>
      </c>
      <c r="Z14" s="41">
        <v>65.7</v>
      </c>
      <c r="AA14" s="41">
        <v>66.05</v>
      </c>
      <c r="AB14" s="104">
        <v>491900</v>
      </c>
      <c r="AC14" s="9">
        <v>65.77</v>
      </c>
      <c r="AD14" s="2">
        <f t="shared" si="0"/>
        <v>0.48000000000000398</v>
      </c>
      <c r="AE14" s="138">
        <f t="shared" si="1"/>
        <v>-7.5964752354906739E-4</v>
      </c>
    </row>
    <row r="15" spans="1:42" x14ac:dyDescent="0.25">
      <c r="V15" s="2"/>
      <c r="W15" s="123">
        <v>42696</v>
      </c>
      <c r="X15" s="41">
        <v>66.209999999999994</v>
      </c>
      <c r="Y15" s="41">
        <v>66.34</v>
      </c>
      <c r="Z15" s="41">
        <v>65.900000000000006</v>
      </c>
      <c r="AA15" s="41">
        <v>66.099999999999994</v>
      </c>
      <c r="AB15" s="104">
        <v>958200</v>
      </c>
      <c r="AC15" s="9">
        <v>65.819999999999993</v>
      </c>
      <c r="AD15" s="2">
        <f t="shared" si="0"/>
        <v>0.43999999999999773</v>
      </c>
      <c r="AE15" s="138">
        <f t="shared" si="1"/>
        <v>1.8264840182646847E-3</v>
      </c>
      <c r="AL15" s="234"/>
      <c r="AO15" s="234"/>
      <c r="AP15" s="234"/>
    </row>
    <row r="16" spans="1:42" x14ac:dyDescent="0.25">
      <c r="V16" s="2"/>
      <c r="W16" s="123">
        <v>42695</v>
      </c>
      <c r="X16" s="41">
        <v>64.67</v>
      </c>
      <c r="Y16" s="41">
        <v>66.08</v>
      </c>
      <c r="Z16" s="41">
        <v>64.67</v>
      </c>
      <c r="AA16" s="41">
        <v>65.97</v>
      </c>
      <c r="AB16" s="104">
        <v>1405000</v>
      </c>
      <c r="AC16" s="9">
        <v>65.7</v>
      </c>
      <c r="AD16" s="2">
        <f t="shared" si="0"/>
        <v>1.4099999999999966</v>
      </c>
      <c r="AE16" s="138">
        <f t="shared" si="1"/>
        <v>2.4641297567061793E-2</v>
      </c>
    </row>
    <row r="17" spans="1:42" x14ac:dyDescent="0.25">
      <c r="V17" s="2"/>
      <c r="W17" s="123">
        <v>42692</v>
      </c>
      <c r="X17" s="41">
        <v>63.93</v>
      </c>
      <c r="Y17" s="41">
        <v>64.47</v>
      </c>
      <c r="Z17" s="41">
        <v>63.71</v>
      </c>
      <c r="AA17" s="41">
        <v>64.39</v>
      </c>
      <c r="AB17" s="104">
        <v>676400</v>
      </c>
      <c r="AC17" s="9">
        <v>64.12</v>
      </c>
      <c r="AD17" s="2">
        <f t="shared" si="0"/>
        <v>0.75999999999999801</v>
      </c>
      <c r="AE17" s="138">
        <f t="shared" si="1"/>
        <v>3.2858707557503752E-3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42691</v>
      </c>
      <c r="X18" s="41">
        <v>63.58</v>
      </c>
      <c r="Y18" s="41">
        <v>64.47</v>
      </c>
      <c r="Z18" s="41">
        <v>63.41</v>
      </c>
      <c r="AA18" s="41">
        <v>64.180000000000007</v>
      </c>
      <c r="AB18" s="104">
        <v>1019700</v>
      </c>
      <c r="AC18" s="9">
        <v>63.91</v>
      </c>
      <c r="AD18" s="2">
        <f t="shared" si="0"/>
        <v>1.0600000000000023</v>
      </c>
      <c r="AE18" s="138">
        <f t="shared" si="1"/>
        <v>1.075438873952228E-2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42690</v>
      </c>
      <c r="X19" s="41">
        <v>63.88</v>
      </c>
      <c r="Y19" s="41">
        <v>64</v>
      </c>
      <c r="Z19" s="41">
        <v>63.19</v>
      </c>
      <c r="AA19" s="41">
        <v>63.49</v>
      </c>
      <c r="AB19" s="104">
        <v>936100</v>
      </c>
      <c r="AC19" s="9">
        <v>63.23</v>
      </c>
      <c r="AD19" s="2">
        <f t="shared" si="0"/>
        <v>0.81000000000000227</v>
      </c>
      <c r="AE19" s="138">
        <f t="shared" si="1"/>
        <v>-1.2956603184514637E-2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42689</v>
      </c>
      <c r="X20" s="41">
        <v>63.98</v>
      </c>
      <c r="Y20" s="41">
        <v>64.45</v>
      </c>
      <c r="Z20" s="41">
        <v>63.49</v>
      </c>
      <c r="AA20" s="41">
        <v>64.33</v>
      </c>
      <c r="AB20" s="104">
        <v>894600</v>
      </c>
      <c r="AC20" s="9">
        <v>64.06</v>
      </c>
      <c r="AD20" s="2">
        <f t="shared" si="0"/>
        <v>0.96000000000000085</v>
      </c>
      <c r="AE20" s="138">
        <f t="shared" si="1"/>
        <v>9.1367359798362191E-3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42688</v>
      </c>
      <c r="X21" s="41">
        <v>63.58</v>
      </c>
      <c r="Y21" s="41">
        <v>63.89</v>
      </c>
      <c r="Z21" s="41">
        <v>62.97</v>
      </c>
      <c r="AA21" s="41">
        <v>63.75</v>
      </c>
      <c r="AB21" s="104">
        <v>1770600</v>
      </c>
      <c r="AC21" s="9">
        <v>63.48</v>
      </c>
      <c r="AD21" s="2">
        <f t="shared" si="0"/>
        <v>0.92000000000000171</v>
      </c>
      <c r="AE21" s="138">
        <f t="shared" si="1"/>
        <v>7.7790125416732359E-3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42685</v>
      </c>
      <c r="X22" s="41">
        <v>64.41</v>
      </c>
      <c r="Y22" s="41">
        <v>64.72</v>
      </c>
      <c r="Z22" s="41">
        <v>62.97</v>
      </c>
      <c r="AA22" s="41">
        <v>63.25</v>
      </c>
      <c r="AB22" s="104">
        <v>1163200</v>
      </c>
      <c r="AC22" s="9">
        <v>62.99</v>
      </c>
      <c r="AD22" s="2">
        <f t="shared" si="0"/>
        <v>1.75</v>
      </c>
      <c r="AE22" s="138">
        <f t="shared" si="1"/>
        <v>-2.250155183116076E-2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42684</v>
      </c>
      <c r="X23" s="41">
        <v>63.48</v>
      </c>
      <c r="Y23" s="41">
        <v>65.13</v>
      </c>
      <c r="Z23" s="41">
        <v>62.89</v>
      </c>
      <c r="AA23" s="41">
        <v>64.709999999999994</v>
      </c>
      <c r="AB23" s="104">
        <v>1533300</v>
      </c>
      <c r="AC23" s="9">
        <v>64.44</v>
      </c>
      <c r="AD23" s="2">
        <f t="shared" si="0"/>
        <v>2.2399999999999949</v>
      </c>
      <c r="AE23" s="138">
        <f t="shared" si="1"/>
        <v>2.2045995241871452E-2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42683</v>
      </c>
      <c r="X24" s="41">
        <v>62.49</v>
      </c>
      <c r="Y24" s="41">
        <v>63.48</v>
      </c>
      <c r="Z24" s="41">
        <v>62.38</v>
      </c>
      <c r="AA24" s="41">
        <v>63.31</v>
      </c>
      <c r="AB24" s="104">
        <v>1546200</v>
      </c>
      <c r="AC24" s="9">
        <v>63.05</v>
      </c>
      <c r="AD24" s="2">
        <f t="shared" si="0"/>
        <v>1.0999999999999943</v>
      </c>
      <c r="AE24" s="138">
        <f t="shared" si="1"/>
        <v>-9.5821551994973442E-3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42682</v>
      </c>
      <c r="X25" s="41">
        <v>63.49</v>
      </c>
      <c r="Y25" s="41">
        <v>64</v>
      </c>
      <c r="Z25" s="41">
        <v>62.93</v>
      </c>
      <c r="AA25" s="41">
        <v>63.93</v>
      </c>
      <c r="AB25" s="104">
        <v>797400</v>
      </c>
      <c r="AC25" s="9">
        <v>63.66</v>
      </c>
      <c r="AD25" s="2">
        <f t="shared" si="0"/>
        <v>1.0700000000000003</v>
      </c>
      <c r="AE25" s="138">
        <f t="shared" si="1"/>
        <v>6.3231109705974564E-3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42681</v>
      </c>
      <c r="X26" s="41">
        <v>62.48</v>
      </c>
      <c r="Y26" s="41">
        <v>63.55</v>
      </c>
      <c r="Z26" s="41">
        <v>62.48</v>
      </c>
      <c r="AA26" s="41">
        <v>63.52</v>
      </c>
      <c r="AB26" s="104">
        <v>812200</v>
      </c>
      <c r="AC26" s="9">
        <v>63.26</v>
      </c>
      <c r="AD26" s="2">
        <f t="shared" si="0"/>
        <v>1.0700000000000003</v>
      </c>
      <c r="AE26" s="138">
        <f t="shared" si="1"/>
        <v>2.5449829794131906E-2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42678</v>
      </c>
      <c r="X27" s="41">
        <v>62.26</v>
      </c>
      <c r="Y27" s="41">
        <v>62.48</v>
      </c>
      <c r="Z27" s="41">
        <v>61.72</v>
      </c>
      <c r="AA27" s="41">
        <v>61.95</v>
      </c>
      <c r="AB27" s="104">
        <v>718100</v>
      </c>
      <c r="AC27" s="9">
        <v>61.69</v>
      </c>
      <c r="AD27" s="2">
        <f t="shared" si="0"/>
        <v>0.75999999999999801</v>
      </c>
      <c r="AE27" s="138">
        <f t="shared" si="1"/>
        <v>-6.602254428341392E-3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42677</v>
      </c>
      <c r="X28" s="41">
        <v>62.31</v>
      </c>
      <c r="Y28" s="41">
        <v>62.88</v>
      </c>
      <c r="Z28" s="41">
        <v>62.03</v>
      </c>
      <c r="AA28" s="41">
        <v>62.36</v>
      </c>
      <c r="AB28" s="104">
        <v>968300</v>
      </c>
      <c r="AC28" s="9">
        <v>62.1</v>
      </c>
      <c r="AD28" s="2">
        <f t="shared" si="0"/>
        <v>0.85000000000000142</v>
      </c>
      <c r="AE28" s="138">
        <f t="shared" si="1"/>
        <v>9.6711798839455021E-4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42676</v>
      </c>
      <c r="X29" s="41">
        <v>62.15</v>
      </c>
      <c r="Y29" s="41">
        <v>62.61</v>
      </c>
      <c r="Z29" s="41">
        <v>62.02</v>
      </c>
      <c r="AA29" s="41">
        <v>62.3</v>
      </c>
      <c r="AB29" s="104">
        <v>1051500</v>
      </c>
      <c r="AC29" s="9">
        <v>62.04</v>
      </c>
      <c r="AD29" s="2">
        <f t="shared" si="0"/>
        <v>0.58999999999999631</v>
      </c>
      <c r="AE29" s="138">
        <f t="shared" si="1"/>
        <v>3.5587188612098419E-3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42675</v>
      </c>
      <c r="X30" s="41">
        <v>63.02</v>
      </c>
      <c r="Y30" s="41">
        <v>63.11</v>
      </c>
      <c r="Z30" s="41">
        <v>61.85</v>
      </c>
      <c r="AA30" s="41">
        <v>62.08</v>
      </c>
      <c r="AB30" s="104">
        <v>1430800</v>
      </c>
      <c r="AC30" s="9">
        <v>61.82</v>
      </c>
      <c r="AD30" s="2">
        <f t="shared" si="0"/>
        <v>1.259999999999998</v>
      </c>
      <c r="AE30" s="138">
        <f t="shared" si="1"/>
        <v>-1.2617792684874618E-2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42674</v>
      </c>
      <c r="X31" s="41">
        <v>62.99</v>
      </c>
      <c r="Y31" s="41">
        <v>63.38</v>
      </c>
      <c r="Z31" s="41">
        <v>62.83</v>
      </c>
      <c r="AA31" s="41">
        <v>62.87</v>
      </c>
      <c r="AB31" s="104">
        <v>1134800</v>
      </c>
      <c r="AC31" s="9">
        <v>62.61</v>
      </c>
      <c r="AD31" s="2">
        <f t="shared" si="0"/>
        <v>0.55000000000000426</v>
      </c>
      <c r="AE31" s="138">
        <f t="shared" si="1"/>
        <v>-3.6600891152133164E-3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42671</v>
      </c>
      <c r="X32" s="41">
        <v>63.2</v>
      </c>
      <c r="Y32" s="41">
        <v>63.85</v>
      </c>
      <c r="Z32" s="41">
        <v>62.9</v>
      </c>
      <c r="AA32" s="41">
        <v>63.1</v>
      </c>
      <c r="AB32" s="104">
        <v>812700</v>
      </c>
      <c r="AC32" s="9">
        <v>62.84</v>
      </c>
      <c r="AD32" s="2">
        <f t="shared" si="0"/>
        <v>0.95000000000000284</v>
      </c>
      <c r="AE32" s="138">
        <f t="shared" si="1"/>
        <v>-4.9089469517021866E-3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42670</v>
      </c>
      <c r="X33" s="41">
        <v>63.7</v>
      </c>
      <c r="Y33" s="41">
        <v>63.78</v>
      </c>
      <c r="Z33" s="41">
        <v>62.84</v>
      </c>
      <c r="AA33" s="41">
        <v>63.41</v>
      </c>
      <c r="AB33" s="104">
        <v>1158000</v>
      </c>
      <c r="AC33" s="9">
        <v>63.15</v>
      </c>
      <c r="AD33" s="2">
        <f t="shared" si="0"/>
        <v>0.93999999999999773</v>
      </c>
      <c r="AE33" s="138">
        <f t="shared" si="1"/>
        <v>5.0931083877128192E-3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42669</v>
      </c>
      <c r="X34" s="41">
        <v>65.72</v>
      </c>
      <c r="Y34" s="41">
        <v>65.930000000000007</v>
      </c>
      <c r="Z34" s="41">
        <v>62.87</v>
      </c>
      <c r="AA34" s="41">
        <v>63.09</v>
      </c>
      <c r="AB34" s="104">
        <v>3165600</v>
      </c>
      <c r="AC34" s="9">
        <v>62.83</v>
      </c>
      <c r="AD34" s="2">
        <f t="shared" si="0"/>
        <v>3.0600000000000094</v>
      </c>
      <c r="AE34" s="138">
        <f t="shared" si="1"/>
        <v>-3.9590339345765835E-2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42668</v>
      </c>
      <c r="X35" s="41">
        <v>65.52</v>
      </c>
      <c r="Y35" s="41">
        <v>65.88</v>
      </c>
      <c r="Z35" s="41">
        <v>65.349999999999994</v>
      </c>
      <c r="AA35" s="41">
        <v>65.69</v>
      </c>
      <c r="AB35" s="104">
        <v>1079200</v>
      </c>
      <c r="AC35" s="9">
        <v>65.42</v>
      </c>
      <c r="AD35" s="2">
        <f t="shared" si="0"/>
        <v>0.53000000000000114</v>
      </c>
      <c r="AE35" s="138">
        <f t="shared" si="1"/>
        <v>1.9911165568999856E-3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42667</v>
      </c>
      <c r="X36" s="41">
        <v>65.819999999999993</v>
      </c>
      <c r="Y36" s="41">
        <v>65.84</v>
      </c>
      <c r="Z36" s="41">
        <v>65.290000000000006</v>
      </c>
      <c r="AA36" s="41">
        <v>65.56</v>
      </c>
      <c r="AB36" s="104">
        <v>939000</v>
      </c>
      <c r="AC36" s="9">
        <v>65.290000000000006</v>
      </c>
      <c r="AD36" s="2">
        <f t="shared" si="0"/>
        <v>0.54999999999999716</v>
      </c>
      <c r="AE36" s="138">
        <f t="shared" si="1"/>
        <v>-3.0623181748579142E-4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42664</v>
      </c>
      <c r="X37" s="41">
        <v>64.989999999999995</v>
      </c>
      <c r="Y37" s="41">
        <v>65.64</v>
      </c>
      <c r="Z37" s="41">
        <v>64.58</v>
      </c>
      <c r="AA37" s="41">
        <v>65.58</v>
      </c>
      <c r="AB37" s="104">
        <v>912600</v>
      </c>
      <c r="AC37" s="9">
        <v>65.31</v>
      </c>
      <c r="AD37" s="2">
        <f t="shared" si="0"/>
        <v>1.0600000000000023</v>
      </c>
      <c r="AE37" s="138">
        <f t="shared" si="1"/>
        <v>-1.3761467889908952E-3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42663</v>
      </c>
      <c r="X38" s="41">
        <v>66.31</v>
      </c>
      <c r="Y38" s="41">
        <v>66.510000000000005</v>
      </c>
      <c r="Z38" s="41">
        <v>65.5</v>
      </c>
      <c r="AA38" s="41">
        <v>65.67</v>
      </c>
      <c r="AB38" s="104">
        <v>1204300</v>
      </c>
      <c r="AC38" s="9">
        <v>65.400000000000006</v>
      </c>
      <c r="AD38" s="2">
        <f t="shared" si="0"/>
        <v>1.0100000000000051</v>
      </c>
      <c r="AE38" s="138">
        <f t="shared" si="1"/>
        <v>-1.6689219666215616E-2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42662</v>
      </c>
      <c r="X39" s="41">
        <v>66.5</v>
      </c>
      <c r="Y39" s="41">
        <v>67.48</v>
      </c>
      <c r="Z39" s="41">
        <v>66.040000000000006</v>
      </c>
      <c r="AA39" s="41">
        <v>66.790000000000006</v>
      </c>
      <c r="AB39" s="104">
        <v>1077100</v>
      </c>
      <c r="AC39" s="9">
        <v>66.510000000000005</v>
      </c>
      <c r="AD39" s="2">
        <f t="shared" si="0"/>
        <v>1.4399999999999977</v>
      </c>
      <c r="AE39" s="138">
        <f t="shared" si="1"/>
        <v>-2.3998800059996661E-3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42661</v>
      </c>
      <c r="X40" s="41">
        <v>66.97</v>
      </c>
      <c r="Y40" s="41">
        <v>67.33</v>
      </c>
      <c r="Z40" s="41">
        <v>66.42</v>
      </c>
      <c r="AA40" s="41">
        <v>66.95</v>
      </c>
      <c r="AB40" s="104">
        <v>1106400</v>
      </c>
      <c r="AC40" s="9">
        <v>66.67</v>
      </c>
      <c r="AD40" s="2">
        <f t="shared" si="0"/>
        <v>0.90999999999999659</v>
      </c>
      <c r="AE40" s="138">
        <f t="shared" si="1"/>
        <v>9.6925639860669932E-3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42660</v>
      </c>
      <c r="X41" s="41">
        <v>65.95</v>
      </c>
      <c r="Y41" s="41">
        <v>66.400000000000006</v>
      </c>
      <c r="Z41" s="41">
        <v>65.849999999999994</v>
      </c>
      <c r="AA41" s="41">
        <v>66.31</v>
      </c>
      <c r="AB41" s="104">
        <v>1093100</v>
      </c>
      <c r="AC41" s="9">
        <v>66.03</v>
      </c>
      <c r="AD41" s="2">
        <f t="shared" si="0"/>
        <v>0.55000000000001137</v>
      </c>
      <c r="AE41" s="138">
        <f t="shared" si="1"/>
        <v>-1.514233797699216E-4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42657</v>
      </c>
      <c r="X42" s="41">
        <v>67.12</v>
      </c>
      <c r="Y42" s="41">
        <v>67.45</v>
      </c>
      <c r="Z42" s="41">
        <v>66.3</v>
      </c>
      <c r="AA42" s="41">
        <v>66.319999999999993</v>
      </c>
      <c r="AB42" s="104">
        <v>978300</v>
      </c>
      <c r="AC42" s="9">
        <v>66.040000000000006</v>
      </c>
      <c r="AD42" s="2">
        <f t="shared" si="0"/>
        <v>1.1500000000000057</v>
      </c>
      <c r="AE42" s="138">
        <f t="shared" si="1"/>
        <v>-2.5675879776466681E-3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76.472000000000008</v>
      </c>
      <c r="T43" s="139" t="s">
        <v>98</v>
      </c>
      <c r="U43" s="140">
        <v>69.849999999999994</v>
      </c>
      <c r="W43" s="123">
        <v>42656</v>
      </c>
      <c r="X43" s="41">
        <v>65.709999999999994</v>
      </c>
      <c r="Y43" s="41">
        <v>66.709999999999994</v>
      </c>
      <c r="Z43" s="41">
        <v>65.42</v>
      </c>
      <c r="AA43" s="41">
        <v>66.489999999999995</v>
      </c>
      <c r="AB43" s="104">
        <v>861300</v>
      </c>
      <c r="AC43" s="9">
        <v>66.209999999999994</v>
      </c>
      <c r="AD43" s="2">
        <f t="shared" si="0"/>
        <v>1.289999999999992</v>
      </c>
      <c r="AE43" s="138">
        <f t="shared" si="1"/>
        <v>3.7901758641600836E-3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75.776799999999994</v>
      </c>
      <c r="T44" s="108" t="s">
        <v>99</v>
      </c>
      <c r="U44" s="106" t="s">
        <v>129</v>
      </c>
      <c r="W44" s="123">
        <v>42655</v>
      </c>
      <c r="X44" s="41">
        <v>66.36</v>
      </c>
      <c r="Y44" s="41">
        <v>66.47</v>
      </c>
      <c r="Z44" s="41">
        <v>65.989999999999995</v>
      </c>
      <c r="AA44" s="41">
        <v>66.239999999999995</v>
      </c>
      <c r="AB44" s="104">
        <v>806100</v>
      </c>
      <c r="AC44" s="9">
        <v>65.959999999999994</v>
      </c>
      <c r="AD44" s="2">
        <f t="shared" si="0"/>
        <v>0.48000000000000398</v>
      </c>
      <c r="AE44" s="138">
        <f t="shared" si="1"/>
        <v>-5.128205128205221E-3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75.081599999999995</v>
      </c>
      <c r="Q45" s="2"/>
      <c r="T45" s="108" t="s">
        <v>100</v>
      </c>
      <c r="U45" s="106" t="s">
        <v>582</v>
      </c>
      <c r="W45" s="123">
        <v>42654</v>
      </c>
      <c r="X45" s="41">
        <v>66.86</v>
      </c>
      <c r="Y45" s="41">
        <v>67.66</v>
      </c>
      <c r="Z45" s="41">
        <v>66.38</v>
      </c>
      <c r="AA45" s="41">
        <v>66.58</v>
      </c>
      <c r="AB45" s="104">
        <v>1392300</v>
      </c>
      <c r="AC45" s="9">
        <v>66.3</v>
      </c>
      <c r="AD45" s="2">
        <f t="shared" si="0"/>
        <v>1.2800000000000011</v>
      </c>
      <c r="AE45" s="138">
        <f t="shared" si="1"/>
        <v>-6.4438783156002266E-3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74.386399999999995</v>
      </c>
      <c r="Q46" s="2"/>
      <c r="T46" s="108" t="s">
        <v>101</v>
      </c>
      <c r="U46" s="106" t="s">
        <v>583</v>
      </c>
      <c r="W46" s="123">
        <v>42653</v>
      </c>
      <c r="X46" s="41">
        <v>66.87</v>
      </c>
      <c r="Y46" s="41">
        <v>67.099999999999994</v>
      </c>
      <c r="Z46" s="41">
        <v>66.84</v>
      </c>
      <c r="AA46" s="41">
        <v>67.010000000000005</v>
      </c>
      <c r="AB46" s="104">
        <v>594900</v>
      </c>
      <c r="AC46" s="9">
        <v>66.73</v>
      </c>
      <c r="AD46" s="2">
        <f t="shared" si="0"/>
        <v>0.25999999999999091</v>
      </c>
      <c r="AE46" s="138">
        <f t="shared" si="1"/>
        <v>8.6154776299880442E-3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73.691199999999995</v>
      </c>
      <c r="Q47" s="2"/>
      <c r="T47" s="108" t="s">
        <v>102</v>
      </c>
      <c r="U47" s="106">
        <v>65.89</v>
      </c>
      <c r="W47" s="123">
        <v>42650</v>
      </c>
      <c r="X47" s="41">
        <v>66.930000000000007</v>
      </c>
      <c r="Y47" s="41">
        <v>67.180000000000007</v>
      </c>
      <c r="Z47" s="41">
        <v>65.95</v>
      </c>
      <c r="AA47" s="41">
        <v>66.44</v>
      </c>
      <c r="AB47" s="104">
        <v>688200</v>
      </c>
      <c r="AC47" s="9">
        <v>66.16</v>
      </c>
      <c r="AD47" s="2">
        <f t="shared" si="0"/>
        <v>1.230000000000004</v>
      </c>
      <c r="AE47" s="138">
        <f t="shared" si="1"/>
        <v>-8.0959520239880511E-3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72.995999999999995</v>
      </c>
      <c r="Q48" s="2"/>
      <c r="T48" s="108" t="s">
        <v>103</v>
      </c>
      <c r="U48" s="106">
        <v>1.18781</v>
      </c>
      <c r="W48" s="123">
        <v>42649</v>
      </c>
      <c r="X48" s="41">
        <v>67.03</v>
      </c>
      <c r="Y48" s="41">
        <v>67.3</v>
      </c>
      <c r="Z48" s="41">
        <v>66.7</v>
      </c>
      <c r="AA48" s="41">
        <v>66.98</v>
      </c>
      <c r="AB48" s="104">
        <v>629100</v>
      </c>
      <c r="AC48" s="9">
        <v>66.7</v>
      </c>
      <c r="AD48" s="2">
        <f t="shared" si="0"/>
        <v>0.59999999999999432</v>
      </c>
      <c r="AE48" s="138">
        <f t="shared" si="1"/>
        <v>-2.997601918464099E-4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72.300799999999995</v>
      </c>
      <c r="Q49" s="2"/>
      <c r="T49" s="108" t="s">
        <v>104</v>
      </c>
      <c r="U49" s="106" t="s">
        <v>129</v>
      </c>
      <c r="W49" s="123">
        <v>42648</v>
      </c>
      <c r="X49" s="41">
        <v>66.17</v>
      </c>
      <c r="Y49" s="41">
        <v>67.22</v>
      </c>
      <c r="Z49" s="41">
        <v>66.13</v>
      </c>
      <c r="AA49" s="41">
        <v>67</v>
      </c>
      <c r="AB49" s="104">
        <v>1395200</v>
      </c>
      <c r="AC49" s="9">
        <v>66.72</v>
      </c>
      <c r="AD49" s="2">
        <f t="shared" si="0"/>
        <v>1.0900000000000034</v>
      </c>
      <c r="AE49" s="138">
        <f t="shared" si="1"/>
        <v>1.6143770941212443E-2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71.605599999999995</v>
      </c>
      <c r="Q50" s="2"/>
      <c r="T50" s="108"/>
      <c r="U50" s="106"/>
      <c r="W50" s="123">
        <v>42647</v>
      </c>
      <c r="X50" s="41">
        <v>65.819999999999993</v>
      </c>
      <c r="Y50" s="41">
        <v>66.72</v>
      </c>
      <c r="Z50" s="41">
        <v>65.819999999999993</v>
      </c>
      <c r="AA50" s="41">
        <v>65.930000000000007</v>
      </c>
      <c r="AB50" s="104">
        <v>2005700</v>
      </c>
      <c r="AC50" s="9">
        <v>65.66</v>
      </c>
      <c r="AD50" s="2">
        <f t="shared" si="0"/>
        <v>0.90000000000000568</v>
      </c>
      <c r="AE50" s="138">
        <f t="shared" si="1"/>
        <v>-1.5227653418614651E-4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70.910399999999996</v>
      </c>
      <c r="Q51" s="2"/>
      <c r="T51" s="108" t="s">
        <v>105</v>
      </c>
      <c r="U51" s="106" t="s">
        <v>584</v>
      </c>
      <c r="W51" s="123">
        <v>42646</v>
      </c>
      <c r="X51" s="41">
        <v>65.22</v>
      </c>
      <c r="Y51" s="41">
        <v>66.03</v>
      </c>
      <c r="Z51" s="41">
        <v>64.930000000000007</v>
      </c>
      <c r="AA51" s="41">
        <v>65.94</v>
      </c>
      <c r="AB51" s="104">
        <v>1006300</v>
      </c>
      <c r="AC51" s="9">
        <v>65.67</v>
      </c>
      <c r="AD51" s="2">
        <f t="shared" si="0"/>
        <v>1.0999999999999943</v>
      </c>
      <c r="AE51" s="138">
        <f>AC51/AC52-1</f>
        <v>8.2911100875173727E-3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70.215199999999996</v>
      </c>
      <c r="Q52" s="2"/>
      <c r="T52" s="108" t="s">
        <v>106</v>
      </c>
      <c r="U52" s="106" t="s">
        <v>585</v>
      </c>
      <c r="W52" s="123">
        <v>42643</v>
      </c>
      <c r="X52" s="41">
        <v>65.12</v>
      </c>
      <c r="Y52" s="41">
        <v>65.67</v>
      </c>
      <c r="Z52" s="41">
        <v>64.7</v>
      </c>
      <c r="AA52" s="41">
        <v>65.400000000000006</v>
      </c>
      <c r="AB52" s="104">
        <v>891800</v>
      </c>
      <c r="AC52" s="9">
        <v>65.13</v>
      </c>
      <c r="AD52" s="2">
        <f t="shared" si="0"/>
        <v>0.96999999999999886</v>
      </c>
      <c r="AE52" s="138">
        <f t="shared" si="1"/>
        <v>1.3223397635345302E-2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69.52</v>
      </c>
      <c r="Q53" s="2"/>
      <c r="T53" s="108" t="s">
        <v>107</v>
      </c>
      <c r="U53" s="107">
        <v>1701008</v>
      </c>
      <c r="W53" s="123">
        <v>42642</v>
      </c>
      <c r="X53" s="41">
        <v>64.5</v>
      </c>
      <c r="Y53" s="41">
        <v>64.84</v>
      </c>
      <c r="Z53" s="41">
        <v>64.2</v>
      </c>
      <c r="AA53" s="41">
        <v>64.55</v>
      </c>
      <c r="AB53" s="104">
        <v>773300</v>
      </c>
      <c r="AC53" s="9">
        <v>64.28</v>
      </c>
      <c r="AD53" s="2">
        <f t="shared" si="0"/>
        <v>0.64000000000000057</v>
      </c>
      <c r="AE53" s="138">
        <f t="shared" si="1"/>
        <v>1.4020875525784238E-3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68.824799999999996</v>
      </c>
      <c r="Q54" s="2"/>
      <c r="T54" s="108" t="s">
        <v>110</v>
      </c>
      <c r="U54" s="107">
        <v>1044370</v>
      </c>
      <c r="W54" s="123">
        <v>42641</v>
      </c>
      <c r="X54" s="41">
        <v>64.150000000000006</v>
      </c>
      <c r="Y54" s="41">
        <v>64.489999999999995</v>
      </c>
      <c r="Z54" s="41">
        <v>63.94</v>
      </c>
      <c r="AA54" s="41">
        <v>64.459999999999994</v>
      </c>
      <c r="AB54" s="104">
        <v>1255800</v>
      </c>
      <c r="AC54" s="9">
        <v>64.19</v>
      </c>
      <c r="AD54" s="2">
        <f t="shared" si="0"/>
        <v>0.54999999999999716</v>
      </c>
      <c r="AE54" s="138">
        <f t="shared" si="1"/>
        <v>7.2179507296405987E-3</v>
      </c>
    </row>
    <row r="55" spans="1:42" x14ac:dyDescent="0.25">
      <c r="O55" s="83">
        <v>0.98</v>
      </c>
      <c r="P55" s="83">
        <f t="shared" si="2"/>
        <v>68.129599999999996</v>
      </c>
      <c r="T55" s="108" t="s">
        <v>108</v>
      </c>
      <c r="U55" s="106" t="s">
        <v>586</v>
      </c>
      <c r="W55" s="123">
        <v>42640</v>
      </c>
      <c r="X55" s="41">
        <v>63.45</v>
      </c>
      <c r="Y55" s="41">
        <v>64.150000000000006</v>
      </c>
      <c r="Z55" s="41">
        <v>63.17</v>
      </c>
      <c r="AA55" s="41">
        <v>64</v>
      </c>
      <c r="AB55" s="104">
        <v>920100</v>
      </c>
      <c r="AC55" s="9">
        <v>63.73</v>
      </c>
      <c r="AD55" s="2">
        <f t="shared" si="0"/>
        <v>0.98000000000000398</v>
      </c>
      <c r="AE55" s="138">
        <f t="shared" si="1"/>
        <v>4.4129235618597384E-3</v>
      </c>
    </row>
    <row r="56" spans="1:42" x14ac:dyDescent="0.25">
      <c r="O56" s="83">
        <v>0.97</v>
      </c>
      <c r="P56" s="83">
        <f t="shared" si="2"/>
        <v>67.434399999999997</v>
      </c>
      <c r="T56" s="108" t="s">
        <v>111</v>
      </c>
      <c r="U56" s="106">
        <v>20.7</v>
      </c>
      <c r="W56" s="123">
        <v>42639</v>
      </c>
      <c r="X56" s="41">
        <v>63.81</v>
      </c>
      <c r="Y56" s="41">
        <v>64.040000000000006</v>
      </c>
      <c r="Z56" s="41">
        <v>63.5</v>
      </c>
      <c r="AA56" s="41">
        <v>63.72</v>
      </c>
      <c r="AB56" s="104">
        <v>670700</v>
      </c>
      <c r="AC56" s="9">
        <v>63.45</v>
      </c>
      <c r="AD56" s="2">
        <f t="shared" si="0"/>
        <v>0.54000000000000625</v>
      </c>
      <c r="AE56" s="138">
        <f t="shared" si="1"/>
        <v>-6.1090225563910083E-3</v>
      </c>
    </row>
    <row r="57" spans="1:42" x14ac:dyDescent="0.25">
      <c r="O57" s="83">
        <v>0.96</v>
      </c>
      <c r="P57" s="83">
        <f t="shared" si="2"/>
        <v>66.739199999999997</v>
      </c>
      <c r="T57" s="108" t="s">
        <v>112</v>
      </c>
      <c r="U57" s="106">
        <v>3.36</v>
      </c>
      <c r="W57" s="123">
        <v>42636</v>
      </c>
      <c r="X57" s="41">
        <v>64.66</v>
      </c>
      <c r="Y57" s="41">
        <v>64.790000000000006</v>
      </c>
      <c r="Z57" s="41">
        <v>63.99</v>
      </c>
      <c r="AA57" s="41">
        <v>64.11</v>
      </c>
      <c r="AB57" s="104">
        <v>726700</v>
      </c>
      <c r="AC57" s="9">
        <v>63.84</v>
      </c>
      <c r="AD57" s="2">
        <f t="shared" si="0"/>
        <v>0.80000000000000426</v>
      </c>
      <c r="AE57" s="138">
        <f t="shared" si="1"/>
        <v>-1.268171976492416E-2</v>
      </c>
      <c r="AL57" s="234"/>
      <c r="AO57" s="234"/>
    </row>
    <row r="58" spans="1:42" x14ac:dyDescent="0.25">
      <c r="O58" s="83">
        <v>0.95</v>
      </c>
      <c r="P58" s="83">
        <f t="shared" si="2"/>
        <v>66.043999999999997</v>
      </c>
      <c r="T58" s="108" t="s">
        <v>109</v>
      </c>
      <c r="U58" s="106" t="s">
        <v>587</v>
      </c>
      <c r="W58" s="123">
        <v>42635</v>
      </c>
      <c r="X58" s="41">
        <v>65.010000000000005</v>
      </c>
      <c r="Y58" s="41">
        <v>65.239999999999995</v>
      </c>
      <c r="Z58" s="41">
        <v>64.849999999999994</v>
      </c>
      <c r="AA58" s="41">
        <v>64.930000000000007</v>
      </c>
      <c r="AB58" s="104">
        <v>1245200</v>
      </c>
      <c r="AC58" s="9">
        <v>64.66</v>
      </c>
      <c r="AD58" s="2">
        <f t="shared" si="0"/>
        <v>0.39000000000000057</v>
      </c>
      <c r="AE58" s="138">
        <f t="shared" si="1"/>
        <v>9.9968759762574244E-3</v>
      </c>
    </row>
    <row r="59" spans="1:42" x14ac:dyDescent="0.25">
      <c r="O59" s="83">
        <v>0.94</v>
      </c>
      <c r="P59" s="83">
        <f t="shared" si="2"/>
        <v>65.348799999999997</v>
      </c>
      <c r="W59" s="123">
        <v>42634</v>
      </c>
      <c r="X59" s="41">
        <v>63.2</v>
      </c>
      <c r="Y59" s="41">
        <v>64.37</v>
      </c>
      <c r="Z59" s="41">
        <v>63.13</v>
      </c>
      <c r="AA59" s="41">
        <v>64.290000000000006</v>
      </c>
      <c r="AB59" s="104">
        <v>1177800</v>
      </c>
      <c r="AC59" s="9">
        <v>64.02</v>
      </c>
      <c r="AD59" s="2">
        <f t="shared" si="0"/>
        <v>1.240000000000002</v>
      </c>
      <c r="AE59" s="138">
        <f t="shared" si="1"/>
        <v>2.3664854493124388E-2</v>
      </c>
      <c r="AL59" s="234"/>
    </row>
    <row r="60" spans="1:42" x14ac:dyDescent="0.25">
      <c r="O60" s="83">
        <v>0.93</v>
      </c>
      <c r="P60" s="83">
        <f t="shared" si="2"/>
        <v>64.653599999999997</v>
      </c>
      <c r="W60" s="123">
        <v>42633</v>
      </c>
      <c r="X60" s="41">
        <v>63.25</v>
      </c>
      <c r="Y60" s="41">
        <v>63.62</v>
      </c>
      <c r="Z60" s="41">
        <v>62.66</v>
      </c>
      <c r="AA60" s="41">
        <v>62.8</v>
      </c>
      <c r="AB60" s="104">
        <v>892200</v>
      </c>
      <c r="AC60" s="9">
        <v>62.54</v>
      </c>
      <c r="AD60" s="2">
        <f t="shared" si="0"/>
        <v>0.96000000000000085</v>
      </c>
      <c r="AE60" s="138">
        <f t="shared" si="1"/>
        <v>-2.0743577469284347E-3</v>
      </c>
    </row>
    <row r="61" spans="1:42" x14ac:dyDescent="0.25">
      <c r="O61" s="83">
        <v>0.92</v>
      </c>
      <c r="P61" s="83">
        <f t="shared" si="2"/>
        <v>63.958399999999997</v>
      </c>
      <c r="W61" s="123">
        <v>42632</v>
      </c>
      <c r="X61" s="41">
        <v>62.86</v>
      </c>
      <c r="Y61" s="41">
        <v>63.22</v>
      </c>
      <c r="Z61" s="41">
        <v>62.79</v>
      </c>
      <c r="AA61" s="41">
        <v>62.93</v>
      </c>
      <c r="AB61" s="104">
        <v>1130900</v>
      </c>
      <c r="AC61" s="9">
        <v>62.67</v>
      </c>
      <c r="AD61" s="2">
        <f t="shared" si="0"/>
        <v>0.42999999999999972</v>
      </c>
      <c r="AE61" s="138">
        <f t="shared" si="1"/>
        <v>4.1659990386155865E-3</v>
      </c>
      <c r="AL61" s="234"/>
      <c r="AO61" s="234"/>
    </row>
    <row r="62" spans="1:42" x14ac:dyDescent="0.25">
      <c r="O62" s="83">
        <v>0.91</v>
      </c>
      <c r="P62" s="83">
        <f t="shared" si="2"/>
        <v>63.263199999999998</v>
      </c>
      <c r="W62" s="123">
        <v>42629</v>
      </c>
      <c r="X62" s="41">
        <v>62.29</v>
      </c>
      <c r="Y62" s="41">
        <v>62.93</v>
      </c>
      <c r="Z62" s="41">
        <v>61.9</v>
      </c>
      <c r="AA62" s="41">
        <v>62.67</v>
      </c>
      <c r="AB62" s="104">
        <v>785200</v>
      </c>
      <c r="AC62" s="9">
        <v>62.41</v>
      </c>
      <c r="AD62" s="2">
        <f t="shared" si="0"/>
        <v>1.0300000000000011</v>
      </c>
      <c r="AE62" s="138">
        <f t="shared" si="1"/>
        <v>8.0179602309171649E-4</v>
      </c>
    </row>
    <row r="63" spans="1:42" x14ac:dyDescent="0.25">
      <c r="O63" s="83">
        <v>0.9</v>
      </c>
      <c r="P63" s="83">
        <f t="shared" si="2"/>
        <v>62.567999999999998</v>
      </c>
      <c r="W63" s="123">
        <v>42628</v>
      </c>
      <c r="X63" s="41">
        <v>61.23</v>
      </c>
      <c r="Y63" s="41">
        <v>62.69</v>
      </c>
      <c r="Z63" s="41">
        <v>61.23</v>
      </c>
      <c r="AA63" s="41">
        <v>62.62</v>
      </c>
      <c r="AB63" s="104">
        <v>1026400</v>
      </c>
      <c r="AC63" s="9">
        <v>62.36</v>
      </c>
      <c r="AD63" s="2">
        <f t="shared" si="0"/>
        <v>1.4600000000000009</v>
      </c>
      <c r="AE63" s="138">
        <f t="shared" si="1"/>
        <v>2.1457821457821602E-2</v>
      </c>
      <c r="AL63" s="234"/>
      <c r="AO63" s="234"/>
      <c r="AP63" s="234"/>
    </row>
    <row r="64" spans="1:42" x14ac:dyDescent="0.25">
      <c r="W64" s="123">
        <v>42627</v>
      </c>
      <c r="X64" s="41">
        <v>61.19</v>
      </c>
      <c r="Y64" s="41">
        <v>61.9</v>
      </c>
      <c r="Z64" s="41">
        <v>61.11</v>
      </c>
      <c r="AA64" s="41">
        <v>61.31</v>
      </c>
      <c r="AB64" s="104">
        <v>849400</v>
      </c>
      <c r="AC64" s="9">
        <v>61.05</v>
      </c>
      <c r="AD64" s="2">
        <f t="shared" si="0"/>
        <v>0.78999999999999915</v>
      </c>
      <c r="AE64" s="138">
        <f t="shared" si="1"/>
        <v>-1.4720314033366266E-3</v>
      </c>
    </row>
    <row r="65" spans="23:41" x14ac:dyDescent="0.25">
      <c r="W65" s="123">
        <v>42626</v>
      </c>
      <c r="X65" s="41">
        <v>62.05</v>
      </c>
      <c r="Y65" s="41">
        <v>62.55</v>
      </c>
      <c r="Z65" s="41">
        <v>61.37</v>
      </c>
      <c r="AA65" s="41">
        <v>61.4</v>
      </c>
      <c r="AB65" s="104">
        <v>819700</v>
      </c>
      <c r="AC65" s="9">
        <v>61.14</v>
      </c>
      <c r="AD65" s="2">
        <f t="shared" si="0"/>
        <v>1.1799999999999997</v>
      </c>
      <c r="AE65" s="138">
        <f t="shared" si="1"/>
        <v>-2.2854403068563234E-2</v>
      </c>
      <c r="AL65" s="234"/>
      <c r="AO65" s="234"/>
    </row>
    <row r="66" spans="23:41" x14ac:dyDescent="0.25">
      <c r="W66" s="123">
        <v>42625</v>
      </c>
      <c r="X66" s="41">
        <v>61.81</v>
      </c>
      <c r="Y66" s="41">
        <v>63.35</v>
      </c>
      <c r="Z66" s="41">
        <v>61.56</v>
      </c>
      <c r="AA66" s="41">
        <v>62.83</v>
      </c>
      <c r="AB66" s="104">
        <v>1160200</v>
      </c>
      <c r="AC66" s="9">
        <v>62.57</v>
      </c>
      <c r="AD66" s="2">
        <f t="shared" si="0"/>
        <v>1.7899999999999991</v>
      </c>
      <c r="AE66" s="138">
        <f t="shared" si="1"/>
        <v>1.049741602067189E-2</v>
      </c>
    </row>
    <row r="67" spans="23:41" x14ac:dyDescent="0.25">
      <c r="W67" s="123">
        <v>42622</v>
      </c>
      <c r="X67" s="41">
        <v>63.88</v>
      </c>
      <c r="Y67" s="41">
        <v>63.94</v>
      </c>
      <c r="Z67" s="41">
        <v>62.18</v>
      </c>
      <c r="AA67" s="41">
        <v>62.18</v>
      </c>
      <c r="AB67" s="104">
        <v>1121100</v>
      </c>
      <c r="AC67" s="9">
        <v>61.92</v>
      </c>
      <c r="AD67" s="2">
        <f>Y67-Z67</f>
        <v>1.759999999999998</v>
      </c>
      <c r="AE67" s="138">
        <f>AC67/AC68-1</f>
        <v>-4.0594979857452862E-2</v>
      </c>
      <c r="AL67" s="234"/>
    </row>
    <row r="68" spans="23:41" x14ac:dyDescent="0.25">
      <c r="W68" s="123">
        <v>42621</v>
      </c>
      <c r="X68" s="41">
        <v>65.03</v>
      </c>
      <c r="Y68" s="41">
        <v>65.099999999999994</v>
      </c>
      <c r="Z68" s="41">
        <v>64.37</v>
      </c>
      <c r="AA68" s="41">
        <v>64.81</v>
      </c>
      <c r="AB68" s="104">
        <v>409500</v>
      </c>
      <c r="AC68" s="9">
        <v>64.540000000000006</v>
      </c>
      <c r="AD68" s="2">
        <f>Y68-Z68</f>
        <v>0.72999999999998977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258</v>
      </c>
      <c r="W2" s="94">
        <v>42713</v>
      </c>
      <c r="X2" s="10">
        <v>56.91</v>
      </c>
      <c r="Y2" s="10">
        <v>57.24</v>
      </c>
      <c r="Z2" s="10">
        <v>56.49</v>
      </c>
      <c r="AA2" s="10">
        <v>57.14</v>
      </c>
      <c r="AB2" s="95">
        <v>20313400</v>
      </c>
      <c r="AC2" s="10">
        <v>57.14</v>
      </c>
      <c r="AD2" s="2">
        <f>Y2-Z2</f>
        <v>0.75</v>
      </c>
      <c r="AE2" s="138">
        <f>AC2/AC3-1</f>
        <v>-2.6182579856868227E-3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57.14</v>
      </c>
      <c r="T3" s="121"/>
      <c r="W3" s="94">
        <v>42712</v>
      </c>
      <c r="X3" s="10">
        <v>57.29</v>
      </c>
      <c r="Y3" s="10">
        <v>58.02</v>
      </c>
      <c r="Z3" s="10">
        <v>56.71</v>
      </c>
      <c r="AA3" s="10">
        <v>57.29</v>
      </c>
      <c r="AB3" s="95">
        <v>39770400</v>
      </c>
      <c r="AC3" s="10">
        <v>57.29</v>
      </c>
      <c r="AD3" s="2">
        <f>Y3-Z3</f>
        <v>1.3100000000000023</v>
      </c>
      <c r="AE3" s="138">
        <f>AC3/AC4-1</f>
        <v>1.7458100558664924E-4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57.14</v>
      </c>
      <c r="R4" s="521">
        <v>-2.5999999999999999E-3</v>
      </c>
      <c r="T4" s="121"/>
      <c r="W4" s="94">
        <v>42711</v>
      </c>
      <c r="X4" s="10">
        <v>55.55</v>
      </c>
      <c r="Y4" s="10">
        <v>57.29</v>
      </c>
      <c r="Z4" s="10">
        <v>55.23</v>
      </c>
      <c r="AA4" s="10">
        <v>57.28</v>
      </c>
      <c r="AB4" s="95">
        <v>45989600</v>
      </c>
      <c r="AC4" s="10">
        <v>57.28</v>
      </c>
      <c r="AD4" s="2">
        <f t="shared" ref="AD4:AD67" si="0">Y4-Z4</f>
        <v>2.0600000000000023</v>
      </c>
      <c r="AE4" s="138">
        <f t="shared" ref="AE4:AE67" si="1">AC4/AC5-1</f>
        <v>3.114311431143113E-2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42710</v>
      </c>
      <c r="X5" s="10">
        <v>54.45</v>
      </c>
      <c r="Y5" s="10">
        <v>55.57</v>
      </c>
      <c r="Z5" s="10">
        <v>54.22</v>
      </c>
      <c r="AA5" s="10">
        <v>55.55</v>
      </c>
      <c r="AB5" s="95">
        <v>30206800</v>
      </c>
      <c r="AC5" s="10">
        <v>55.55</v>
      </c>
      <c r="AD5" s="2">
        <f t="shared" si="0"/>
        <v>1.3500000000000014</v>
      </c>
      <c r="AE5" s="138">
        <f t="shared" si="1"/>
        <v>2.2079116835326484E-2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42709</v>
      </c>
      <c r="X6" s="10">
        <v>53.9</v>
      </c>
      <c r="Y6" s="10">
        <v>54.53</v>
      </c>
      <c r="Z6" s="10">
        <v>53.87</v>
      </c>
      <c r="AA6" s="10">
        <v>54.35</v>
      </c>
      <c r="AB6" s="95">
        <v>23858600</v>
      </c>
      <c r="AC6" s="10">
        <v>54.35</v>
      </c>
      <c r="AD6" s="2">
        <f t="shared" si="0"/>
        <v>0.66000000000000369</v>
      </c>
      <c r="AE6" s="138">
        <f t="shared" si="1"/>
        <v>1.4371033967898628E-2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42706</v>
      </c>
      <c r="X7" s="10">
        <v>54.24</v>
      </c>
      <c r="Y7" s="10">
        <v>54.27</v>
      </c>
      <c r="Z7" s="10">
        <v>53.31</v>
      </c>
      <c r="AA7" s="10">
        <v>53.58</v>
      </c>
      <c r="AB7" s="95">
        <v>21538000</v>
      </c>
      <c r="AC7" s="10">
        <v>53.58</v>
      </c>
      <c r="AD7" s="2">
        <f t="shared" si="0"/>
        <v>0.96000000000000085</v>
      </c>
      <c r="AE7" s="138">
        <f t="shared" si="1"/>
        <v>-1.3986013986014068E-2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42705</v>
      </c>
      <c r="X8" s="10">
        <v>53.13</v>
      </c>
      <c r="Y8" s="10">
        <v>54.47</v>
      </c>
      <c r="Z8" s="10">
        <v>53.06</v>
      </c>
      <c r="AA8" s="10">
        <v>54.34</v>
      </c>
      <c r="AB8" s="95">
        <v>35512200</v>
      </c>
      <c r="AC8" s="10">
        <v>54.34</v>
      </c>
      <c r="AD8" s="2">
        <f t="shared" si="0"/>
        <v>1.4099999999999966</v>
      </c>
      <c r="AE8" s="138">
        <f t="shared" si="1"/>
        <v>2.6832955404384018E-2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42704</v>
      </c>
      <c r="X9" s="10">
        <v>52.48</v>
      </c>
      <c r="Y9" s="10">
        <v>53.16</v>
      </c>
      <c r="Z9" s="10">
        <v>52.3</v>
      </c>
      <c r="AA9" s="10">
        <v>52.92</v>
      </c>
      <c r="AB9" s="95">
        <v>26338100</v>
      </c>
      <c r="AC9" s="10">
        <v>52.92</v>
      </c>
      <c r="AD9" s="2">
        <f t="shared" si="0"/>
        <v>0.85999999999999943</v>
      </c>
      <c r="AE9" s="138">
        <f t="shared" si="1"/>
        <v>2.0439645198611744E-2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42703</v>
      </c>
      <c r="X10" s="10">
        <v>51.56</v>
      </c>
      <c r="Y10" s="10">
        <v>52.13</v>
      </c>
      <c r="Z10" s="10">
        <v>51.56</v>
      </c>
      <c r="AA10" s="10">
        <v>51.86</v>
      </c>
      <c r="AB10" s="95">
        <v>16097000</v>
      </c>
      <c r="AC10" s="10">
        <v>51.86</v>
      </c>
      <c r="AD10" s="2">
        <f t="shared" si="0"/>
        <v>0.57000000000000028</v>
      </c>
      <c r="AE10" s="138">
        <f t="shared" si="1"/>
        <v>5.4284606436603156E-3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2.7400000000000001E-2</v>
      </c>
      <c r="W11" s="94">
        <v>42702</v>
      </c>
      <c r="X11" s="10">
        <v>52.12</v>
      </c>
      <c r="Y11" s="10">
        <v>52.48</v>
      </c>
      <c r="Z11" s="10">
        <v>51.39</v>
      </c>
      <c r="AA11" s="10">
        <v>51.58</v>
      </c>
      <c r="AB11" s="95">
        <v>25832600</v>
      </c>
      <c r="AC11" s="10">
        <v>51.58</v>
      </c>
      <c r="AD11" s="2">
        <f t="shared" si="0"/>
        <v>1.0899999999999963</v>
      </c>
      <c r="AE11" s="138">
        <f t="shared" si="1"/>
        <v>-1.9764348156594447E-2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42699</v>
      </c>
      <c r="X12" s="10">
        <v>52.4</v>
      </c>
      <c r="Y12" s="10">
        <v>52.62</v>
      </c>
      <c r="Z12" s="10">
        <v>52.04</v>
      </c>
      <c r="AA12" s="10">
        <v>52.62</v>
      </c>
      <c r="AB12" s="95">
        <v>9635500</v>
      </c>
      <c r="AC12" s="10">
        <v>52.62</v>
      </c>
      <c r="AD12" s="2">
        <f t="shared" si="0"/>
        <v>0.57999999999999829</v>
      </c>
      <c r="AE12" s="138">
        <f t="shared" si="1"/>
        <v>8.8190184049079523E-3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42697</v>
      </c>
      <c r="X13" s="10">
        <v>52.45</v>
      </c>
      <c r="Y13" s="10">
        <v>52.63</v>
      </c>
      <c r="Z13" s="10">
        <v>51.95</v>
      </c>
      <c r="AA13" s="10">
        <v>52.16</v>
      </c>
      <c r="AB13" s="95">
        <v>19986800</v>
      </c>
      <c r="AC13" s="10">
        <v>52.16</v>
      </c>
      <c r="AD13" s="2">
        <f t="shared" si="0"/>
        <v>0.67999999999999972</v>
      </c>
      <c r="AE13" s="138">
        <f t="shared" si="1"/>
        <v>-1.1489850631942744E-3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42696</v>
      </c>
      <c r="X14" s="10">
        <v>52.43</v>
      </c>
      <c r="Y14" s="10">
        <v>52.58</v>
      </c>
      <c r="Z14" s="10">
        <v>51.81</v>
      </c>
      <c r="AA14" s="10">
        <v>52.22</v>
      </c>
      <c r="AB14" s="95">
        <v>22711800</v>
      </c>
      <c r="AC14" s="10">
        <v>52.22</v>
      </c>
      <c r="AD14" s="2">
        <f t="shared" si="0"/>
        <v>0.76999999999999602</v>
      </c>
      <c r="AE14" s="138">
        <f t="shared" si="1"/>
        <v>1.9186492709133418E-3</v>
      </c>
    </row>
    <row r="15" spans="1:40" x14ac:dyDescent="0.25">
      <c r="H15" s="72"/>
      <c r="W15" s="94">
        <v>42695</v>
      </c>
      <c r="X15" s="10">
        <v>52.85</v>
      </c>
      <c r="Y15" s="10">
        <v>52.98</v>
      </c>
      <c r="Z15" s="10">
        <v>52.02</v>
      </c>
      <c r="AA15" s="10">
        <v>52.12</v>
      </c>
      <c r="AB15" s="95">
        <v>23250400</v>
      </c>
      <c r="AC15" s="10">
        <v>52.12</v>
      </c>
      <c r="AD15" s="2">
        <f t="shared" si="0"/>
        <v>0.95999999999999375</v>
      </c>
      <c r="AE15" s="138">
        <f t="shared" si="1"/>
        <v>-1.3252555850056802E-2</v>
      </c>
      <c r="AK15" s="234"/>
      <c r="AN15" s="234"/>
    </row>
    <row r="16" spans="1:40" x14ac:dyDescent="0.25">
      <c r="H16" s="72"/>
      <c r="W16" s="94">
        <v>42692</v>
      </c>
      <c r="X16" s="10">
        <v>52.45</v>
      </c>
      <c r="Y16" s="10">
        <v>52.98</v>
      </c>
      <c r="Z16" s="10">
        <v>51.99</v>
      </c>
      <c r="AA16" s="10">
        <v>52.82</v>
      </c>
      <c r="AB16" s="95">
        <v>29403800</v>
      </c>
      <c r="AC16" s="10">
        <v>52.82</v>
      </c>
      <c r="AD16" s="2">
        <f t="shared" si="0"/>
        <v>0.98999999999999488</v>
      </c>
      <c r="AE16" s="138">
        <f t="shared" si="1"/>
        <v>6.2869117927224494E-3</v>
      </c>
    </row>
    <row r="17" spans="1:40" x14ac:dyDescent="0.25">
      <c r="H17" s="72"/>
      <c r="W17" s="94">
        <v>42691</v>
      </c>
      <c r="X17" s="10">
        <v>51.39</v>
      </c>
      <c r="Y17" s="10">
        <v>52.9</v>
      </c>
      <c r="Z17" s="10">
        <v>50.96</v>
      </c>
      <c r="AA17" s="10">
        <v>52.49</v>
      </c>
      <c r="AB17" s="95">
        <v>29128600</v>
      </c>
      <c r="AC17" s="10">
        <v>52.49</v>
      </c>
      <c r="AD17" s="2">
        <f t="shared" si="0"/>
        <v>1.9399999999999977</v>
      </c>
      <c r="AE17" s="138">
        <f t="shared" si="1"/>
        <v>1.567337461300311E-2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42690</v>
      </c>
      <c r="X18" s="10">
        <v>51.79</v>
      </c>
      <c r="Y18" s="10">
        <v>52.17</v>
      </c>
      <c r="Z18" s="10">
        <v>51.36</v>
      </c>
      <c r="AA18" s="10">
        <v>51.68</v>
      </c>
      <c r="AB18" s="95">
        <v>26774300</v>
      </c>
      <c r="AC18" s="10">
        <v>51.68</v>
      </c>
      <c r="AD18" s="2">
        <f t="shared" si="0"/>
        <v>0.81000000000000227</v>
      </c>
      <c r="AE18" s="138">
        <f t="shared" si="1"/>
        <v>-1.7303669899220497E-2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W19" s="94">
        <v>42689</v>
      </c>
      <c r="X19" s="10">
        <v>52.38</v>
      </c>
      <c r="Y19" s="10">
        <v>52.59</v>
      </c>
      <c r="Z19" s="10">
        <v>51.54</v>
      </c>
      <c r="AA19" s="10">
        <v>52.59</v>
      </c>
      <c r="AB19" s="95">
        <v>39149400</v>
      </c>
      <c r="AC19" s="10">
        <v>52.59</v>
      </c>
      <c r="AD19" s="2">
        <f t="shared" si="0"/>
        <v>1.0500000000000043</v>
      </c>
      <c r="AE19" s="138">
        <f t="shared" si="1"/>
        <v>-1.1837655016910809E-2</v>
      </c>
      <c r="AK19" s="234"/>
      <c r="AN19" s="234"/>
    </row>
    <row r="20" spans="1:40" x14ac:dyDescent="0.25">
      <c r="W20" s="94">
        <v>42688</v>
      </c>
      <c r="X20" s="10">
        <v>51.91</v>
      </c>
      <c r="Y20" s="10">
        <v>54.06</v>
      </c>
      <c r="Z20" s="10">
        <v>51.91</v>
      </c>
      <c r="AA20" s="10">
        <v>53.22</v>
      </c>
      <c r="AB20" s="95">
        <v>58839400</v>
      </c>
      <c r="AC20" s="10">
        <v>53.22</v>
      </c>
      <c r="AD20" s="2">
        <f t="shared" si="0"/>
        <v>2.1500000000000057</v>
      </c>
      <c r="AE20" s="138">
        <f t="shared" si="1"/>
        <v>2.8803402281074808E-2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42685</v>
      </c>
      <c r="X21" s="10">
        <v>51.09</v>
      </c>
      <c r="Y21" s="10">
        <v>51.99</v>
      </c>
      <c r="Z21" s="10">
        <v>50.73</v>
      </c>
      <c r="AA21" s="10">
        <v>51.73</v>
      </c>
      <c r="AB21" s="95">
        <v>46558300</v>
      </c>
      <c r="AC21" s="10">
        <v>51.73</v>
      </c>
      <c r="AD21" s="2">
        <f t="shared" si="0"/>
        <v>1.2600000000000051</v>
      </c>
      <c r="AE21" s="138">
        <f t="shared" si="1"/>
        <v>1.9368584156496116E-3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42684</v>
      </c>
      <c r="X22" s="10">
        <v>48.93</v>
      </c>
      <c r="Y22" s="10">
        <v>51.93</v>
      </c>
      <c r="Z22" s="10">
        <v>48.79</v>
      </c>
      <c r="AA22" s="10">
        <v>51.63</v>
      </c>
      <c r="AB22" s="95">
        <v>100976300</v>
      </c>
      <c r="AC22" s="10">
        <v>51.63</v>
      </c>
      <c r="AD22" s="2">
        <f t="shared" si="0"/>
        <v>3.1400000000000006</v>
      </c>
      <c r="AE22" s="138">
        <f t="shared" si="1"/>
        <v>7.5849135236507603E-2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42683</v>
      </c>
      <c r="X23" s="10">
        <v>46.33</v>
      </c>
      <c r="Y23" s="10">
        <v>48.61</v>
      </c>
      <c r="Z23" s="10">
        <v>46</v>
      </c>
      <c r="AA23" s="10">
        <v>47.99</v>
      </c>
      <c r="AB23" s="95">
        <v>67401300</v>
      </c>
      <c r="AC23" s="10">
        <v>47.99</v>
      </c>
      <c r="AD23" s="2">
        <f t="shared" si="0"/>
        <v>2.6099999999999994</v>
      </c>
      <c r="AE23" s="138">
        <f t="shared" si="1"/>
        <v>5.3798858146684392E-2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188</v>
      </c>
      <c r="W24" s="94">
        <v>42682</v>
      </c>
      <c r="X24" s="10">
        <v>45.18</v>
      </c>
      <c r="Y24" s="10">
        <v>45.82</v>
      </c>
      <c r="Z24" s="10">
        <v>44.87</v>
      </c>
      <c r="AA24" s="10">
        <v>45.54</v>
      </c>
      <c r="AB24" s="95">
        <v>19406700</v>
      </c>
      <c r="AC24" s="10">
        <v>45.54</v>
      </c>
      <c r="AD24" s="2">
        <f t="shared" si="0"/>
        <v>0.95000000000000284</v>
      </c>
      <c r="AE24" s="138">
        <f t="shared" si="1"/>
        <v>3.0837004405286361E-3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42681</v>
      </c>
      <c r="X25" s="10">
        <v>45.22</v>
      </c>
      <c r="Y25" s="10">
        <v>45.69</v>
      </c>
      <c r="Z25" s="10">
        <v>45.21</v>
      </c>
      <c r="AA25" s="10">
        <v>45.4</v>
      </c>
      <c r="AB25" s="95">
        <v>25452200</v>
      </c>
      <c r="AC25" s="10">
        <v>45.4</v>
      </c>
      <c r="AD25" s="2">
        <f t="shared" si="0"/>
        <v>0.47999999999999687</v>
      </c>
      <c r="AE25" s="138">
        <f t="shared" si="1"/>
        <v>1.7937219730941534E-2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42678</v>
      </c>
      <c r="X26" s="10">
        <v>45.36</v>
      </c>
      <c r="Y26" s="10">
        <v>45.42</v>
      </c>
      <c r="Z26" s="10">
        <v>44.49</v>
      </c>
      <c r="AA26" s="10">
        <v>44.6</v>
      </c>
      <c r="AB26" s="95">
        <v>27219000</v>
      </c>
      <c r="AC26" s="10">
        <v>44.6</v>
      </c>
      <c r="AD26" s="2">
        <f t="shared" si="0"/>
        <v>0.92999999999999972</v>
      </c>
      <c r="AE26" s="138">
        <f t="shared" si="1"/>
        <v>-1.6321129245699173E-2</v>
      </c>
    </row>
    <row r="27" spans="1:40" x14ac:dyDescent="0.25">
      <c r="B27" s="382">
        <v>42444</v>
      </c>
      <c r="C27" s="404">
        <v>40</v>
      </c>
      <c r="D27" s="574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42677</v>
      </c>
      <c r="X27" s="10">
        <v>45.33</v>
      </c>
      <c r="Y27" s="10">
        <v>45.79</v>
      </c>
      <c r="Z27" s="10">
        <v>45.25</v>
      </c>
      <c r="AA27" s="10">
        <v>45.34</v>
      </c>
      <c r="AB27" s="95">
        <v>14785100</v>
      </c>
      <c r="AC27" s="10">
        <v>45.34</v>
      </c>
      <c r="AD27" s="2">
        <f t="shared" si="0"/>
        <v>0.53999999999999915</v>
      </c>
      <c r="AE27" s="138">
        <f t="shared" si="1"/>
        <v>2.210433244915988E-3</v>
      </c>
    </row>
    <row r="28" spans="1:40" x14ac:dyDescent="0.25">
      <c r="B28" s="382">
        <v>42466</v>
      </c>
      <c r="C28" s="404">
        <v>80</v>
      </c>
      <c r="D28" s="574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42676</v>
      </c>
      <c r="X28" s="10">
        <v>45.38</v>
      </c>
      <c r="Y28" s="10">
        <v>45.51</v>
      </c>
      <c r="Z28" s="10">
        <v>45.07</v>
      </c>
      <c r="AA28" s="10">
        <v>45.24</v>
      </c>
      <c r="AB28" s="95">
        <v>19566600</v>
      </c>
      <c r="AC28" s="10">
        <v>45.24</v>
      </c>
      <c r="AD28" s="2">
        <f t="shared" si="0"/>
        <v>0.43999999999999773</v>
      </c>
      <c r="AE28" s="138" t="e">
        <f t="shared" si="1"/>
        <v>#DIV/0!</v>
      </c>
    </row>
    <row r="29" spans="1:40" x14ac:dyDescent="0.25">
      <c r="B29" s="382">
        <v>42469</v>
      </c>
      <c r="C29" s="404">
        <v>80</v>
      </c>
      <c r="D29" s="574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42676</v>
      </c>
      <c r="X29" s="10" t="s">
        <v>190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382">
        <v>42473</v>
      </c>
      <c r="C30" s="404">
        <v>40</v>
      </c>
      <c r="D30" s="574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42675</v>
      </c>
      <c r="X30" s="10">
        <v>46.12</v>
      </c>
      <c r="Y30" s="10">
        <v>46.28</v>
      </c>
      <c r="Z30" s="10">
        <v>45.6</v>
      </c>
      <c r="AA30" s="10">
        <v>45.99</v>
      </c>
      <c r="AB30" s="95">
        <v>20020200</v>
      </c>
      <c r="AC30" s="10">
        <v>45.61</v>
      </c>
      <c r="AD30" s="2">
        <f t="shared" si="0"/>
        <v>0.67999999999999972</v>
      </c>
      <c r="AE30" s="138">
        <f t="shared" si="1"/>
        <v>-4.3830813061584983E-4</v>
      </c>
    </row>
    <row r="31" spans="1:40" x14ac:dyDescent="0.25">
      <c r="B31" s="382">
        <v>42474</v>
      </c>
      <c r="C31" s="404">
        <v>80</v>
      </c>
      <c r="D31" s="574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42674</v>
      </c>
      <c r="X31" s="10">
        <v>46.4</v>
      </c>
      <c r="Y31" s="10">
        <v>46.56</v>
      </c>
      <c r="Z31" s="10">
        <v>46</v>
      </c>
      <c r="AA31" s="10">
        <v>46.01</v>
      </c>
      <c r="AB31" s="95">
        <v>20115900</v>
      </c>
      <c r="AC31" s="10">
        <v>45.63</v>
      </c>
      <c r="AD31" s="2">
        <f t="shared" si="0"/>
        <v>0.56000000000000227</v>
      </c>
      <c r="AE31" s="138">
        <f t="shared" si="1"/>
        <v>-4.7982551799345963E-3</v>
      </c>
    </row>
    <row r="32" spans="1:40" x14ac:dyDescent="0.25">
      <c r="B32" s="382">
        <v>42484</v>
      </c>
      <c r="C32" s="404">
        <v>80</v>
      </c>
      <c r="D32" s="574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42671</v>
      </c>
      <c r="X32" s="10">
        <v>46.57</v>
      </c>
      <c r="Y32" s="10">
        <v>46.64</v>
      </c>
      <c r="Z32" s="10">
        <v>45.88</v>
      </c>
      <c r="AA32" s="10">
        <v>46.23</v>
      </c>
      <c r="AB32" s="95">
        <v>20882000</v>
      </c>
      <c r="AC32" s="10">
        <v>45.85</v>
      </c>
      <c r="AD32" s="2">
        <f t="shared" si="0"/>
        <v>0.75999999999999801</v>
      </c>
      <c r="AE32" s="138">
        <f t="shared" si="1"/>
        <v>-3.9104931566369405E-3</v>
      </c>
    </row>
    <row r="33" spans="2:31" x14ac:dyDescent="0.25">
      <c r="B33" s="382">
        <v>42487</v>
      </c>
      <c r="C33" s="404">
        <v>40</v>
      </c>
      <c r="D33" s="574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42670</v>
      </c>
      <c r="X33" s="10">
        <v>46.42</v>
      </c>
      <c r="Y33" s="10">
        <v>46.81</v>
      </c>
      <c r="Z33" s="10">
        <v>46.26</v>
      </c>
      <c r="AA33" s="10">
        <v>46.41</v>
      </c>
      <c r="AB33" s="95">
        <v>25661000</v>
      </c>
      <c r="AC33" s="10">
        <v>46.03</v>
      </c>
      <c r="AD33" s="2">
        <f t="shared" si="0"/>
        <v>0.55000000000000426</v>
      </c>
      <c r="AE33" s="138">
        <f t="shared" si="1"/>
        <v>5.6805767970284915E-3</v>
      </c>
    </row>
    <row r="34" spans="2:31" x14ac:dyDescent="0.25">
      <c r="B34" s="382">
        <v>42489</v>
      </c>
      <c r="C34" s="404">
        <v>80</v>
      </c>
      <c r="D34" s="574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42669</v>
      </c>
      <c r="X34" s="10">
        <v>45.46</v>
      </c>
      <c r="Y34" s="10">
        <v>46.17</v>
      </c>
      <c r="Z34" s="10">
        <v>45.44</v>
      </c>
      <c r="AA34" s="10">
        <v>46.15</v>
      </c>
      <c r="AB34" s="95">
        <v>25181900</v>
      </c>
      <c r="AC34" s="10">
        <v>45.77</v>
      </c>
      <c r="AD34" s="2">
        <f t="shared" si="0"/>
        <v>0.73000000000000398</v>
      </c>
      <c r="AE34" s="138">
        <f t="shared" si="1"/>
        <v>9.4838994265549204E-3</v>
      </c>
    </row>
    <row r="35" spans="2:31" x14ac:dyDescent="0.25">
      <c r="B35" s="382">
        <v>42502</v>
      </c>
      <c r="C35" s="404">
        <v>80</v>
      </c>
      <c r="D35" s="574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42668</v>
      </c>
      <c r="X35" s="10">
        <v>45.47</v>
      </c>
      <c r="Y35" s="10">
        <v>45.8</v>
      </c>
      <c r="Z35" s="10">
        <v>45.41</v>
      </c>
      <c r="AA35" s="10">
        <v>45.72</v>
      </c>
      <c r="AB35" s="95">
        <v>20402000</v>
      </c>
      <c r="AC35" s="10">
        <v>45.34</v>
      </c>
      <c r="AD35" s="2">
        <f t="shared" si="0"/>
        <v>0.39000000000000057</v>
      </c>
      <c r="AE35" s="138">
        <f t="shared" si="1"/>
        <v>4.4306601683652413E-3</v>
      </c>
    </row>
    <row r="36" spans="2:31" x14ac:dyDescent="0.25">
      <c r="B36" s="382">
        <v>42503</v>
      </c>
      <c r="C36" s="404">
        <v>110</v>
      </c>
      <c r="D36" s="574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42667</v>
      </c>
      <c r="X36" s="10">
        <v>45.45</v>
      </c>
      <c r="Y36" s="10">
        <v>45.68</v>
      </c>
      <c r="Z36" s="10">
        <v>45.29</v>
      </c>
      <c r="AA36" s="10">
        <v>45.52</v>
      </c>
      <c r="AB36" s="95">
        <v>19303800</v>
      </c>
      <c r="AC36" s="10">
        <v>45.14</v>
      </c>
      <c r="AD36" s="2">
        <f t="shared" si="0"/>
        <v>0.39000000000000057</v>
      </c>
      <c r="AE36" s="138">
        <f t="shared" si="1"/>
        <v>9.3917710196780302E-3</v>
      </c>
    </row>
    <row r="37" spans="2:31" x14ac:dyDescent="0.25">
      <c r="B37" s="382">
        <v>42506</v>
      </c>
      <c r="C37" s="404">
        <v>110</v>
      </c>
      <c r="D37" s="574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42664</v>
      </c>
      <c r="X37" s="10">
        <v>44.74</v>
      </c>
      <c r="Y37" s="10">
        <v>45.3</v>
      </c>
      <c r="Z37" s="10">
        <v>44.66</v>
      </c>
      <c r="AA37" s="10">
        <v>45.09</v>
      </c>
      <c r="AB37" s="95">
        <v>21490800</v>
      </c>
      <c r="AC37" s="10">
        <v>44.72</v>
      </c>
      <c r="AD37" s="2">
        <f t="shared" si="0"/>
        <v>0.64000000000000057</v>
      </c>
      <c r="AE37" s="138">
        <f t="shared" si="1"/>
        <v>3.5906642728904536E-3</v>
      </c>
    </row>
    <row r="38" spans="2:31" x14ac:dyDescent="0.25">
      <c r="B38" s="382">
        <v>42507</v>
      </c>
      <c r="C38" s="404">
        <v>110</v>
      </c>
      <c r="D38" s="574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42663</v>
      </c>
      <c r="X38" s="10">
        <v>44.97</v>
      </c>
      <c r="Y38" s="10">
        <v>45.29</v>
      </c>
      <c r="Z38" s="10">
        <v>44.66</v>
      </c>
      <c r="AA38" s="10">
        <v>44.93</v>
      </c>
      <c r="AB38" s="95">
        <v>27210600</v>
      </c>
      <c r="AC38" s="10">
        <v>44.56</v>
      </c>
      <c r="AD38" s="2">
        <f t="shared" si="0"/>
        <v>0.63000000000000256</v>
      </c>
      <c r="AE38" s="138">
        <f t="shared" si="1"/>
        <v>-7.3513031855646505E-3</v>
      </c>
    </row>
    <row r="39" spans="2:31" ht="20.25" thickBot="1" x14ac:dyDescent="0.35">
      <c r="B39" s="382">
        <v>42514</v>
      </c>
      <c r="C39" s="404">
        <v>70</v>
      </c>
      <c r="D39" s="574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20" t="s">
        <v>78</v>
      </c>
      <c r="Q39" s="620"/>
      <c r="R39" s="34"/>
      <c r="W39" s="94">
        <v>42662</v>
      </c>
      <c r="X39" s="10">
        <v>44.86</v>
      </c>
      <c r="Y39" s="10">
        <v>45.53</v>
      </c>
      <c r="Z39" s="10">
        <v>44.86</v>
      </c>
      <c r="AA39" s="10">
        <v>45.26</v>
      </c>
      <c r="AB39" s="95">
        <v>26977000</v>
      </c>
      <c r="AC39" s="10">
        <v>44.89</v>
      </c>
      <c r="AD39" s="2">
        <f t="shared" si="0"/>
        <v>0.67000000000000171</v>
      </c>
      <c r="AE39" s="138">
        <f t="shared" si="1"/>
        <v>6.9537909376402585E-3</v>
      </c>
    </row>
    <row r="40" spans="2:31" ht="15.75" thickTop="1" x14ac:dyDescent="0.25">
      <c r="B40" s="382">
        <v>42522</v>
      </c>
      <c r="C40" s="404">
        <v>50</v>
      </c>
      <c r="D40" s="574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62.854000000000006</v>
      </c>
      <c r="R40" s="34"/>
      <c r="W40" s="94">
        <v>42661</v>
      </c>
      <c r="X40" s="10">
        <v>44.75</v>
      </c>
      <c r="Y40" s="10">
        <v>45</v>
      </c>
      <c r="Z40" s="10">
        <v>44.41</v>
      </c>
      <c r="AA40" s="10">
        <v>44.95</v>
      </c>
      <c r="AB40" s="95">
        <v>23877600</v>
      </c>
      <c r="AC40" s="10">
        <v>44.58</v>
      </c>
      <c r="AD40" s="2">
        <f t="shared" si="0"/>
        <v>0.59000000000000341</v>
      </c>
      <c r="AE40" s="138">
        <f t="shared" si="1"/>
        <v>1.0197144799455993E-2</v>
      </c>
    </row>
    <row r="41" spans="2:31" x14ac:dyDescent="0.25">
      <c r="B41" s="382">
        <v>42524</v>
      </c>
      <c r="C41" s="404">
        <v>80</v>
      </c>
      <c r="D41" s="574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62.282600000000002</v>
      </c>
      <c r="R41" s="34"/>
      <c r="W41" s="94">
        <v>42660</v>
      </c>
      <c r="X41" s="10">
        <v>44.54</v>
      </c>
      <c r="Y41" s="10">
        <v>44.76</v>
      </c>
      <c r="Z41" s="10">
        <v>44.32</v>
      </c>
      <c r="AA41" s="10">
        <v>44.5</v>
      </c>
      <c r="AB41" s="95">
        <v>18861300</v>
      </c>
      <c r="AC41" s="10">
        <v>44.13</v>
      </c>
      <c r="AD41" s="2">
        <f t="shared" si="0"/>
        <v>0.43999999999999773</v>
      </c>
      <c r="AE41" s="138">
        <f t="shared" si="1"/>
        <v>-4.7361299052773864E-3</v>
      </c>
    </row>
    <row r="42" spans="2:31" ht="20.25" thickBot="1" x14ac:dyDescent="0.35">
      <c r="B42" s="382">
        <v>42527</v>
      </c>
      <c r="C42" s="404">
        <v>50</v>
      </c>
      <c r="D42" s="574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61.711200000000005</v>
      </c>
      <c r="R42" s="34"/>
      <c r="T42" s="91" t="s">
        <v>113</v>
      </c>
      <c r="W42" s="94">
        <v>42657</v>
      </c>
      <c r="X42" s="10">
        <v>45.17</v>
      </c>
      <c r="Y42" s="10">
        <v>45.52</v>
      </c>
      <c r="Z42" s="10">
        <v>44.32</v>
      </c>
      <c r="AA42" s="10">
        <v>44.71</v>
      </c>
      <c r="AB42" s="95">
        <v>45418600</v>
      </c>
      <c r="AC42" s="10">
        <v>44.34</v>
      </c>
      <c r="AD42" s="2">
        <f t="shared" si="0"/>
        <v>1.2000000000000028</v>
      </c>
      <c r="AE42" s="138">
        <f t="shared" si="1"/>
        <v>-9.0130689499767769E-4</v>
      </c>
    </row>
    <row r="43" spans="2:31" ht="15.75" thickTop="1" x14ac:dyDescent="0.25">
      <c r="B43" s="382">
        <v>42531</v>
      </c>
      <c r="C43" s="404">
        <v>80</v>
      </c>
      <c r="D43" s="574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61.139800000000001</v>
      </c>
      <c r="R43" s="83"/>
      <c r="T43" s="97" t="s">
        <v>98</v>
      </c>
      <c r="U43" s="98">
        <v>57.29</v>
      </c>
      <c r="W43" s="94">
        <v>42656</v>
      </c>
      <c r="X43" s="10">
        <v>45.24</v>
      </c>
      <c r="Y43" s="10">
        <v>45.24</v>
      </c>
      <c r="Z43" s="10">
        <v>44.28</v>
      </c>
      <c r="AA43" s="10">
        <v>44.75</v>
      </c>
      <c r="AB43" s="95">
        <v>44174600</v>
      </c>
      <c r="AC43" s="10">
        <v>44.38</v>
      </c>
      <c r="AD43" s="2">
        <f t="shared" si="0"/>
        <v>0.96000000000000085</v>
      </c>
      <c r="AE43" s="138">
        <f t="shared" si="1"/>
        <v>-1.2680756395995529E-2</v>
      </c>
    </row>
    <row r="44" spans="2:31" x14ac:dyDescent="0.25">
      <c r="B44" s="382">
        <v>42535</v>
      </c>
      <c r="C44" s="404">
        <v>80</v>
      </c>
      <c r="D44" s="574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60.568400000000004</v>
      </c>
      <c r="R44" s="83"/>
      <c r="T44" s="87" t="s">
        <v>99</v>
      </c>
      <c r="U44" s="88">
        <v>56.72</v>
      </c>
      <c r="W44" s="94">
        <v>42655</v>
      </c>
      <c r="X44" s="10">
        <v>45.51</v>
      </c>
      <c r="Y44" s="10">
        <v>45.83</v>
      </c>
      <c r="Z44" s="10">
        <v>45.32</v>
      </c>
      <c r="AA44" s="10">
        <v>45.32</v>
      </c>
      <c r="AB44" s="95">
        <v>21780500</v>
      </c>
      <c r="AC44" s="10">
        <v>44.95</v>
      </c>
      <c r="AD44" s="2">
        <f t="shared" si="0"/>
        <v>0.50999999999999801</v>
      </c>
      <c r="AE44" s="138">
        <f t="shared" si="1"/>
        <v>-2.6625249611714752E-3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59.997</v>
      </c>
      <c r="R45" s="83"/>
      <c r="T45" s="87" t="s">
        <v>100</v>
      </c>
      <c r="U45" s="88" t="s">
        <v>588</v>
      </c>
      <c r="W45" s="94">
        <v>42654</v>
      </c>
      <c r="X45" s="10">
        <v>45.8</v>
      </c>
      <c r="Y45" s="10">
        <v>45.82</v>
      </c>
      <c r="Z45" s="10">
        <v>45.15</v>
      </c>
      <c r="AA45" s="10">
        <v>45.45</v>
      </c>
      <c r="AB45" s="95">
        <v>25442600</v>
      </c>
      <c r="AC45" s="10">
        <v>45.07</v>
      </c>
      <c r="AD45" s="2">
        <f t="shared" si="0"/>
        <v>0.67000000000000171</v>
      </c>
      <c r="AE45" s="138">
        <f t="shared" si="1"/>
        <v>-4.4179368235034433E-3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59.425600000000003</v>
      </c>
      <c r="R46" s="83"/>
      <c r="T46" s="87" t="s">
        <v>101</v>
      </c>
      <c r="U46" s="88" t="s">
        <v>589</v>
      </c>
      <c r="W46" s="94">
        <v>42653</v>
      </c>
      <c r="X46" s="10">
        <v>45.7</v>
      </c>
      <c r="Y46" s="10">
        <v>45.92</v>
      </c>
      <c r="Z46" s="10">
        <v>45.44</v>
      </c>
      <c r="AA46" s="10">
        <v>45.65</v>
      </c>
      <c r="AB46" s="95">
        <v>21804900</v>
      </c>
      <c r="AC46" s="10">
        <v>45.27</v>
      </c>
      <c r="AD46" s="2">
        <f t="shared" si="0"/>
        <v>0.48000000000000398</v>
      </c>
      <c r="AE46" s="138">
        <f t="shared" si="1"/>
        <v>6.8950177935942492E-3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58.854199999999999</v>
      </c>
      <c r="R47" s="83"/>
      <c r="T47" s="87" t="s">
        <v>102</v>
      </c>
      <c r="U47" s="88">
        <v>54.1</v>
      </c>
      <c r="W47" s="94">
        <v>42650</v>
      </c>
      <c r="X47" s="10">
        <v>45.2</v>
      </c>
      <c r="Y47" s="10">
        <v>45.45</v>
      </c>
      <c r="Z47" s="10">
        <v>44.93</v>
      </c>
      <c r="AA47" s="10">
        <v>45.33</v>
      </c>
      <c r="AB47" s="95">
        <v>24893600</v>
      </c>
      <c r="AC47" s="10">
        <v>44.96</v>
      </c>
      <c r="AD47" s="2">
        <f t="shared" si="0"/>
        <v>0.52000000000000313</v>
      </c>
      <c r="AE47" s="138">
        <f t="shared" si="1"/>
        <v>3.3474670832402964E-3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58.282800000000002</v>
      </c>
      <c r="R48" s="83"/>
      <c r="T48" s="87" t="s">
        <v>103</v>
      </c>
      <c r="U48" s="88">
        <v>0.96590299999999996</v>
      </c>
      <c r="W48" s="94">
        <v>42649</v>
      </c>
      <c r="X48" s="10">
        <v>45.18</v>
      </c>
      <c r="Y48" s="10">
        <v>45.39</v>
      </c>
      <c r="Z48" s="10">
        <v>44.83</v>
      </c>
      <c r="AA48" s="10">
        <v>45.18</v>
      </c>
      <c r="AB48" s="95">
        <v>29878200</v>
      </c>
      <c r="AC48" s="10">
        <v>44.81</v>
      </c>
      <c r="AD48" s="2">
        <f t="shared" si="0"/>
        <v>0.56000000000000227</v>
      </c>
      <c r="AE48" s="138">
        <f t="shared" si="1"/>
        <v>4.2581801882564108E-3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57.711399999999998</v>
      </c>
      <c r="R49" s="83"/>
      <c r="T49" s="87" t="s">
        <v>104</v>
      </c>
      <c r="U49" s="89" t="s">
        <v>347</v>
      </c>
      <c r="W49" s="94">
        <v>42648</v>
      </c>
      <c r="X49" s="10">
        <v>43.83</v>
      </c>
      <c r="Y49" s="10">
        <v>45.08</v>
      </c>
      <c r="Z49" s="10">
        <v>43.83</v>
      </c>
      <c r="AA49" s="10">
        <v>44.99</v>
      </c>
      <c r="AB49" s="95">
        <v>40459000</v>
      </c>
      <c r="AC49" s="10">
        <v>44.62</v>
      </c>
      <c r="AD49" s="2">
        <f t="shared" si="0"/>
        <v>1.25</v>
      </c>
      <c r="AE49" s="138">
        <f t="shared" si="1"/>
        <v>2.8347545517400263E-2</v>
      </c>
    </row>
    <row r="50" spans="2:31" x14ac:dyDescent="0.25">
      <c r="B50" s="382">
        <v>42566</v>
      </c>
      <c r="C50" s="404">
        <v>110</v>
      </c>
      <c r="D50" s="574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259</v>
      </c>
      <c r="O50" s="2"/>
      <c r="P50" s="83">
        <v>1</v>
      </c>
      <c r="Q50" s="83">
        <f t="shared" si="5"/>
        <v>57.14</v>
      </c>
      <c r="R50" s="83"/>
      <c r="T50" s="87"/>
      <c r="U50" s="88"/>
      <c r="W50" s="94">
        <v>42647</v>
      </c>
      <c r="X50" s="10">
        <v>43.62</v>
      </c>
      <c r="Y50" s="10">
        <v>44.09</v>
      </c>
      <c r="Z50" s="10">
        <v>43.55</v>
      </c>
      <c r="AA50" s="10">
        <v>43.75</v>
      </c>
      <c r="AB50" s="95">
        <v>44008300</v>
      </c>
      <c r="AC50" s="10">
        <v>43.39</v>
      </c>
      <c r="AD50" s="2">
        <f t="shared" si="0"/>
        <v>0.54000000000000625</v>
      </c>
      <c r="AE50" s="138">
        <f t="shared" si="1"/>
        <v>-1.840349666436536E-3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56.568600000000004</v>
      </c>
      <c r="R51" s="83"/>
      <c r="T51" s="87" t="s">
        <v>105</v>
      </c>
      <c r="U51" s="88" t="s">
        <v>590</v>
      </c>
      <c r="W51" s="94">
        <v>42646</v>
      </c>
      <c r="X51" s="10">
        <v>44.12</v>
      </c>
      <c r="Y51" s="10">
        <v>44.16</v>
      </c>
      <c r="Z51" s="10">
        <v>43.56</v>
      </c>
      <c r="AA51" s="10">
        <v>43.83</v>
      </c>
      <c r="AB51" s="95">
        <v>38197700</v>
      </c>
      <c r="AC51" s="10">
        <v>43.47</v>
      </c>
      <c r="AD51" s="2">
        <f t="shared" si="0"/>
        <v>0.59999999999999432</v>
      </c>
      <c r="AE51" s="138">
        <f t="shared" si="1"/>
        <v>-1.002049647005232E-2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55.997199999999999</v>
      </c>
      <c r="R52" s="83"/>
      <c r="T52" s="87" t="s">
        <v>106</v>
      </c>
      <c r="U52" s="88" t="s">
        <v>591</v>
      </c>
      <c r="W52" s="94">
        <v>42643</v>
      </c>
      <c r="X52" s="10">
        <v>44.33</v>
      </c>
      <c r="Y52" s="10">
        <v>44.73</v>
      </c>
      <c r="Z52" s="10">
        <v>44.1</v>
      </c>
      <c r="AA52" s="10">
        <v>44.28</v>
      </c>
      <c r="AB52" s="95">
        <v>54117700</v>
      </c>
      <c r="AC52" s="10">
        <v>43.91</v>
      </c>
      <c r="AD52" s="2">
        <f t="shared" si="0"/>
        <v>0.62999999999999545</v>
      </c>
      <c r="AE52" s="138">
        <f t="shared" si="1"/>
        <v>-2.0454545454545725E-3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55.425800000000002</v>
      </c>
      <c r="R53" s="83"/>
      <c r="T53" s="87" t="s">
        <v>107</v>
      </c>
      <c r="U53" s="90">
        <v>20331186</v>
      </c>
      <c r="W53" s="94">
        <v>42642</v>
      </c>
      <c r="X53" s="10">
        <v>45.19</v>
      </c>
      <c r="Y53" s="10">
        <v>45.26</v>
      </c>
      <c r="Z53" s="10">
        <v>44.21</v>
      </c>
      <c r="AA53" s="10">
        <v>44.37</v>
      </c>
      <c r="AB53" s="95">
        <v>45266700</v>
      </c>
      <c r="AC53" s="10">
        <v>44</v>
      </c>
      <c r="AD53" s="2">
        <f t="shared" si="0"/>
        <v>1.0499999999999972</v>
      </c>
      <c r="AE53" s="138">
        <f t="shared" si="1"/>
        <v>-2.0916777926123675E-2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54.854399999999998</v>
      </c>
      <c r="R54" s="83"/>
      <c r="T54" s="87" t="s">
        <v>110</v>
      </c>
      <c r="U54" s="90">
        <v>33255400</v>
      </c>
      <c r="W54" s="94">
        <v>42641</v>
      </c>
      <c r="X54" s="10">
        <v>45.36</v>
      </c>
      <c r="Y54" s="10">
        <v>45.48</v>
      </c>
      <c r="Z54" s="10">
        <v>44.96</v>
      </c>
      <c r="AA54" s="10">
        <v>45.31</v>
      </c>
      <c r="AB54" s="95">
        <v>28220300</v>
      </c>
      <c r="AC54" s="10">
        <v>44.94</v>
      </c>
      <c r="AD54" s="2">
        <f t="shared" si="0"/>
        <v>0.51999999999999602</v>
      </c>
      <c r="AE54" s="138">
        <f t="shared" si="1"/>
        <v>4.9194991055456772E-3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54.283000000000001</v>
      </c>
      <c r="R55" s="83"/>
      <c r="T55" s="87" t="s">
        <v>108</v>
      </c>
      <c r="U55" s="88" t="s">
        <v>592</v>
      </c>
      <c r="W55" s="94">
        <v>42640</v>
      </c>
      <c r="X55" s="10">
        <v>44.79</v>
      </c>
      <c r="Y55" s="10">
        <v>45.1</v>
      </c>
      <c r="Z55" s="10">
        <v>44.66</v>
      </c>
      <c r="AA55" s="10">
        <v>45.09</v>
      </c>
      <c r="AB55" s="95">
        <v>24359000</v>
      </c>
      <c r="AC55" s="10">
        <v>44.72</v>
      </c>
      <c r="AD55" s="2">
        <f t="shared" si="0"/>
        <v>0.44000000000000483</v>
      </c>
      <c r="AE55" s="138">
        <f>AC55/AC56-1</f>
        <v>4.7180408896876358E-3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53.711599999999997</v>
      </c>
      <c r="R56" s="83"/>
      <c r="T56" s="87" t="s">
        <v>111</v>
      </c>
      <c r="U56" s="88">
        <v>14.18</v>
      </c>
      <c r="W56" s="94">
        <v>42639</v>
      </c>
      <c r="X56" s="10">
        <v>45.37</v>
      </c>
      <c r="Y56" s="10">
        <v>45.5</v>
      </c>
      <c r="Z56" s="10">
        <v>44.65</v>
      </c>
      <c r="AA56" s="10">
        <v>44.88</v>
      </c>
      <c r="AB56" s="95">
        <v>30938000</v>
      </c>
      <c r="AC56" s="10">
        <v>44.51</v>
      </c>
      <c r="AD56" s="2">
        <f t="shared" si="0"/>
        <v>0.85000000000000142</v>
      </c>
      <c r="AE56" s="138">
        <f t="shared" si="1"/>
        <v>-1.8738977072310425E-2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53.1402</v>
      </c>
      <c r="R57" s="83"/>
      <c r="T57" s="87" t="s">
        <v>112</v>
      </c>
      <c r="U57" s="88">
        <v>4.03</v>
      </c>
      <c r="W57" s="94">
        <v>42636</v>
      </c>
      <c r="X57" s="10">
        <v>45.5</v>
      </c>
      <c r="Y57" s="10">
        <v>45.91</v>
      </c>
      <c r="Z57" s="10">
        <v>45.43</v>
      </c>
      <c r="AA57" s="10">
        <v>45.74</v>
      </c>
      <c r="AB57" s="95">
        <v>28710500</v>
      </c>
      <c r="AC57" s="10">
        <v>45.36</v>
      </c>
      <c r="AD57" s="2">
        <f t="shared" si="0"/>
        <v>0.47999999999999687</v>
      </c>
      <c r="AE57" s="138">
        <f t="shared" si="1"/>
        <v>4.4111160123505577E-4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52.568800000000003</v>
      </c>
      <c r="R58" s="83"/>
      <c r="T58" s="87" t="s">
        <v>109</v>
      </c>
      <c r="U58" s="88" t="s">
        <v>593</v>
      </c>
      <c r="W58" s="94">
        <v>42635</v>
      </c>
      <c r="X58" s="10">
        <v>45.83</v>
      </c>
      <c r="Y58" s="10">
        <v>46.12</v>
      </c>
      <c r="Z58" s="10">
        <v>45.37</v>
      </c>
      <c r="AA58" s="10">
        <v>45.72</v>
      </c>
      <c r="AB58" s="95">
        <v>36964400</v>
      </c>
      <c r="AC58" s="10">
        <v>45.34</v>
      </c>
      <c r="AD58" s="2">
        <f t="shared" si="0"/>
        <v>0.75</v>
      </c>
      <c r="AE58" s="138">
        <f t="shared" si="1"/>
        <v>-2.4202420242024347E-3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51.997399999999999</v>
      </c>
      <c r="R59" s="83"/>
      <c r="W59" s="94">
        <v>42634</v>
      </c>
      <c r="X59" s="10">
        <v>46.51</v>
      </c>
      <c r="Y59" s="10">
        <v>46.54</v>
      </c>
      <c r="Z59" s="10">
        <v>45.33</v>
      </c>
      <c r="AA59" s="10">
        <v>45.83</v>
      </c>
      <c r="AB59" s="95">
        <v>64530200</v>
      </c>
      <c r="AC59" s="10">
        <v>45.45</v>
      </c>
      <c r="AD59" s="2">
        <f t="shared" si="0"/>
        <v>1.2100000000000009</v>
      </c>
      <c r="AE59" s="138">
        <f t="shared" si="1"/>
        <v>-1.5807708964919787E-2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51.426000000000002</v>
      </c>
      <c r="R60" s="83"/>
      <c r="W60" s="94">
        <v>42633</v>
      </c>
      <c r="X60" s="10">
        <v>47.15</v>
      </c>
      <c r="Y60" s="10">
        <v>47.2</v>
      </c>
      <c r="Z60" s="10">
        <v>46.12</v>
      </c>
      <c r="AA60" s="10">
        <v>46.56</v>
      </c>
      <c r="AB60" s="95">
        <v>51510400</v>
      </c>
      <c r="AC60" s="10">
        <v>46.18</v>
      </c>
      <c r="AD60" s="2">
        <f t="shared" si="0"/>
        <v>1.0800000000000054</v>
      </c>
      <c r="AE60" s="138">
        <f t="shared" si="1"/>
        <v>1.2053473591935093E-2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42632</v>
      </c>
      <c r="X61" s="10">
        <v>45.62</v>
      </c>
      <c r="Y61" s="10">
        <v>46.29</v>
      </c>
      <c r="Z61" s="10">
        <v>45.48</v>
      </c>
      <c r="AA61" s="10">
        <v>46.01</v>
      </c>
      <c r="AB61" s="95">
        <v>33562400</v>
      </c>
      <c r="AC61" s="10">
        <v>45.63</v>
      </c>
      <c r="AD61" s="2">
        <f t="shared" si="0"/>
        <v>0.81000000000000227</v>
      </c>
      <c r="AE61" s="138">
        <f t="shared" si="1"/>
        <v>1.2874583795782657E-2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42629</v>
      </c>
      <c r="X62" s="10">
        <v>45.7</v>
      </c>
      <c r="Y62" s="10">
        <v>45.87</v>
      </c>
      <c r="Z62" s="10">
        <v>45.25</v>
      </c>
      <c r="AA62" s="10">
        <v>45.43</v>
      </c>
      <c r="AB62" s="95">
        <v>51871400</v>
      </c>
      <c r="AC62" s="10">
        <v>45.05</v>
      </c>
      <c r="AD62" s="2">
        <f t="shared" si="0"/>
        <v>0.61999999999999744</v>
      </c>
      <c r="AE62" s="138">
        <f t="shared" si="1"/>
        <v>-1.5730828053310164E-2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42628</v>
      </c>
      <c r="X63" s="10">
        <v>46.12</v>
      </c>
      <c r="Y63" s="10">
        <v>46.35</v>
      </c>
      <c r="Z63" s="10">
        <v>45.19</v>
      </c>
      <c r="AA63" s="10">
        <v>46.15</v>
      </c>
      <c r="AB63" s="95">
        <v>60827800</v>
      </c>
      <c r="AC63" s="10">
        <v>45.77</v>
      </c>
      <c r="AD63" s="2">
        <f t="shared" si="0"/>
        <v>1.1600000000000037</v>
      </c>
      <c r="AE63" s="138">
        <f t="shared" si="1"/>
        <v>-8.0190723883831749E-3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42627</v>
      </c>
      <c r="X64" s="10">
        <v>47.08</v>
      </c>
      <c r="Y64" s="10">
        <v>47.58</v>
      </c>
      <c r="Z64" s="10">
        <v>46.5</v>
      </c>
      <c r="AA64" s="10">
        <v>46.52</v>
      </c>
      <c r="AB64" s="95">
        <v>44841700</v>
      </c>
      <c r="AC64" s="10">
        <v>46.14</v>
      </c>
      <c r="AD64" s="2">
        <f t="shared" si="0"/>
        <v>1.0799999999999983</v>
      </c>
      <c r="AE64" s="138">
        <f t="shared" si="1"/>
        <v>-9.2334120678548848E-3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42626</v>
      </c>
      <c r="X65" s="10">
        <v>47.8</v>
      </c>
      <c r="Y65" s="10">
        <v>47.86</v>
      </c>
      <c r="Z65" s="10">
        <v>46.52</v>
      </c>
      <c r="AA65" s="10">
        <v>46.96</v>
      </c>
      <c r="AB65" s="95">
        <v>59000500</v>
      </c>
      <c r="AC65" s="10">
        <v>46.57</v>
      </c>
      <c r="AD65" s="2">
        <f t="shared" si="0"/>
        <v>1.3399999999999963</v>
      </c>
      <c r="AE65" s="138">
        <f t="shared" si="1"/>
        <v>-3.2613211466555936E-2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42625</v>
      </c>
      <c r="X66" s="10">
        <v>48.37</v>
      </c>
      <c r="Y66" s="10">
        <v>48.64</v>
      </c>
      <c r="Z66" s="10">
        <v>47.98</v>
      </c>
      <c r="AA66" s="10">
        <v>48.54</v>
      </c>
      <c r="AB66" s="95">
        <v>35588400</v>
      </c>
      <c r="AC66" s="10">
        <v>48.14</v>
      </c>
      <c r="AD66" s="2">
        <f t="shared" si="0"/>
        <v>0.66000000000000369</v>
      </c>
      <c r="AE66" s="138">
        <f t="shared" si="1"/>
        <v>-3.7251655629139124E-3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42622</v>
      </c>
      <c r="X67" s="10">
        <v>49.49</v>
      </c>
      <c r="Y67" s="10">
        <v>49.86</v>
      </c>
      <c r="Z67" s="10">
        <v>48.72</v>
      </c>
      <c r="AA67" s="10">
        <v>48.72</v>
      </c>
      <c r="AB67" s="95">
        <v>32147200</v>
      </c>
      <c r="AC67" s="10">
        <v>48.32</v>
      </c>
      <c r="AD67" s="2">
        <f t="shared" si="0"/>
        <v>1.1400000000000006</v>
      </c>
      <c r="AE67" s="138">
        <f t="shared" si="1"/>
        <v>-2.3641139624166585E-2</v>
      </c>
    </row>
    <row r="68" spans="2:31" x14ac:dyDescent="0.25">
      <c r="B68" s="266">
        <v>42627</v>
      </c>
      <c r="C68" s="261">
        <v>40</v>
      </c>
      <c r="D68" s="564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42621</v>
      </c>
      <c r="X68" s="10">
        <v>49.81</v>
      </c>
      <c r="Y68" s="10">
        <v>49.99</v>
      </c>
      <c r="Z68" s="10">
        <v>49.56</v>
      </c>
      <c r="AA68" s="10">
        <v>49.9</v>
      </c>
      <c r="AB68" s="95">
        <v>14169200</v>
      </c>
      <c r="AC68" s="10">
        <v>49.49</v>
      </c>
      <c r="AD68" s="2">
        <f>Y68-Z68</f>
        <v>0.42999999999999972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64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64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64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64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64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64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64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64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64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64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64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64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64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64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3"/>
      <c r="I101" s="372"/>
      <c r="J101" s="372"/>
      <c r="K101" s="372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2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81" t="s">
        <v>200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254</v>
      </c>
      <c r="W2" s="94">
        <v>42713</v>
      </c>
      <c r="X2" s="10">
        <v>31.31</v>
      </c>
      <c r="Y2" s="10">
        <v>32.11</v>
      </c>
      <c r="Z2" s="10">
        <v>31.04</v>
      </c>
      <c r="AA2" s="10">
        <v>32.049999999999997</v>
      </c>
      <c r="AB2" s="95">
        <v>4304200</v>
      </c>
      <c r="AC2" s="10">
        <v>32.049999999999997</v>
      </c>
      <c r="AD2" s="2">
        <f>Y2-Z2</f>
        <v>1.0700000000000003</v>
      </c>
      <c r="AE2" s="138">
        <f>AC2/AC3-1</f>
        <v>2.3634621526668731E-2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32.049999999999997</v>
      </c>
      <c r="T3" s="121">
        <v>42568</v>
      </c>
      <c r="U3" t="s">
        <v>265</v>
      </c>
      <c r="W3" s="94">
        <v>42712</v>
      </c>
      <c r="X3" s="10">
        <v>31.28</v>
      </c>
      <c r="Y3" s="10">
        <v>31.84</v>
      </c>
      <c r="Z3" s="10">
        <v>30.8</v>
      </c>
      <c r="AA3" s="10">
        <v>31.31</v>
      </c>
      <c r="AB3" s="95">
        <v>3064500</v>
      </c>
      <c r="AC3" s="10">
        <v>31.31</v>
      </c>
      <c r="AD3" s="2">
        <f t="shared" ref="AD3:AD66" si="0">Y3-Z3</f>
        <v>1.0399999999999991</v>
      </c>
      <c r="AE3" s="138">
        <f t="shared" ref="AE3:AE66" si="1">AC3/AC4-1</f>
        <v>1.3268608414239491E-2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32.049999999999997</v>
      </c>
      <c r="R4" s="521">
        <v>2.3599999999999999E-2</v>
      </c>
      <c r="T4" s="121"/>
      <c r="W4" s="94">
        <v>42711</v>
      </c>
      <c r="X4" s="10">
        <v>31.3</v>
      </c>
      <c r="Y4" s="10">
        <v>31.89</v>
      </c>
      <c r="Z4" s="10">
        <v>30.76</v>
      </c>
      <c r="AA4" s="10">
        <v>30.9</v>
      </c>
      <c r="AB4" s="95">
        <v>5777400</v>
      </c>
      <c r="AC4" s="10">
        <v>30.9</v>
      </c>
      <c r="AD4" s="2">
        <f t="shared" si="0"/>
        <v>1.129999999999999</v>
      </c>
      <c r="AE4" s="138">
        <f t="shared" si="1"/>
        <v>-8.0256821829856051E-3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42710</v>
      </c>
      <c r="X5" s="10">
        <v>30.71</v>
      </c>
      <c r="Y5" s="10">
        <v>31.19</v>
      </c>
      <c r="Z5" s="10">
        <v>30.21</v>
      </c>
      <c r="AA5" s="10">
        <v>31.15</v>
      </c>
      <c r="AB5" s="95">
        <v>3235700</v>
      </c>
      <c r="AC5" s="10">
        <v>31.15</v>
      </c>
      <c r="AD5" s="2">
        <f t="shared" si="0"/>
        <v>0.98000000000000043</v>
      </c>
      <c r="AE5" s="138">
        <f t="shared" si="1"/>
        <v>-2.2421524663677195E-3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42709</v>
      </c>
      <c r="X6" s="10">
        <v>29.03</v>
      </c>
      <c r="Y6" s="10">
        <v>31.28</v>
      </c>
      <c r="Z6" s="10">
        <v>28.89</v>
      </c>
      <c r="AA6" s="10">
        <v>31.22</v>
      </c>
      <c r="AB6" s="95">
        <v>7031500</v>
      </c>
      <c r="AC6" s="10">
        <v>31.22</v>
      </c>
      <c r="AD6" s="2">
        <f t="shared" si="0"/>
        <v>2.3900000000000006</v>
      </c>
      <c r="AE6" s="138">
        <f t="shared" si="1"/>
        <v>7.5068870523415931E-2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42706</v>
      </c>
      <c r="X7" s="10">
        <v>28.86</v>
      </c>
      <c r="Y7" s="10">
        <v>29.63</v>
      </c>
      <c r="Z7" s="10">
        <v>28.73</v>
      </c>
      <c r="AA7" s="10">
        <v>29.04</v>
      </c>
      <c r="AB7" s="95">
        <v>3870300</v>
      </c>
      <c r="AC7" s="10">
        <v>29.04</v>
      </c>
      <c r="AD7" s="2">
        <f t="shared" si="0"/>
        <v>0.89999999999999858</v>
      </c>
      <c r="AE7" s="138">
        <f t="shared" si="1"/>
        <v>5.5401662049860967E-3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42705</v>
      </c>
      <c r="X8" s="10">
        <v>28.84</v>
      </c>
      <c r="Y8" s="10">
        <v>29.42</v>
      </c>
      <c r="Z8" s="10">
        <v>28.6</v>
      </c>
      <c r="AA8" s="10">
        <v>28.88</v>
      </c>
      <c r="AB8" s="95">
        <v>4960400</v>
      </c>
      <c r="AC8" s="10">
        <v>28.88</v>
      </c>
      <c r="AD8" s="2">
        <f t="shared" si="0"/>
        <v>0.82000000000000028</v>
      </c>
      <c r="AE8" s="138">
        <f t="shared" si="1"/>
        <v>-3.1066620642042908E-3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10">
        <v>30.06</v>
      </c>
      <c r="Y9" s="10">
        <v>30.44</v>
      </c>
      <c r="Z9" s="10">
        <v>28.85</v>
      </c>
      <c r="AA9" s="10">
        <v>28.97</v>
      </c>
      <c r="AB9" s="95">
        <v>5127700</v>
      </c>
      <c r="AC9" s="10">
        <v>28.97</v>
      </c>
      <c r="AD9" s="2">
        <f t="shared" si="0"/>
        <v>1.5899999999999999</v>
      </c>
      <c r="AE9" s="138">
        <f t="shared" si="1"/>
        <v>-2.5563403969054876E-2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42703</v>
      </c>
      <c r="X10" s="10">
        <v>30.02</v>
      </c>
      <c r="Y10" s="10">
        <v>30.5</v>
      </c>
      <c r="Z10" s="10">
        <v>29.73</v>
      </c>
      <c r="AA10" s="10">
        <v>29.73</v>
      </c>
      <c r="AB10" s="95">
        <v>4805300</v>
      </c>
      <c r="AC10" s="10">
        <v>29.73</v>
      </c>
      <c r="AD10" s="2">
        <f t="shared" si="0"/>
        <v>0.76999999999999957</v>
      </c>
      <c r="AE10" s="138">
        <f t="shared" si="1"/>
        <v>-3.66169799092676E-2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42702</v>
      </c>
      <c r="X11" s="10">
        <v>31.48</v>
      </c>
      <c r="Y11" s="10">
        <v>31.8</v>
      </c>
      <c r="Z11" s="10">
        <v>30.7</v>
      </c>
      <c r="AA11" s="10">
        <v>30.86</v>
      </c>
      <c r="AB11" s="95">
        <v>5119200</v>
      </c>
      <c r="AC11" s="10">
        <v>30.86</v>
      </c>
      <c r="AD11" s="2">
        <f t="shared" si="0"/>
        <v>1.1000000000000014</v>
      </c>
      <c r="AE11" s="138">
        <f t="shared" si="1"/>
        <v>-2.6498422712933789E-2</v>
      </c>
      <c r="AK11" s="234"/>
      <c r="AN11" s="234"/>
    </row>
    <row r="12" spans="1:40" x14ac:dyDescent="0.25">
      <c r="W12" s="94">
        <v>42699</v>
      </c>
      <c r="X12" s="10">
        <v>31.24</v>
      </c>
      <c r="Y12" s="10">
        <v>32.19</v>
      </c>
      <c r="Z12" s="10">
        <v>31.11</v>
      </c>
      <c r="AA12" s="10">
        <v>31.7</v>
      </c>
      <c r="AB12" s="95">
        <v>3109500</v>
      </c>
      <c r="AC12" s="10">
        <v>31.7</v>
      </c>
      <c r="AD12" s="2">
        <f t="shared" si="0"/>
        <v>1.0799999999999983</v>
      </c>
      <c r="AE12" s="138">
        <f t="shared" si="1"/>
        <v>6.0298317994287309E-3</v>
      </c>
    </row>
    <row r="13" spans="1:40" x14ac:dyDescent="0.25">
      <c r="W13" s="94">
        <v>42697</v>
      </c>
      <c r="X13" s="10">
        <v>31</v>
      </c>
      <c r="Y13" s="10">
        <v>31.93</v>
      </c>
      <c r="Z13" s="10">
        <v>30</v>
      </c>
      <c r="AA13" s="10">
        <v>31.51</v>
      </c>
      <c r="AB13" s="95">
        <v>4111400</v>
      </c>
      <c r="AC13" s="10">
        <v>31.51</v>
      </c>
      <c r="AD13" s="2">
        <f t="shared" si="0"/>
        <v>1.9299999999999997</v>
      </c>
      <c r="AE13" s="138">
        <f t="shared" si="1"/>
        <v>5.4243777919591452E-3</v>
      </c>
      <c r="AK13" s="234"/>
      <c r="AN13" s="234"/>
    </row>
    <row r="14" spans="1:40" x14ac:dyDescent="0.25">
      <c r="T14" s="84"/>
      <c r="U14" s="11"/>
      <c r="W14" s="94">
        <v>42696</v>
      </c>
      <c r="X14" s="10">
        <v>31.1</v>
      </c>
      <c r="Y14" s="10">
        <v>31.91</v>
      </c>
      <c r="Z14" s="10">
        <v>30.54</v>
      </c>
      <c r="AA14" s="10">
        <v>31.34</v>
      </c>
      <c r="AB14" s="95">
        <v>4181000</v>
      </c>
      <c r="AC14" s="10">
        <v>31.34</v>
      </c>
      <c r="AD14" s="2">
        <f t="shared" si="0"/>
        <v>1.370000000000001</v>
      </c>
      <c r="AE14" s="138">
        <f t="shared" si="1"/>
        <v>2.1179537308569474E-2</v>
      </c>
    </row>
    <row r="15" spans="1:40" x14ac:dyDescent="0.25">
      <c r="W15" s="94">
        <v>42695</v>
      </c>
      <c r="X15" s="10">
        <v>30.89</v>
      </c>
      <c r="Y15" s="10">
        <v>30.98</v>
      </c>
      <c r="Z15" s="10">
        <v>29.5</v>
      </c>
      <c r="AA15" s="10">
        <v>30.69</v>
      </c>
      <c r="AB15" s="95">
        <v>2986000</v>
      </c>
      <c r="AC15" s="10">
        <v>30.69</v>
      </c>
      <c r="AD15" s="2">
        <f t="shared" si="0"/>
        <v>1.4800000000000004</v>
      </c>
      <c r="AE15" s="138">
        <f t="shared" si="1"/>
        <v>8.8757396449703485E-3</v>
      </c>
      <c r="AK15" s="234"/>
      <c r="AN15" s="234"/>
    </row>
    <row r="16" spans="1:40" x14ac:dyDescent="0.25">
      <c r="W16" s="94">
        <v>42692</v>
      </c>
      <c r="X16" s="10">
        <v>31.73</v>
      </c>
      <c r="Y16" s="10">
        <v>31.77</v>
      </c>
      <c r="Z16" s="10">
        <v>30.16</v>
      </c>
      <c r="AA16" s="10">
        <v>30.42</v>
      </c>
      <c r="AB16" s="95">
        <v>4421700</v>
      </c>
      <c r="AC16" s="10">
        <v>30.42</v>
      </c>
      <c r="AD16" s="2">
        <f t="shared" si="0"/>
        <v>1.6099999999999994</v>
      </c>
      <c r="AE16" s="138">
        <f t="shared" si="1"/>
        <v>-4.4897959183673453E-2</v>
      </c>
    </row>
    <row r="17" spans="1:40" x14ac:dyDescent="0.25">
      <c r="W17" s="94">
        <v>42691</v>
      </c>
      <c r="X17" s="10">
        <v>31.3</v>
      </c>
      <c r="Y17" s="10">
        <v>32.020000000000003</v>
      </c>
      <c r="Z17" s="10">
        <v>30.77</v>
      </c>
      <c r="AA17" s="10">
        <v>31.85</v>
      </c>
      <c r="AB17" s="95">
        <v>4693200</v>
      </c>
      <c r="AC17" s="10">
        <v>31.85</v>
      </c>
      <c r="AD17" s="2">
        <f t="shared" si="0"/>
        <v>1.2500000000000036</v>
      </c>
      <c r="AE17" s="138">
        <f t="shared" si="1"/>
        <v>1.3685550604710439E-2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42690</v>
      </c>
      <c r="X18" s="10">
        <v>29.69</v>
      </c>
      <c r="Y18" s="10">
        <v>31.69</v>
      </c>
      <c r="Z18" s="10">
        <v>29.66</v>
      </c>
      <c r="AA18" s="10">
        <v>31.42</v>
      </c>
      <c r="AB18" s="95">
        <v>6153000</v>
      </c>
      <c r="AC18" s="10">
        <v>31.42</v>
      </c>
      <c r="AD18" s="2">
        <f t="shared" si="0"/>
        <v>2.0300000000000011</v>
      </c>
      <c r="AE18" s="138">
        <f t="shared" si="1"/>
        <v>4.0052962595167108E-2</v>
      </c>
    </row>
    <row r="19" spans="1:40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2">SumByColor($A$19,M2:M17)</f>
        <v>#VALUE!</v>
      </c>
      <c r="W19" s="94">
        <v>42689</v>
      </c>
      <c r="X19" s="10">
        <v>28.94</v>
      </c>
      <c r="Y19" s="10">
        <v>30.23</v>
      </c>
      <c r="Z19" s="10">
        <v>28.83</v>
      </c>
      <c r="AA19" s="10">
        <v>30.21</v>
      </c>
      <c r="AB19" s="95">
        <v>3668900</v>
      </c>
      <c r="AC19" s="10">
        <v>30.21</v>
      </c>
      <c r="AD19" s="2">
        <f t="shared" si="0"/>
        <v>1.4000000000000021</v>
      </c>
      <c r="AE19" s="138">
        <f t="shared" si="1"/>
        <v>1.9918973666441575E-2</v>
      </c>
      <c r="AK19" s="234"/>
      <c r="AN19" s="234"/>
    </row>
    <row r="20" spans="1:40" x14ac:dyDescent="0.25">
      <c r="W20" s="94">
        <v>42688</v>
      </c>
      <c r="X20" s="10">
        <v>29.5</v>
      </c>
      <c r="Y20" s="10">
        <v>29.94</v>
      </c>
      <c r="Z20" s="10">
        <v>28.61</v>
      </c>
      <c r="AA20" s="10">
        <v>29.62</v>
      </c>
      <c r="AB20" s="95">
        <v>5156700</v>
      </c>
      <c r="AC20" s="10">
        <v>29.62</v>
      </c>
      <c r="AD20" s="2">
        <f t="shared" si="0"/>
        <v>1.3300000000000018</v>
      </c>
      <c r="AE20" s="138">
        <f t="shared" si="1"/>
        <v>1.092150170648476E-2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42685</v>
      </c>
      <c r="X21" s="10">
        <v>29.18</v>
      </c>
      <c r="Y21" s="10">
        <v>29.99</v>
      </c>
      <c r="Z21" s="10">
        <v>27.63</v>
      </c>
      <c r="AA21" s="10">
        <v>29.3</v>
      </c>
      <c r="AB21" s="95">
        <v>5334500</v>
      </c>
      <c r="AC21" s="10">
        <v>29.3</v>
      </c>
      <c r="AD21" s="2">
        <f t="shared" si="0"/>
        <v>2.3599999999999994</v>
      </c>
      <c r="AE21" s="138">
        <f t="shared" si="1"/>
        <v>6.8728522336769515E-3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42684</v>
      </c>
      <c r="X22" s="10">
        <v>29.08</v>
      </c>
      <c r="Y22" s="10">
        <v>29.7</v>
      </c>
      <c r="Z22" s="10">
        <v>28.3</v>
      </c>
      <c r="AA22" s="10">
        <v>29.1</v>
      </c>
      <c r="AB22" s="95">
        <v>8189900</v>
      </c>
      <c r="AC22" s="10">
        <v>29.1</v>
      </c>
      <c r="AD22" s="2">
        <f t="shared" si="0"/>
        <v>1.3999999999999986</v>
      </c>
      <c r="AE22" s="138">
        <f t="shared" si="1"/>
        <v>1.3231197771587766E-2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42683</v>
      </c>
      <c r="X23" s="10">
        <v>26.83</v>
      </c>
      <c r="Y23" s="10">
        <v>29.14</v>
      </c>
      <c r="Z23" s="10">
        <v>26</v>
      </c>
      <c r="AA23" s="10">
        <v>28.72</v>
      </c>
      <c r="AB23" s="95">
        <v>10675900</v>
      </c>
      <c r="AC23" s="10">
        <v>28.72</v>
      </c>
      <c r="AD23" s="2">
        <f t="shared" si="0"/>
        <v>3.1400000000000006</v>
      </c>
      <c r="AE23" s="138">
        <f t="shared" si="1"/>
        <v>8.787878787878789E-2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42682</v>
      </c>
      <c r="X24" s="10">
        <v>24.3</v>
      </c>
      <c r="Y24" s="10">
        <v>26.59</v>
      </c>
      <c r="Z24" s="10">
        <v>24.3</v>
      </c>
      <c r="AA24" s="10">
        <v>26.4</v>
      </c>
      <c r="AB24" s="95">
        <v>6457600</v>
      </c>
      <c r="AC24" s="10">
        <v>26.4</v>
      </c>
      <c r="AD24" s="2">
        <f t="shared" si="0"/>
        <v>2.2899999999999991</v>
      </c>
      <c r="AE24" s="138">
        <f t="shared" si="1"/>
        <v>5.2631578947368363E-2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42681</v>
      </c>
      <c r="X25" s="10">
        <v>25.54</v>
      </c>
      <c r="Y25" s="10">
        <v>26.41</v>
      </c>
      <c r="Z25" s="10">
        <v>24.89</v>
      </c>
      <c r="AA25" s="10">
        <v>25.08</v>
      </c>
      <c r="AB25" s="95">
        <v>8377000</v>
      </c>
      <c r="AC25" s="10">
        <v>25.08</v>
      </c>
      <c r="AD25" s="2">
        <f t="shared" si="0"/>
        <v>1.5199999999999996</v>
      </c>
      <c r="AE25" s="138">
        <f t="shared" si="1"/>
        <v>-4.761904761904856E-3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42678</v>
      </c>
      <c r="X26" s="10">
        <v>23.82</v>
      </c>
      <c r="Y26" s="10">
        <v>25.5</v>
      </c>
      <c r="Z26" s="10">
        <v>23.56</v>
      </c>
      <c r="AA26" s="10">
        <v>25.2</v>
      </c>
      <c r="AB26" s="95">
        <v>6878700</v>
      </c>
      <c r="AC26" s="10">
        <v>25.2</v>
      </c>
      <c r="AD26" s="2">
        <f t="shared" si="0"/>
        <v>1.9400000000000013</v>
      </c>
      <c r="AE26" s="138">
        <f t="shared" si="1"/>
        <v>4.3478260869565188E-2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42677</v>
      </c>
      <c r="X27" s="10">
        <v>22.96</v>
      </c>
      <c r="Y27" s="10">
        <v>24.35</v>
      </c>
      <c r="Z27" s="10">
        <v>22.94</v>
      </c>
      <c r="AA27" s="10">
        <v>24.15</v>
      </c>
      <c r="AB27" s="95">
        <v>8084200</v>
      </c>
      <c r="AC27" s="10">
        <v>24.15</v>
      </c>
      <c r="AD27" s="2">
        <f t="shared" si="0"/>
        <v>1.4100000000000001</v>
      </c>
      <c r="AE27" s="138">
        <f t="shared" si="1"/>
        <v>5.4124836316019165E-2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42676</v>
      </c>
      <c r="X28" s="10">
        <v>22.67</v>
      </c>
      <c r="Y28" s="10">
        <v>23.26</v>
      </c>
      <c r="Z28" s="10">
        <v>22.64</v>
      </c>
      <c r="AA28" s="10">
        <v>22.91</v>
      </c>
      <c r="AB28" s="95">
        <v>10755300</v>
      </c>
      <c r="AC28" s="10">
        <v>22.91</v>
      </c>
      <c r="AD28" s="2">
        <f t="shared" si="0"/>
        <v>0.62000000000000099</v>
      </c>
      <c r="AE28" s="138" t="e">
        <f t="shared" si="1"/>
        <v>#DIV/0!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 t="s">
        <v>371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10">
        <v>22.1</v>
      </c>
      <c r="Y30" s="10">
        <v>23.55</v>
      </c>
      <c r="Z30" s="10">
        <v>21.78</v>
      </c>
      <c r="AA30" s="10">
        <v>23</v>
      </c>
      <c r="AB30" s="95">
        <v>32216900</v>
      </c>
      <c r="AC30" s="10">
        <v>22.91</v>
      </c>
      <c r="AD30" s="2">
        <f t="shared" si="0"/>
        <v>1.7699999999999996</v>
      </c>
      <c r="AE30" s="138">
        <f t="shared" si="1"/>
        <v>7.2565543071161143E-2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42674</v>
      </c>
      <c r="X31" s="10">
        <v>21.29</v>
      </c>
      <c r="Y31" s="10">
        <v>22.1</v>
      </c>
      <c r="Z31" s="10">
        <v>20.81</v>
      </c>
      <c r="AA31" s="10">
        <v>21.44</v>
      </c>
      <c r="AB31" s="95">
        <v>1937000</v>
      </c>
      <c r="AC31" s="10">
        <v>21.36</v>
      </c>
      <c r="AD31" s="2">
        <f t="shared" si="0"/>
        <v>1.2900000000000027</v>
      </c>
      <c r="AE31" s="138">
        <f t="shared" si="1"/>
        <v>1.8761726078799779E-3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10">
        <v>22</v>
      </c>
      <c r="Y32" s="10">
        <v>22</v>
      </c>
      <c r="Z32" s="10">
        <v>20.76</v>
      </c>
      <c r="AA32" s="10">
        <v>21.4</v>
      </c>
      <c r="AB32" s="95">
        <v>616800</v>
      </c>
      <c r="AC32" s="10">
        <v>21.32</v>
      </c>
      <c r="AD32" s="2">
        <f t="shared" si="0"/>
        <v>1.2399999999999984</v>
      </c>
      <c r="AE32" s="138">
        <f t="shared" si="1"/>
        <v>9.4696969696970168E-3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10">
        <v>21</v>
      </c>
      <c r="Y33" s="10">
        <v>21.75</v>
      </c>
      <c r="Z33" s="10">
        <v>20.71</v>
      </c>
      <c r="AA33" s="10">
        <v>21.2</v>
      </c>
      <c r="AB33" s="95">
        <v>71900</v>
      </c>
      <c r="AC33" s="10">
        <v>21.12</v>
      </c>
      <c r="AD33" s="2">
        <f t="shared" si="0"/>
        <v>1.0399999999999991</v>
      </c>
      <c r="AE33" s="138">
        <f t="shared" si="1"/>
        <v>9.5602294455066072E-3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10">
        <v>21</v>
      </c>
      <c r="Y34" s="10">
        <v>21</v>
      </c>
      <c r="Z34" s="10">
        <v>20</v>
      </c>
      <c r="AA34" s="10">
        <v>21</v>
      </c>
      <c r="AB34" s="95">
        <v>117500</v>
      </c>
      <c r="AC34" s="10">
        <v>20.92</v>
      </c>
      <c r="AD34" s="2">
        <f t="shared" si="0"/>
        <v>1</v>
      </c>
      <c r="AE34" s="138">
        <f t="shared" si="1"/>
        <v>-1.1809163911195131E-2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10">
        <v>22.16</v>
      </c>
      <c r="Y35" s="10">
        <v>22.5</v>
      </c>
      <c r="Z35" s="10">
        <v>20.64</v>
      </c>
      <c r="AA35" s="10">
        <v>21.25</v>
      </c>
      <c r="AB35" s="95">
        <v>165200</v>
      </c>
      <c r="AC35" s="10">
        <v>21.17</v>
      </c>
      <c r="AD35" s="2">
        <f t="shared" si="0"/>
        <v>1.8599999999999994</v>
      </c>
      <c r="AE35" s="138">
        <f t="shared" si="1"/>
        <v>1.1950286806883259E-2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42667</v>
      </c>
      <c r="X36" s="10">
        <v>21</v>
      </c>
      <c r="Y36" s="10">
        <v>21</v>
      </c>
      <c r="Z36" s="10">
        <v>20.98</v>
      </c>
      <c r="AA36" s="10">
        <v>21</v>
      </c>
      <c r="AB36" s="95">
        <v>5900</v>
      </c>
      <c r="AC36" s="10">
        <v>20.92</v>
      </c>
      <c r="AD36" s="2">
        <f t="shared" si="0"/>
        <v>1.9999999999999574E-2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42664</v>
      </c>
      <c r="X37" s="10">
        <v>21.2</v>
      </c>
      <c r="Y37" s="10">
        <v>21.2</v>
      </c>
      <c r="Z37" s="10">
        <v>20.89</v>
      </c>
      <c r="AA37" s="10">
        <v>21</v>
      </c>
      <c r="AB37" s="95">
        <v>11000</v>
      </c>
      <c r="AC37" s="10">
        <v>20.92</v>
      </c>
      <c r="AD37" s="2">
        <f t="shared" si="0"/>
        <v>0.30999999999999872</v>
      </c>
      <c r="AE37" s="138">
        <f t="shared" si="1"/>
        <v>-6.6488174921909837E-2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42663</v>
      </c>
      <c r="X38" s="10">
        <v>22.5</v>
      </c>
      <c r="Y38" s="10">
        <v>22.5</v>
      </c>
      <c r="Z38" s="10">
        <v>22.5</v>
      </c>
      <c r="AA38" s="10">
        <v>22.5</v>
      </c>
      <c r="AB38" s="95">
        <v>0</v>
      </c>
      <c r="AC38" s="10">
        <v>22.41</v>
      </c>
      <c r="AD38" s="2">
        <f t="shared" si="0"/>
        <v>0</v>
      </c>
      <c r="AE38" s="138">
        <f t="shared" si="1"/>
        <v>0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20" t="s">
        <v>78</v>
      </c>
      <c r="Q39" s="620"/>
      <c r="R39" s="34"/>
      <c r="T39" s="91" t="s">
        <v>113</v>
      </c>
      <c r="W39" s="94">
        <v>42662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35.255000000000003</v>
      </c>
      <c r="R40" s="34"/>
      <c r="T40" s="87" t="s">
        <v>98</v>
      </c>
      <c r="U40" s="88">
        <v>31.31</v>
      </c>
      <c r="W40" s="94">
        <v>42661</v>
      </c>
      <c r="X40" s="10">
        <v>22.5</v>
      </c>
      <c r="Y40" s="10">
        <v>22.5</v>
      </c>
      <c r="Z40" s="10">
        <v>22.5</v>
      </c>
      <c r="AA40" s="10">
        <v>22.5</v>
      </c>
      <c r="AB40" s="95">
        <v>1000</v>
      </c>
      <c r="AC40" s="10">
        <v>22.41</v>
      </c>
      <c r="AD40" s="2">
        <f t="shared" si="0"/>
        <v>0</v>
      </c>
      <c r="AE40" s="138" t="e">
        <f t="shared" si="1"/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34.9345</v>
      </c>
      <c r="R41" s="34"/>
      <c r="T41" s="87" t="s">
        <v>99</v>
      </c>
      <c r="U41" s="88">
        <v>31.3</v>
      </c>
      <c r="W41" s="94" t="s">
        <v>121</v>
      </c>
      <c r="X41" s="10"/>
      <c r="Y41" s="10"/>
      <c r="Z41" s="10"/>
      <c r="AA41" s="10"/>
      <c r="AB41" s="95"/>
      <c r="AC41" s="10"/>
      <c r="AD41" s="2">
        <f t="shared" si="0"/>
        <v>0</v>
      </c>
      <c r="AE41" s="138" t="e">
        <f t="shared" si="1"/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34.613999999999997</v>
      </c>
      <c r="R42" s="34"/>
      <c r="T42" s="87" t="s">
        <v>100</v>
      </c>
      <c r="U42" s="88" t="s">
        <v>594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34.293500000000002</v>
      </c>
      <c r="R43" s="83"/>
      <c r="T43" s="87" t="s">
        <v>101</v>
      </c>
      <c r="U43" s="88" t="s">
        <v>595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33.972999999999999</v>
      </c>
      <c r="R44" s="83"/>
      <c r="T44" s="87" t="s">
        <v>102</v>
      </c>
      <c r="U44" s="88">
        <v>27.86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33.652499999999996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33.332000000000001</v>
      </c>
      <c r="R46" s="83"/>
      <c r="T46" s="87" t="s">
        <v>122</v>
      </c>
      <c r="U46" s="89" t="s">
        <v>344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33.011499999999998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32.690999999999995</v>
      </c>
      <c r="R48" s="83"/>
      <c r="T48" s="87" t="s">
        <v>105</v>
      </c>
      <c r="U48" s="88" t="s">
        <v>596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32.3705</v>
      </c>
      <c r="R49" s="83"/>
      <c r="T49" s="87" t="s">
        <v>106</v>
      </c>
      <c r="U49" s="88" t="s">
        <v>385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32.049999999999997</v>
      </c>
      <c r="R50" s="83"/>
      <c r="T50" s="87" t="s">
        <v>107</v>
      </c>
      <c r="U50" s="90">
        <v>4344295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31.729499999999998</v>
      </c>
      <c r="R51" s="83"/>
      <c r="T51" s="87" t="s">
        <v>110</v>
      </c>
      <c r="U51" s="90">
        <v>4891250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31.408999999999995</v>
      </c>
      <c r="R52" s="83"/>
      <c r="T52" s="87" t="s">
        <v>108</v>
      </c>
      <c r="U52" s="88" t="s">
        <v>597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31.088499999999996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30.767999999999997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30.447499999999994</v>
      </c>
      <c r="R55" s="83"/>
      <c r="T55" s="87" t="s">
        <v>109</v>
      </c>
      <c r="U55" s="88" t="s">
        <v>372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30.126999999999995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29.8065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29.485999999999997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29.165499999999998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28.844999999999999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6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6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4">C117*(E117-D117)</f>
        <v>5.0000000000003375</v>
      </c>
      <c r="G117" s="384">
        <f t="shared" ref="G117:G127" si="15">D117*C117</f>
        <v>2340</v>
      </c>
      <c r="H117" s="385">
        <f t="shared" ref="H117:H127" si="16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4"/>
        <v>-64.999999999999943</v>
      </c>
      <c r="G118" s="384">
        <f t="shared" si="15"/>
        <v>2340</v>
      </c>
      <c r="H118" s="385">
        <f t="shared" si="16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4"/>
        <v>-7.4999999999998401</v>
      </c>
      <c r="G119" s="384">
        <f t="shared" si="15"/>
        <v>2340</v>
      </c>
      <c r="H119" s="385">
        <f t="shared" si="16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4"/>
        <v>-64.999999999999943</v>
      </c>
      <c r="G120" s="384">
        <f t="shared" si="15"/>
        <v>2340</v>
      </c>
      <c r="H120" s="385">
        <f t="shared" si="16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4"/>
        <v>47.50000000000032</v>
      </c>
      <c r="G121" s="384">
        <f t="shared" si="15"/>
        <v>2340</v>
      </c>
      <c r="H121" s="385">
        <f t="shared" si="16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4"/>
        <v>-24.999999999999911</v>
      </c>
      <c r="G122" s="384">
        <f t="shared" si="15"/>
        <v>2340</v>
      </c>
      <c r="H122" s="385">
        <f t="shared" si="16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4"/>
        <v>-42.499999999999986</v>
      </c>
      <c r="G123" s="384">
        <f t="shared" si="15"/>
        <v>2340</v>
      </c>
      <c r="H123" s="385">
        <f t="shared" si="16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4"/>
        <v>115.00000000000021</v>
      </c>
      <c r="G124" s="384">
        <f t="shared" si="15"/>
        <v>2340</v>
      </c>
      <c r="H124" s="385">
        <f t="shared" si="16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4"/>
        <v>195.00000000000028</v>
      </c>
      <c r="G125" s="384">
        <f t="shared" si="15"/>
        <v>2340</v>
      </c>
      <c r="H125" s="385">
        <f t="shared" si="16"/>
        <v>8.3333333333333454E-2</v>
      </c>
      <c r="I125" s="384" t="s">
        <v>253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4"/>
        <v>390.00000000000011</v>
      </c>
      <c r="G126" s="384">
        <f t="shared" si="15"/>
        <v>2340</v>
      </c>
      <c r="H126" s="385">
        <f t="shared" si="16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4"/>
        <v>317.50000000000034</v>
      </c>
      <c r="G127" s="384">
        <f t="shared" si="15"/>
        <v>2340</v>
      </c>
      <c r="H127" s="385">
        <f t="shared" si="16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42713</v>
      </c>
      <c r="X2" s="10">
        <v>17.010000000000002</v>
      </c>
      <c r="Y2" s="10">
        <v>17.100000000000001</v>
      </c>
      <c r="Z2" s="10">
        <v>16.559999999999999</v>
      </c>
      <c r="AA2" s="10">
        <v>16.72</v>
      </c>
      <c r="AB2" s="95">
        <v>2752100</v>
      </c>
      <c r="AC2" s="10">
        <v>16.72</v>
      </c>
      <c r="AD2" s="2">
        <f>Y2-Z2</f>
        <v>0.5400000000000027</v>
      </c>
      <c r="AE2" s="138">
        <f>AC2/AC3-1</f>
        <v>-1.7048794826572733E-2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16.72</v>
      </c>
      <c r="W3" s="133">
        <v>42712</v>
      </c>
      <c r="X3" s="10">
        <v>15.84</v>
      </c>
      <c r="Y3" s="10">
        <v>17.28</v>
      </c>
      <c r="Z3" s="10">
        <v>15.75</v>
      </c>
      <c r="AA3" s="10">
        <v>17.010000000000002</v>
      </c>
      <c r="AB3" s="95">
        <v>5686000</v>
      </c>
      <c r="AC3" s="10">
        <v>17.010000000000002</v>
      </c>
      <c r="AD3" s="2">
        <f t="shared" ref="AD3:AD66" si="0">Y3-Z3</f>
        <v>1.5300000000000011</v>
      </c>
      <c r="AE3" s="138">
        <f t="shared" ref="AE3:AE66" si="1">AC3/AC4-1</f>
        <v>8.2749840865690594E-2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16.72</v>
      </c>
      <c r="R4" s="521">
        <v>-1.7000000000000001E-2</v>
      </c>
      <c r="W4" s="133">
        <v>42711</v>
      </c>
      <c r="X4" s="10">
        <v>15.44</v>
      </c>
      <c r="Y4" s="10">
        <v>15.71</v>
      </c>
      <c r="Z4" s="10">
        <v>15.39</v>
      </c>
      <c r="AA4" s="10">
        <v>15.71</v>
      </c>
      <c r="AB4" s="95">
        <v>2124300</v>
      </c>
      <c r="AC4" s="10">
        <v>15.71</v>
      </c>
      <c r="AD4" s="2">
        <f t="shared" si="0"/>
        <v>0.32000000000000028</v>
      </c>
      <c r="AE4" s="138">
        <f t="shared" si="1"/>
        <v>2.012987012987022E-2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15.35</v>
      </c>
      <c r="Y5" s="10">
        <v>15.49</v>
      </c>
      <c r="Z5" s="10">
        <v>15.21</v>
      </c>
      <c r="AA5" s="10">
        <v>15.4</v>
      </c>
      <c r="AB5" s="95">
        <v>1654300</v>
      </c>
      <c r="AC5" s="10">
        <v>15.4</v>
      </c>
      <c r="AD5" s="2">
        <f t="shared" si="0"/>
        <v>0.27999999999999936</v>
      </c>
      <c r="AE5" s="138">
        <f t="shared" si="1"/>
        <v>7.1942446043167241E-3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14.88</v>
      </c>
      <c r="Y6" s="10">
        <v>15.49</v>
      </c>
      <c r="Z6" s="10">
        <v>14.87</v>
      </c>
      <c r="AA6" s="10">
        <v>15.29</v>
      </c>
      <c r="AB6" s="95">
        <v>2324000</v>
      </c>
      <c r="AC6" s="10">
        <v>15.29</v>
      </c>
      <c r="AD6" s="2">
        <f t="shared" si="0"/>
        <v>0.62000000000000099</v>
      </c>
      <c r="AE6" s="138">
        <f t="shared" si="1"/>
        <v>2.9629629629629672E-2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42706</v>
      </c>
      <c r="X7" s="10">
        <v>14.45</v>
      </c>
      <c r="Y7" s="10">
        <v>15.1</v>
      </c>
      <c r="Z7" s="10">
        <v>14.4</v>
      </c>
      <c r="AA7" s="10">
        <v>14.85</v>
      </c>
      <c r="AB7" s="95">
        <v>2958400</v>
      </c>
      <c r="AC7" s="10">
        <v>14.85</v>
      </c>
      <c r="AD7" s="2">
        <f t="shared" si="0"/>
        <v>0.69999999999999929</v>
      </c>
      <c r="AE7" s="138">
        <f t="shared" si="1"/>
        <v>3.125E-2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14.94</v>
      </c>
      <c r="Y8" s="10">
        <v>15.13</v>
      </c>
      <c r="Z8" s="10">
        <v>14.34</v>
      </c>
      <c r="AA8" s="10">
        <v>14.4</v>
      </c>
      <c r="AB8" s="95">
        <v>3414000</v>
      </c>
      <c r="AC8" s="10">
        <v>14.4</v>
      </c>
      <c r="AD8" s="2">
        <f t="shared" si="0"/>
        <v>0.79000000000000092</v>
      </c>
      <c r="AE8" s="138">
        <f t="shared" si="1"/>
        <v>-3.0303030303030276E-2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15.39</v>
      </c>
      <c r="Y9" s="10">
        <v>15.49</v>
      </c>
      <c r="Z9" s="10">
        <v>14.75</v>
      </c>
      <c r="AA9" s="10">
        <v>14.85</v>
      </c>
      <c r="AB9" s="95">
        <v>3447000</v>
      </c>
      <c r="AC9" s="10">
        <v>14.85</v>
      </c>
      <c r="AD9" s="2">
        <f t="shared" si="0"/>
        <v>0.74000000000000021</v>
      </c>
      <c r="AE9" s="138">
        <f t="shared" si="1"/>
        <v>-3.2573289902280145E-2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42703</v>
      </c>
      <c r="X10" s="10">
        <v>15.82</v>
      </c>
      <c r="Y10" s="10">
        <v>15.89</v>
      </c>
      <c r="Z10" s="10">
        <v>15.32</v>
      </c>
      <c r="AA10" s="10">
        <v>15.35</v>
      </c>
      <c r="AB10" s="95">
        <v>4580900</v>
      </c>
      <c r="AC10" s="10">
        <v>15.35</v>
      </c>
      <c r="AD10" s="2">
        <f t="shared" si="0"/>
        <v>0.57000000000000028</v>
      </c>
      <c r="AE10" s="138">
        <f t="shared" si="1"/>
        <v>-2.4777636594663366E-2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16</v>
      </c>
      <c r="Y11" s="10">
        <v>16.09</v>
      </c>
      <c r="Z11" s="10">
        <v>15.69</v>
      </c>
      <c r="AA11" s="10">
        <v>15.74</v>
      </c>
      <c r="AB11" s="95">
        <v>1932000</v>
      </c>
      <c r="AC11" s="10">
        <v>15.74</v>
      </c>
      <c r="AD11" s="2">
        <f t="shared" si="0"/>
        <v>0.40000000000000036</v>
      </c>
      <c r="AE11" s="138">
        <f t="shared" si="1"/>
        <v>-1.7478152309612915E-2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42699</v>
      </c>
      <c r="X12" s="10">
        <v>16.52</v>
      </c>
      <c r="Y12" s="10">
        <v>16.54</v>
      </c>
      <c r="Z12" s="10">
        <v>15.94</v>
      </c>
      <c r="AA12" s="10">
        <v>16.02</v>
      </c>
      <c r="AB12" s="95">
        <v>1080300</v>
      </c>
      <c r="AC12" s="10">
        <v>16.02</v>
      </c>
      <c r="AD12" s="2">
        <f t="shared" si="0"/>
        <v>0.59999999999999964</v>
      </c>
      <c r="AE12" s="138">
        <f t="shared" si="1"/>
        <v>-2.0183486238532167E-2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42697</v>
      </c>
      <c r="X13" s="10">
        <v>16.3</v>
      </c>
      <c r="Y13" s="10">
        <v>16.579999999999998</v>
      </c>
      <c r="Z13" s="10">
        <v>16.149999999999999</v>
      </c>
      <c r="AA13" s="10">
        <v>16.350000000000001</v>
      </c>
      <c r="AB13" s="95">
        <v>2245800</v>
      </c>
      <c r="AC13" s="10">
        <v>16.350000000000001</v>
      </c>
      <c r="AD13" s="2">
        <f t="shared" si="0"/>
        <v>0.42999999999999972</v>
      </c>
      <c r="AE13" s="138">
        <f t="shared" si="1"/>
        <v>-2.1543985637342833E-2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42696</v>
      </c>
      <c r="X14" s="10">
        <v>16.05</v>
      </c>
      <c r="Y14" s="10">
        <v>16.73</v>
      </c>
      <c r="Z14" s="10">
        <v>15.94</v>
      </c>
      <c r="AA14" s="10">
        <v>16.71</v>
      </c>
      <c r="AB14" s="95">
        <v>2671000</v>
      </c>
      <c r="AC14" s="10">
        <v>16.71</v>
      </c>
      <c r="AD14" s="2">
        <f t="shared" si="0"/>
        <v>0.79000000000000092</v>
      </c>
      <c r="AE14" s="138">
        <f t="shared" si="1"/>
        <v>2.5782688766114337E-2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42695</v>
      </c>
      <c r="X15" s="10">
        <v>16.399999999999999</v>
      </c>
      <c r="Y15" s="10">
        <v>16.55</v>
      </c>
      <c r="Z15" s="10">
        <v>16.22</v>
      </c>
      <c r="AA15" s="10">
        <v>16.29</v>
      </c>
      <c r="AB15" s="95">
        <v>2564700</v>
      </c>
      <c r="AC15" s="10">
        <v>16.29</v>
      </c>
      <c r="AD15" s="2">
        <f t="shared" si="0"/>
        <v>0.33000000000000185</v>
      </c>
      <c r="AE15" s="138">
        <f t="shared" si="1"/>
        <v>-6.1012812690666163E-3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42692</v>
      </c>
      <c r="X16" s="10">
        <v>16.91</v>
      </c>
      <c r="Y16" s="10">
        <v>16.96</v>
      </c>
      <c r="Z16" s="10">
        <v>16.350000000000001</v>
      </c>
      <c r="AA16" s="10">
        <v>16.39</v>
      </c>
      <c r="AB16" s="95">
        <v>3246400</v>
      </c>
      <c r="AC16" s="10">
        <v>16.39</v>
      </c>
      <c r="AD16" s="2">
        <f t="shared" si="0"/>
        <v>0.60999999999999943</v>
      </c>
      <c r="AE16" s="138">
        <f t="shared" si="1"/>
        <v>-3.4177961107837218E-2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42691</v>
      </c>
      <c r="X17" s="10">
        <v>17.309999999999999</v>
      </c>
      <c r="Y17" s="10">
        <v>17.45</v>
      </c>
      <c r="Z17" s="10">
        <v>16.809999999999999</v>
      </c>
      <c r="AA17" s="10">
        <v>16.97</v>
      </c>
      <c r="AB17" s="95">
        <v>3535300</v>
      </c>
      <c r="AC17" s="10">
        <v>16.97</v>
      </c>
      <c r="AD17" s="2">
        <f t="shared" si="0"/>
        <v>0.64000000000000057</v>
      </c>
      <c r="AE17" s="138">
        <f t="shared" si="1"/>
        <v>-1.5089959373186357E-2</v>
      </c>
    </row>
    <row r="18" spans="1:31" x14ac:dyDescent="0.25">
      <c r="W18" s="133">
        <v>42690</v>
      </c>
      <c r="X18" s="10">
        <v>17.350000000000001</v>
      </c>
      <c r="Y18" s="10">
        <v>17.440000000000001</v>
      </c>
      <c r="Z18" s="10">
        <v>17.2</v>
      </c>
      <c r="AA18" s="10">
        <v>17.23</v>
      </c>
      <c r="AB18" s="95">
        <v>1062900</v>
      </c>
      <c r="AC18" s="10">
        <v>17.23</v>
      </c>
      <c r="AD18" s="2">
        <f t="shared" si="0"/>
        <v>0.24000000000000199</v>
      </c>
      <c r="AE18" s="138">
        <f t="shared" si="1"/>
        <v>-9.7701149425286626E-3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42689</v>
      </c>
      <c r="X19" s="10">
        <v>17.829999999999998</v>
      </c>
      <c r="Y19" s="10">
        <v>17.93</v>
      </c>
      <c r="Z19" s="10">
        <v>17.07</v>
      </c>
      <c r="AA19" s="10">
        <v>17.399999999999999</v>
      </c>
      <c r="AB19" s="95">
        <v>2279300</v>
      </c>
      <c r="AC19" s="10">
        <v>17.399999999999999</v>
      </c>
      <c r="AD19" s="2">
        <f t="shared" si="0"/>
        <v>0.85999999999999943</v>
      </c>
      <c r="AE19" s="138">
        <f t="shared" si="1"/>
        <v>-2.9559397657557218E-2</v>
      </c>
    </row>
    <row r="20" spans="1:31" x14ac:dyDescent="0.25">
      <c r="W20" s="133">
        <v>42688</v>
      </c>
      <c r="X20" s="10">
        <v>17.170000000000002</v>
      </c>
      <c r="Y20" s="10">
        <v>18.34</v>
      </c>
      <c r="Z20" s="10">
        <v>16.899999999999999</v>
      </c>
      <c r="AA20" s="10">
        <v>17.93</v>
      </c>
      <c r="AB20" s="95">
        <v>8302200</v>
      </c>
      <c r="AC20" s="10">
        <v>17.93</v>
      </c>
      <c r="AD20" s="2">
        <f t="shared" si="0"/>
        <v>1.4400000000000013</v>
      </c>
      <c r="AE20" s="138">
        <f t="shared" si="1"/>
        <v>7.8820697954271823E-2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42685</v>
      </c>
      <c r="X21" s="10">
        <v>16.48</v>
      </c>
      <c r="Y21" s="10">
        <v>16.73</v>
      </c>
      <c r="Z21" s="10">
        <v>16.32</v>
      </c>
      <c r="AA21" s="10">
        <v>16.62</v>
      </c>
      <c r="AB21" s="95">
        <v>4147000</v>
      </c>
      <c r="AC21" s="10">
        <v>16.62</v>
      </c>
      <c r="AD21" s="2">
        <f t="shared" si="0"/>
        <v>0.41000000000000014</v>
      </c>
      <c r="AE21" s="138">
        <f t="shared" si="1"/>
        <v>4.229607250755274E-3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42684</v>
      </c>
      <c r="X22" s="10">
        <v>16.36</v>
      </c>
      <c r="Y22" s="10">
        <v>17</v>
      </c>
      <c r="Z22" s="10">
        <v>16.09</v>
      </c>
      <c r="AA22" s="10">
        <v>16.55</v>
      </c>
      <c r="AB22" s="95">
        <v>3068200</v>
      </c>
      <c r="AC22" s="10">
        <v>16.55</v>
      </c>
      <c r="AD22" s="2">
        <f t="shared" si="0"/>
        <v>0.91000000000000014</v>
      </c>
      <c r="AE22" s="138">
        <f t="shared" si="1"/>
        <v>3.2439176543979986E-2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42683</v>
      </c>
      <c r="X23" s="10">
        <v>15.36</v>
      </c>
      <c r="Y23" s="10">
        <v>16.12</v>
      </c>
      <c r="Z23" s="10">
        <v>15.03</v>
      </c>
      <c r="AA23" s="10">
        <v>16.03</v>
      </c>
      <c r="AB23" s="95">
        <v>4814400</v>
      </c>
      <c r="AC23" s="10">
        <v>16.03</v>
      </c>
      <c r="AD23" s="2">
        <f t="shared" si="0"/>
        <v>1.0900000000000016</v>
      </c>
      <c r="AE23" s="138">
        <f t="shared" si="1"/>
        <v>2.1019108280254883E-2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42682</v>
      </c>
      <c r="X24" s="10">
        <v>15.9</v>
      </c>
      <c r="Y24" s="10">
        <v>15.9</v>
      </c>
      <c r="Z24" s="10">
        <v>15.38</v>
      </c>
      <c r="AA24" s="10">
        <v>15.7</v>
      </c>
      <c r="AB24" s="95">
        <v>2976700</v>
      </c>
      <c r="AC24" s="10">
        <v>15.7</v>
      </c>
      <c r="AD24" s="2">
        <f t="shared" si="0"/>
        <v>0.51999999999999957</v>
      </c>
      <c r="AE24" s="138">
        <f t="shared" si="1"/>
        <v>-1.3819095477387022E-2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42681</v>
      </c>
      <c r="X25" s="10">
        <v>15.88</v>
      </c>
      <c r="Y25" s="10">
        <v>16.190000000000001</v>
      </c>
      <c r="Z25" s="10">
        <v>15.74</v>
      </c>
      <c r="AA25" s="10">
        <v>15.92</v>
      </c>
      <c r="AB25" s="95">
        <v>3187300</v>
      </c>
      <c r="AC25" s="10">
        <v>15.92</v>
      </c>
      <c r="AD25" s="2">
        <f t="shared" si="0"/>
        <v>0.45000000000000107</v>
      </c>
      <c r="AE25" s="138">
        <f t="shared" si="1"/>
        <v>2.2479126525369209E-2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42678</v>
      </c>
      <c r="X26" s="10">
        <v>15.02</v>
      </c>
      <c r="Y26" s="10">
        <v>16.16</v>
      </c>
      <c r="Z26" s="10">
        <v>15</v>
      </c>
      <c r="AA26" s="10">
        <v>15.57</v>
      </c>
      <c r="AB26" s="95">
        <v>4563600</v>
      </c>
      <c r="AC26" s="10">
        <v>15.57</v>
      </c>
      <c r="AD26" s="2">
        <f t="shared" si="0"/>
        <v>1.1600000000000001</v>
      </c>
      <c r="AE26" s="138">
        <f t="shared" si="1"/>
        <v>2.7722772277227747E-2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42677</v>
      </c>
      <c r="X27" s="10">
        <v>14.71</v>
      </c>
      <c r="Y27" s="10">
        <v>15.24</v>
      </c>
      <c r="Z27" s="10">
        <v>14.26</v>
      </c>
      <c r="AA27" s="10">
        <v>15.15</v>
      </c>
      <c r="AB27" s="95">
        <v>6556200</v>
      </c>
      <c r="AC27" s="10">
        <v>15.15</v>
      </c>
      <c r="AD27" s="2">
        <f t="shared" si="0"/>
        <v>0.98000000000000043</v>
      </c>
      <c r="AE27" s="138">
        <f t="shared" si="1"/>
        <v>3.2719836400818103E-2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42676</v>
      </c>
      <c r="X28" s="10">
        <v>14.75</v>
      </c>
      <c r="Y28" s="10">
        <v>16.100000000000001</v>
      </c>
      <c r="Z28" s="10">
        <v>14.32</v>
      </c>
      <c r="AA28" s="10">
        <v>14.67</v>
      </c>
      <c r="AB28" s="95">
        <v>11904300</v>
      </c>
      <c r="AC28" s="10">
        <v>14.67</v>
      </c>
      <c r="AD28" s="2">
        <f t="shared" si="0"/>
        <v>1.7800000000000011</v>
      </c>
      <c r="AE28" s="138">
        <f t="shared" si="1"/>
        <v>-0.10165339865278622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42675</v>
      </c>
      <c r="X29" s="10">
        <v>16.920000000000002</v>
      </c>
      <c r="Y29" s="10">
        <v>17.28</v>
      </c>
      <c r="Z29" s="10">
        <v>16.07</v>
      </c>
      <c r="AA29" s="10">
        <v>16.329999999999998</v>
      </c>
      <c r="AB29" s="95">
        <v>4818000</v>
      </c>
      <c r="AC29" s="10">
        <v>16.329999999999998</v>
      </c>
      <c r="AD29" s="2">
        <f t="shared" si="0"/>
        <v>1.2100000000000009</v>
      </c>
      <c r="AE29" s="138">
        <f t="shared" si="1"/>
        <v>-2.5074626865671745E-2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42674</v>
      </c>
      <c r="X30" s="10">
        <v>16.27</v>
      </c>
      <c r="Y30" s="10">
        <v>16.87</v>
      </c>
      <c r="Z30" s="10">
        <v>16.059999999999999</v>
      </c>
      <c r="AA30" s="10">
        <v>16.75</v>
      </c>
      <c r="AB30" s="95">
        <v>4636000</v>
      </c>
      <c r="AC30" s="10">
        <v>16.75</v>
      </c>
      <c r="AD30" s="2">
        <f t="shared" si="0"/>
        <v>0.81000000000000227</v>
      </c>
      <c r="AE30" s="138">
        <f t="shared" si="1"/>
        <v>2.6977314530962637E-2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16.25</v>
      </c>
      <c r="Y31" s="10">
        <v>16.54</v>
      </c>
      <c r="Z31" s="10">
        <v>16.21</v>
      </c>
      <c r="AA31" s="10">
        <v>16.309999999999999</v>
      </c>
      <c r="AB31" s="95">
        <v>2861300</v>
      </c>
      <c r="AC31" s="10">
        <v>16.309999999999999</v>
      </c>
      <c r="AD31" s="2">
        <f t="shared" si="0"/>
        <v>0.32999999999999829</v>
      </c>
      <c r="AE31" s="138">
        <f t="shared" si="1"/>
        <v>-3.6652412950520796E-3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16.73</v>
      </c>
      <c r="Y32" s="10">
        <v>16.78</v>
      </c>
      <c r="Z32" s="10">
        <v>16.23</v>
      </c>
      <c r="AA32" s="10">
        <v>16.37</v>
      </c>
      <c r="AB32" s="95">
        <v>2904900</v>
      </c>
      <c r="AC32" s="10">
        <v>16.37</v>
      </c>
      <c r="AD32" s="2">
        <f t="shared" si="0"/>
        <v>0.55000000000000071</v>
      </c>
      <c r="AE32" s="138">
        <f t="shared" si="1"/>
        <v>-2.0933014354066914E-2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42669</v>
      </c>
      <c r="X33" s="10">
        <v>16.52</v>
      </c>
      <c r="Y33" s="10">
        <v>17.13</v>
      </c>
      <c r="Z33" s="10">
        <v>16.440000000000001</v>
      </c>
      <c r="AA33" s="10">
        <v>16.72</v>
      </c>
      <c r="AB33" s="95">
        <v>2051100</v>
      </c>
      <c r="AC33" s="10">
        <v>16.72</v>
      </c>
      <c r="AD33" s="2">
        <f t="shared" si="0"/>
        <v>0.68999999999999773</v>
      </c>
      <c r="AE33" s="138">
        <f t="shared" si="1"/>
        <v>6.0168471720816186E-3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16.96</v>
      </c>
      <c r="Y34" s="10">
        <v>17.170000000000002</v>
      </c>
      <c r="Z34" s="10">
        <v>16.57</v>
      </c>
      <c r="AA34" s="10">
        <v>16.62</v>
      </c>
      <c r="AB34" s="95">
        <v>3096800</v>
      </c>
      <c r="AC34" s="10">
        <v>16.62</v>
      </c>
      <c r="AD34" s="2">
        <f t="shared" si="0"/>
        <v>0.60000000000000142</v>
      </c>
      <c r="AE34" s="138">
        <f t="shared" si="1"/>
        <v>-3.3720930232558066E-2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17.649999999999999</v>
      </c>
      <c r="Y35" s="10">
        <v>17.649999999999999</v>
      </c>
      <c r="Z35" s="10">
        <v>17.02</v>
      </c>
      <c r="AA35" s="10">
        <v>17.2</v>
      </c>
      <c r="AB35" s="95">
        <v>1940300</v>
      </c>
      <c r="AC35" s="10">
        <v>17.2</v>
      </c>
      <c r="AD35" s="2">
        <f t="shared" si="0"/>
        <v>0.62999999999999901</v>
      </c>
      <c r="AE35" s="138">
        <f t="shared" si="1"/>
        <v>-1.0356731875719172E-2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17.57</v>
      </c>
      <c r="Y36" s="10">
        <v>17.61</v>
      </c>
      <c r="Z36" s="10">
        <v>17.170000000000002</v>
      </c>
      <c r="AA36" s="10">
        <v>17.38</v>
      </c>
      <c r="AB36" s="95">
        <v>2475800</v>
      </c>
      <c r="AC36" s="10">
        <v>17.38</v>
      </c>
      <c r="AD36" s="2">
        <f t="shared" si="0"/>
        <v>0.43999999999999773</v>
      </c>
      <c r="AE36" s="138">
        <f t="shared" si="1"/>
        <v>-1.3620885357548351E-2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17.829999999999998</v>
      </c>
      <c r="Y37" s="10">
        <v>17.89</v>
      </c>
      <c r="Z37" s="10">
        <v>17.440000000000001</v>
      </c>
      <c r="AA37" s="10">
        <v>17.62</v>
      </c>
      <c r="AB37" s="95">
        <v>1514000</v>
      </c>
      <c r="AC37" s="10">
        <v>17.62</v>
      </c>
      <c r="AD37" s="2">
        <f t="shared" si="0"/>
        <v>0.44999999999999929</v>
      </c>
      <c r="AE37" s="138">
        <f t="shared" si="1"/>
        <v>-1.8384401114206028E-2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17.61</v>
      </c>
      <c r="Y38" s="10">
        <v>18.07</v>
      </c>
      <c r="Z38" s="10">
        <v>17.579999999999998</v>
      </c>
      <c r="AA38" s="10">
        <v>17.95</v>
      </c>
      <c r="AB38" s="95">
        <v>1494900</v>
      </c>
      <c r="AC38" s="10">
        <v>17.95</v>
      </c>
      <c r="AD38" s="2">
        <f t="shared" si="0"/>
        <v>0.49000000000000199</v>
      </c>
      <c r="AE38" s="138">
        <f t="shared" si="1"/>
        <v>1.930721181147077E-2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17.48</v>
      </c>
      <c r="Y39" s="10">
        <v>17.72</v>
      </c>
      <c r="Z39" s="10">
        <v>17.48</v>
      </c>
      <c r="AA39" s="10">
        <v>17.61</v>
      </c>
      <c r="AB39" s="95">
        <v>1524900</v>
      </c>
      <c r="AC39" s="10">
        <v>17.61</v>
      </c>
      <c r="AD39" s="2">
        <f t="shared" si="0"/>
        <v>0.23999999999999844</v>
      </c>
      <c r="AE39" s="138">
        <f t="shared" si="1"/>
        <v>2.2054556006964487E-2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42660</v>
      </c>
      <c r="X40" s="10">
        <v>17.579999999999998</v>
      </c>
      <c r="Y40" s="10">
        <v>17.77</v>
      </c>
      <c r="Z40" s="10">
        <v>17.21</v>
      </c>
      <c r="AA40" s="10">
        <v>17.23</v>
      </c>
      <c r="AB40" s="95">
        <v>1102700</v>
      </c>
      <c r="AC40" s="10">
        <v>17.23</v>
      </c>
      <c r="AD40" s="2">
        <f t="shared" si="0"/>
        <v>0.55999999999999872</v>
      </c>
      <c r="AE40" s="138">
        <f t="shared" si="1"/>
        <v>-2.1578648495173103E-2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42657</v>
      </c>
      <c r="X41" s="10">
        <v>17.73</v>
      </c>
      <c r="Y41" s="10">
        <v>17.920000000000002</v>
      </c>
      <c r="Z41" s="10">
        <v>17.54</v>
      </c>
      <c r="AA41" s="10">
        <v>17.61</v>
      </c>
      <c r="AB41" s="95">
        <v>819600</v>
      </c>
      <c r="AC41" s="10">
        <v>17.61</v>
      </c>
      <c r="AD41" s="2">
        <f t="shared" si="0"/>
        <v>0.38000000000000256</v>
      </c>
      <c r="AE41" s="138">
        <f t="shared" si="1"/>
        <v>-5.6753688989796824E-4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42656</v>
      </c>
      <c r="X42" s="10">
        <v>17.52</v>
      </c>
      <c r="Y42" s="10">
        <v>17.71</v>
      </c>
      <c r="Z42" s="10">
        <v>17.059999999999999</v>
      </c>
      <c r="AA42" s="10">
        <v>17.62</v>
      </c>
      <c r="AB42" s="95">
        <v>1776500</v>
      </c>
      <c r="AC42" s="10">
        <v>17.62</v>
      </c>
      <c r="AD42" s="2">
        <f t="shared" si="0"/>
        <v>0.65000000000000213</v>
      </c>
      <c r="AE42" s="138">
        <f t="shared" si="1"/>
        <v>-3.3936651583709176E-3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17.010000000000002</v>
      </c>
      <c r="W43" s="133">
        <v>42655</v>
      </c>
      <c r="X43" s="10">
        <v>17.75</v>
      </c>
      <c r="Y43" s="10">
        <v>17.86</v>
      </c>
      <c r="Z43" s="10">
        <v>17.61</v>
      </c>
      <c r="AA43" s="10">
        <v>17.68</v>
      </c>
      <c r="AB43" s="95">
        <v>1385800</v>
      </c>
      <c r="AC43" s="10">
        <v>17.68</v>
      </c>
      <c r="AD43" s="2">
        <f t="shared" si="0"/>
        <v>0.25</v>
      </c>
      <c r="AE43" s="138">
        <f t="shared" si="1"/>
        <v>-4.5045045045045695E-3</v>
      </c>
    </row>
    <row r="44" spans="1:31" ht="20.25" thickBot="1" x14ac:dyDescent="0.35">
      <c r="O44" s="620" t="s">
        <v>78</v>
      </c>
      <c r="P44" s="620"/>
      <c r="T44" s="93" t="s">
        <v>99</v>
      </c>
      <c r="U44" s="88">
        <v>16.72</v>
      </c>
      <c r="W44" s="133">
        <v>42654</v>
      </c>
      <c r="X44" s="10">
        <v>18.190000000000001</v>
      </c>
      <c r="Y44" s="10">
        <v>18.37</v>
      </c>
      <c r="Z44" s="10">
        <v>17.670000000000002</v>
      </c>
      <c r="AA44" s="10">
        <v>17.760000000000002</v>
      </c>
      <c r="AB44" s="95">
        <v>1448800</v>
      </c>
      <c r="AC44" s="10">
        <v>17.760000000000002</v>
      </c>
      <c r="AD44" s="2">
        <f t="shared" si="0"/>
        <v>0.69999999999999929</v>
      </c>
      <c r="AE44" s="138">
        <f t="shared" si="1"/>
        <v>-2.6849315068493085E-2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18.391999999999999</v>
      </c>
      <c r="Q45" s="2"/>
      <c r="T45" s="93" t="s">
        <v>100</v>
      </c>
      <c r="U45" s="88" t="s">
        <v>598</v>
      </c>
      <c r="W45" s="133">
        <v>42653</v>
      </c>
      <c r="X45" s="10">
        <v>18.190000000000001</v>
      </c>
      <c r="Y45" s="10">
        <v>18.399999999999999</v>
      </c>
      <c r="Z45" s="10">
        <v>18.149999999999999</v>
      </c>
      <c r="AA45" s="10">
        <v>18.25</v>
      </c>
      <c r="AB45" s="95">
        <v>1354000</v>
      </c>
      <c r="AC45" s="10">
        <v>18.25</v>
      </c>
      <c r="AD45" s="2">
        <f t="shared" si="0"/>
        <v>0.25</v>
      </c>
      <c r="AE45" s="138">
        <f t="shared" si="1"/>
        <v>1.4452473596442639E-2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18.224799999999998</v>
      </c>
      <c r="Q46" s="2"/>
      <c r="T46" s="93" t="s">
        <v>101</v>
      </c>
      <c r="U46" s="88" t="s">
        <v>599</v>
      </c>
      <c r="W46" s="133">
        <v>42650</v>
      </c>
      <c r="X46" s="10">
        <v>18.059999999999999</v>
      </c>
      <c r="Y46" s="10">
        <v>18.190000000000001</v>
      </c>
      <c r="Z46" s="10">
        <v>17.79</v>
      </c>
      <c r="AA46" s="10">
        <v>17.989999999999998</v>
      </c>
      <c r="AB46" s="95">
        <v>1592700</v>
      </c>
      <c r="AC46" s="10">
        <v>17.989999999999998</v>
      </c>
      <c r="AD46" s="2">
        <f t="shared" si="0"/>
        <v>0.40000000000000213</v>
      </c>
      <c r="AE46" s="138">
        <f t="shared" si="1"/>
        <v>1.1129660545352582E-3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18.057600000000001</v>
      </c>
      <c r="Q47" s="2"/>
      <c r="T47" s="93" t="s">
        <v>102</v>
      </c>
      <c r="U47" s="88">
        <v>19.399999999999999</v>
      </c>
      <c r="W47" s="133">
        <v>42649</v>
      </c>
      <c r="X47" s="10">
        <v>17.91</v>
      </c>
      <c r="Y47" s="10">
        <v>18.079999999999998</v>
      </c>
      <c r="Z47" s="10">
        <v>17.809999999999999</v>
      </c>
      <c r="AA47" s="10">
        <v>17.97</v>
      </c>
      <c r="AB47" s="95">
        <v>1177000</v>
      </c>
      <c r="AC47" s="10">
        <v>17.97</v>
      </c>
      <c r="AD47" s="2">
        <f t="shared" si="0"/>
        <v>0.26999999999999957</v>
      </c>
      <c r="AE47" s="138">
        <f t="shared" si="1"/>
        <v>-3.8802660753880502E-3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17.8904</v>
      </c>
      <c r="Q48" s="2"/>
      <c r="T48" s="93" t="s">
        <v>103</v>
      </c>
      <c r="U48" s="88">
        <v>1.1916800000000001</v>
      </c>
      <c r="W48" s="133">
        <v>42648</v>
      </c>
      <c r="X48" s="10">
        <v>17.93</v>
      </c>
      <c r="Y48" s="10">
        <v>18.29</v>
      </c>
      <c r="Z48" s="10">
        <v>17.89</v>
      </c>
      <c r="AA48" s="10">
        <v>18.04</v>
      </c>
      <c r="AB48" s="95">
        <v>2073500</v>
      </c>
      <c r="AC48" s="10">
        <v>18.04</v>
      </c>
      <c r="AD48" s="2">
        <f t="shared" si="0"/>
        <v>0.39999999999999858</v>
      </c>
      <c r="AE48" s="138">
        <f t="shared" si="1"/>
        <v>9.5131505316170539E-3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17.723199999999999</v>
      </c>
      <c r="Q49" s="2"/>
      <c r="T49" s="93" t="s">
        <v>104</v>
      </c>
      <c r="U49" s="88" t="s">
        <v>386</v>
      </c>
      <c r="W49" s="133">
        <v>42647</v>
      </c>
      <c r="X49" s="10">
        <v>17.29</v>
      </c>
      <c r="Y49" s="10">
        <v>17.920000000000002</v>
      </c>
      <c r="Z49" s="10">
        <v>17.170000000000002</v>
      </c>
      <c r="AA49" s="10">
        <v>17.87</v>
      </c>
      <c r="AB49" s="95">
        <v>2755700</v>
      </c>
      <c r="AC49" s="10">
        <v>17.87</v>
      </c>
      <c r="AD49" s="2">
        <f t="shared" si="0"/>
        <v>0.75</v>
      </c>
      <c r="AE49" s="138">
        <f t="shared" si="1"/>
        <v>3.4742327735958423E-2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17.556000000000001</v>
      </c>
      <c r="Q50" s="2"/>
      <c r="T50" s="93"/>
      <c r="U50" s="88"/>
      <c r="W50" s="133">
        <v>42646</v>
      </c>
      <c r="X50" s="10">
        <v>17.04</v>
      </c>
      <c r="Y50" s="10">
        <v>17.45</v>
      </c>
      <c r="Z50" s="10">
        <v>17</v>
      </c>
      <c r="AA50" s="10">
        <v>17.27</v>
      </c>
      <c r="AB50" s="95">
        <v>1862600</v>
      </c>
      <c r="AC50" s="10">
        <v>17.27</v>
      </c>
      <c r="AD50" s="2">
        <f t="shared" si="0"/>
        <v>0.44999999999999929</v>
      </c>
      <c r="AE50" s="138">
        <f t="shared" si="1"/>
        <v>8.17279626386469E-3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17.3888</v>
      </c>
      <c r="Q51" s="2"/>
      <c r="T51" s="93" t="s">
        <v>105</v>
      </c>
      <c r="U51" s="88" t="s">
        <v>600</v>
      </c>
      <c r="W51" s="133">
        <v>42643</v>
      </c>
      <c r="X51" s="10">
        <v>17.52</v>
      </c>
      <c r="Y51" s="10">
        <v>17.53</v>
      </c>
      <c r="Z51" s="10">
        <v>17.059999999999999</v>
      </c>
      <c r="AA51" s="10">
        <v>17.13</v>
      </c>
      <c r="AB51" s="95">
        <v>2508100</v>
      </c>
      <c r="AC51" s="10">
        <v>17.13</v>
      </c>
      <c r="AD51" s="2">
        <f t="shared" si="0"/>
        <v>0.47000000000000242</v>
      </c>
      <c r="AE51" s="138">
        <f t="shared" si="1"/>
        <v>-1.211072664359869E-2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17.221599999999999</v>
      </c>
      <c r="Q52" s="2"/>
      <c r="T52" s="93" t="s">
        <v>106</v>
      </c>
      <c r="U52" s="88" t="s">
        <v>373</v>
      </c>
      <c r="W52" s="133">
        <v>42642</v>
      </c>
      <c r="X52" s="10">
        <v>17.68</v>
      </c>
      <c r="Y52" s="10">
        <v>18.07</v>
      </c>
      <c r="Z52" s="10">
        <v>17.329999999999998</v>
      </c>
      <c r="AA52" s="10">
        <v>17.34</v>
      </c>
      <c r="AB52" s="95">
        <v>1537400</v>
      </c>
      <c r="AC52" s="10">
        <v>17.34</v>
      </c>
      <c r="AD52" s="2">
        <f t="shared" si="0"/>
        <v>0.74000000000000199</v>
      </c>
      <c r="AE52" s="138">
        <f t="shared" si="1"/>
        <v>-1.7563739376770471E-2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17.054399999999998</v>
      </c>
      <c r="Q53" s="2"/>
      <c r="T53" s="93" t="s">
        <v>107</v>
      </c>
      <c r="U53" s="90">
        <v>2752135</v>
      </c>
      <c r="W53" s="133">
        <v>42641</v>
      </c>
      <c r="X53" s="10">
        <v>18.09</v>
      </c>
      <c r="Y53" s="10">
        <v>18.100000000000001</v>
      </c>
      <c r="Z53" s="10">
        <v>17.39</v>
      </c>
      <c r="AA53" s="10">
        <v>17.649999999999999</v>
      </c>
      <c r="AB53" s="95">
        <v>2119100</v>
      </c>
      <c r="AC53" s="10">
        <v>17.649999999999999</v>
      </c>
      <c r="AD53" s="2">
        <f t="shared" si="0"/>
        <v>0.71000000000000085</v>
      </c>
      <c r="AE53" s="138">
        <f t="shared" si="1"/>
        <v>-2.3242944106253605E-2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16.8872</v>
      </c>
      <c r="Q54" s="2"/>
      <c r="T54" s="93" t="s">
        <v>110</v>
      </c>
      <c r="U54" s="90">
        <v>2787800</v>
      </c>
      <c r="W54" s="133">
        <v>42640</v>
      </c>
      <c r="X54" s="10">
        <v>17.600000000000001</v>
      </c>
      <c r="Y54" s="10">
        <v>18.07</v>
      </c>
      <c r="Z54" s="10">
        <v>17.48</v>
      </c>
      <c r="AA54" s="10">
        <v>18.07</v>
      </c>
      <c r="AB54" s="95">
        <v>1827900</v>
      </c>
      <c r="AC54" s="10">
        <v>18.07</v>
      </c>
      <c r="AD54" s="2">
        <f t="shared" si="0"/>
        <v>0.58999999999999986</v>
      </c>
      <c r="AE54" s="138">
        <f t="shared" si="1"/>
        <v>2.9043280182232456E-2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16.72</v>
      </c>
      <c r="Q55" s="2"/>
      <c r="T55" s="93" t="s">
        <v>108</v>
      </c>
      <c r="U55" s="88" t="s">
        <v>601</v>
      </c>
      <c r="W55" s="133">
        <v>42639</v>
      </c>
      <c r="X55" s="10">
        <v>18.329999999999998</v>
      </c>
      <c r="Y55" s="10">
        <v>18.399999999999999</v>
      </c>
      <c r="Z55" s="10">
        <v>17.5</v>
      </c>
      <c r="AA55" s="10">
        <v>17.559999999999999</v>
      </c>
      <c r="AB55" s="95">
        <v>2068200</v>
      </c>
      <c r="AC55" s="10">
        <v>17.559999999999999</v>
      </c>
      <c r="AD55" s="2">
        <f t="shared" si="0"/>
        <v>0.89999999999999858</v>
      </c>
      <c r="AE55" s="138">
        <f t="shared" si="1"/>
        <v>-4.6170559478544315E-2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16.552799999999998</v>
      </c>
      <c r="Q56" s="2"/>
      <c r="T56" s="93" t="s">
        <v>111</v>
      </c>
      <c r="U56" s="88">
        <v>16.77</v>
      </c>
      <c r="W56" s="133">
        <v>42636</v>
      </c>
      <c r="X56" s="10">
        <v>18.45</v>
      </c>
      <c r="Y56" s="10">
        <v>18.68</v>
      </c>
      <c r="Z56" s="10">
        <v>18.36</v>
      </c>
      <c r="AA56" s="10">
        <v>18.41</v>
      </c>
      <c r="AB56" s="95">
        <v>1402300</v>
      </c>
      <c r="AC56" s="10">
        <v>18.41</v>
      </c>
      <c r="AD56" s="2">
        <f t="shared" si="0"/>
        <v>0.32000000000000028</v>
      </c>
      <c r="AE56" s="138">
        <f t="shared" si="1"/>
        <v>-3.2485110990795318E-3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16.3856</v>
      </c>
      <c r="Q57" s="2"/>
      <c r="T57" s="93" t="s">
        <v>112</v>
      </c>
      <c r="U57" s="88">
        <v>1</v>
      </c>
      <c r="W57" s="133">
        <v>42635</v>
      </c>
      <c r="X57" s="10">
        <v>18.57</v>
      </c>
      <c r="Y57" s="10">
        <v>18.670000000000002</v>
      </c>
      <c r="Z57" s="10">
        <v>18.38</v>
      </c>
      <c r="AA57" s="10">
        <v>18.47</v>
      </c>
      <c r="AB57" s="95">
        <v>1716900</v>
      </c>
      <c r="AC57" s="10">
        <v>18.47</v>
      </c>
      <c r="AD57" s="2">
        <f t="shared" si="0"/>
        <v>0.2900000000000027</v>
      </c>
      <c r="AE57" s="138">
        <f t="shared" si="1"/>
        <v>2.71444082518979E-3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16.218399999999999</v>
      </c>
      <c r="T58" s="93" t="s">
        <v>109</v>
      </c>
      <c r="U58" s="88" t="s">
        <v>123</v>
      </c>
      <c r="W58" s="133">
        <v>42634</v>
      </c>
      <c r="X58" s="10">
        <v>18.559999999999999</v>
      </c>
      <c r="Y58" s="10">
        <v>18.739999999999998</v>
      </c>
      <c r="Z58" s="10">
        <v>18.18</v>
      </c>
      <c r="AA58" s="10">
        <v>18.420000000000002</v>
      </c>
      <c r="AB58" s="95">
        <v>2193400</v>
      </c>
      <c r="AC58" s="10">
        <v>18.420000000000002</v>
      </c>
      <c r="AD58" s="2">
        <f t="shared" si="0"/>
        <v>0.55999999999999872</v>
      </c>
      <c r="AE58" s="138">
        <f t="shared" si="1"/>
        <v>2.1762785636563198E-3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16.051199999999998</v>
      </c>
      <c r="W59" s="133">
        <v>42633</v>
      </c>
      <c r="X59" s="10">
        <v>18.98</v>
      </c>
      <c r="Y59" s="10">
        <v>19.079999999999998</v>
      </c>
      <c r="Z59" s="10">
        <v>18.36</v>
      </c>
      <c r="AA59" s="10">
        <v>18.38</v>
      </c>
      <c r="AB59" s="95">
        <v>1246200</v>
      </c>
      <c r="AC59" s="10">
        <v>18.38</v>
      </c>
      <c r="AD59" s="2">
        <f t="shared" si="0"/>
        <v>0.71999999999999886</v>
      </c>
      <c r="AE59" s="138">
        <f t="shared" si="1"/>
        <v>-2.4416135881104029E-2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15.883999999999999</v>
      </c>
      <c r="W60" s="133">
        <v>42632</v>
      </c>
      <c r="X60" s="10">
        <v>18.920000000000002</v>
      </c>
      <c r="Y60" s="10">
        <v>19.16</v>
      </c>
      <c r="Z60" s="10">
        <v>18.47</v>
      </c>
      <c r="AA60" s="10">
        <v>18.84</v>
      </c>
      <c r="AB60" s="95">
        <v>2512200</v>
      </c>
      <c r="AC60" s="10">
        <v>18.84</v>
      </c>
      <c r="AD60" s="2">
        <f t="shared" si="0"/>
        <v>0.69000000000000128</v>
      </c>
      <c r="AE60" s="138">
        <f t="shared" si="1"/>
        <v>1.1815252416756072E-2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15.716799999999997</v>
      </c>
      <c r="W61" s="133">
        <v>42629</v>
      </c>
      <c r="X61" s="10">
        <v>18.649999999999999</v>
      </c>
      <c r="Y61" s="10">
        <v>18.73</v>
      </c>
      <c r="Z61" s="10">
        <v>18.41</v>
      </c>
      <c r="AA61" s="10">
        <v>18.62</v>
      </c>
      <c r="AB61" s="95">
        <v>1468500</v>
      </c>
      <c r="AC61" s="10">
        <v>18.62</v>
      </c>
      <c r="AD61" s="2">
        <f t="shared" si="0"/>
        <v>0.32000000000000028</v>
      </c>
      <c r="AE61" s="138">
        <f t="shared" si="1"/>
        <v>-1.2201591511936338E-2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15.5496</v>
      </c>
      <c r="W62" s="133">
        <v>42628</v>
      </c>
      <c r="X62" s="10">
        <v>18.47</v>
      </c>
      <c r="Y62" s="10">
        <v>19.010000000000002</v>
      </c>
      <c r="Z62" s="10">
        <v>18.39</v>
      </c>
      <c r="AA62" s="10">
        <v>18.850000000000001</v>
      </c>
      <c r="AB62" s="95">
        <v>1430300</v>
      </c>
      <c r="AC62" s="10">
        <v>18.850000000000001</v>
      </c>
      <c r="AD62" s="2">
        <f t="shared" si="0"/>
        <v>0.62000000000000099</v>
      </c>
      <c r="AE62" s="138">
        <f t="shared" si="1"/>
        <v>5.3333333333334121E-3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15.382399999999999</v>
      </c>
      <c r="W63" s="133">
        <v>42627</v>
      </c>
      <c r="X63" s="10">
        <v>18.53</v>
      </c>
      <c r="Y63" s="10">
        <v>19.100000000000001</v>
      </c>
      <c r="Z63" s="10">
        <v>18.27</v>
      </c>
      <c r="AA63" s="10">
        <v>18.75</v>
      </c>
      <c r="AB63" s="95">
        <v>2972300</v>
      </c>
      <c r="AC63" s="10">
        <v>18.75</v>
      </c>
      <c r="AD63" s="2">
        <f t="shared" si="0"/>
        <v>0.83000000000000185</v>
      </c>
      <c r="AE63" s="138">
        <f t="shared" si="1"/>
        <v>1.1872638963842386E-2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15.215199999999999</v>
      </c>
      <c r="W64" s="133">
        <v>42626</v>
      </c>
      <c r="X64" s="10">
        <v>18.899999999999999</v>
      </c>
      <c r="Y64" s="10">
        <v>19.09</v>
      </c>
      <c r="Z64" s="10">
        <v>18.14</v>
      </c>
      <c r="AA64" s="10">
        <v>18.53</v>
      </c>
      <c r="AB64" s="95">
        <v>3612200</v>
      </c>
      <c r="AC64" s="10">
        <v>18.53</v>
      </c>
      <c r="AD64" s="2">
        <f t="shared" si="0"/>
        <v>0.94999999999999929</v>
      </c>
      <c r="AE64" s="138">
        <f t="shared" si="1"/>
        <v>8.1610446137105885E-3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15.048</v>
      </c>
      <c r="W65" s="133">
        <v>42625</v>
      </c>
      <c r="X65" s="10">
        <v>17.88</v>
      </c>
      <c r="Y65" s="10">
        <v>18.57</v>
      </c>
      <c r="Z65" s="10">
        <v>17.84</v>
      </c>
      <c r="AA65" s="10">
        <v>18.38</v>
      </c>
      <c r="AB65" s="95">
        <v>3724000</v>
      </c>
      <c r="AC65" s="10">
        <v>18.38</v>
      </c>
      <c r="AD65" s="2">
        <f t="shared" si="0"/>
        <v>0.73000000000000043</v>
      </c>
      <c r="AE65" s="138">
        <f t="shared" si="1"/>
        <v>1.603095632946383E-2</v>
      </c>
    </row>
    <row r="66" spans="1:31" x14ac:dyDescent="0.25">
      <c r="O66" s="34"/>
      <c r="W66" s="133">
        <v>42622</v>
      </c>
      <c r="X66" s="10">
        <v>18.87</v>
      </c>
      <c r="Y66" s="10">
        <v>18.920000000000002</v>
      </c>
      <c r="Z66" s="10">
        <v>18.09</v>
      </c>
      <c r="AA66" s="10">
        <v>18.09</v>
      </c>
      <c r="AB66" s="95">
        <v>2698300</v>
      </c>
      <c r="AC66" s="10">
        <v>18.09</v>
      </c>
      <c r="AD66" s="2">
        <f t="shared" si="0"/>
        <v>0.83000000000000185</v>
      </c>
      <c r="AE66" s="138">
        <f t="shared" si="1"/>
        <v>-5.0891920251836198E-2</v>
      </c>
    </row>
    <row r="67" spans="1:31" x14ac:dyDescent="0.25">
      <c r="W67" s="133">
        <v>42621</v>
      </c>
      <c r="X67" s="10">
        <v>19.489999999999998</v>
      </c>
      <c r="Y67" s="10">
        <v>19.55</v>
      </c>
      <c r="Z67" s="10">
        <v>19.05</v>
      </c>
      <c r="AA67" s="10">
        <v>19.059999999999999</v>
      </c>
      <c r="AB67" s="95">
        <v>1784300</v>
      </c>
      <c r="AC67" s="10">
        <v>19.059999999999999</v>
      </c>
      <c r="AD67" s="2">
        <f>Y67-Z67</f>
        <v>0.5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42713</v>
      </c>
      <c r="X2" s="10">
        <v>45.16</v>
      </c>
      <c r="Y2" s="10">
        <v>45.83</v>
      </c>
      <c r="Z2" s="10">
        <v>45.08</v>
      </c>
      <c r="AA2" s="10">
        <v>45.53</v>
      </c>
      <c r="AB2" s="95">
        <v>5157600</v>
      </c>
      <c r="AC2" s="10">
        <v>45.53</v>
      </c>
      <c r="AD2" s="2">
        <f>Y2-Z2</f>
        <v>0.75</v>
      </c>
      <c r="AE2" s="138">
        <f>AC2/AC3-1</f>
        <v>7.5237884487719953E-3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45.53</v>
      </c>
      <c r="T3" s="1">
        <v>42312</v>
      </c>
      <c r="U3" t="s">
        <v>150</v>
      </c>
      <c r="W3" s="133">
        <v>42712</v>
      </c>
      <c r="X3" s="10">
        <v>45.62</v>
      </c>
      <c r="Y3" s="10">
        <v>45.65</v>
      </c>
      <c r="Z3" s="10">
        <v>44.71</v>
      </c>
      <c r="AA3" s="10">
        <v>45.19</v>
      </c>
      <c r="AB3" s="95">
        <v>6359800</v>
      </c>
      <c r="AC3" s="10">
        <v>45.19</v>
      </c>
      <c r="AD3" s="2">
        <f t="shared" ref="AD3:AD66" si="0">Y3-Z3</f>
        <v>0.93999999999999773</v>
      </c>
      <c r="AE3" s="138">
        <f t="shared" ref="AE3:AE66" si="1">AC3/AC4-1</f>
        <v>-1.0076670317634151E-2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45.53</v>
      </c>
      <c r="R4" s="521">
        <v>7.4999999999999997E-3</v>
      </c>
      <c r="W4" s="133">
        <v>42711</v>
      </c>
      <c r="X4" s="10">
        <v>45.51</v>
      </c>
      <c r="Y4" s="10">
        <v>45.92</v>
      </c>
      <c r="Z4" s="10">
        <v>44.24</v>
      </c>
      <c r="AA4" s="10">
        <v>45.65</v>
      </c>
      <c r="AB4" s="95">
        <v>5169100</v>
      </c>
      <c r="AC4" s="10">
        <v>45.65</v>
      </c>
      <c r="AD4" s="2">
        <f t="shared" si="0"/>
        <v>1.6799999999999997</v>
      </c>
      <c r="AE4" s="138">
        <f t="shared" si="1"/>
        <v>-6.567425569177221E-4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45.65</v>
      </c>
      <c r="Y5" s="10">
        <v>45.96</v>
      </c>
      <c r="Z5" s="10">
        <v>45.56</v>
      </c>
      <c r="AA5" s="10">
        <v>45.68</v>
      </c>
      <c r="AB5" s="95">
        <v>2854000</v>
      </c>
      <c r="AC5" s="10">
        <v>45.68</v>
      </c>
      <c r="AD5" s="2">
        <f t="shared" si="0"/>
        <v>0.39999999999999858</v>
      </c>
      <c r="AE5" s="138">
        <f t="shared" si="1"/>
        <v>-4.3763676148800279E-4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45.95</v>
      </c>
      <c r="Y6" s="10">
        <v>46.15</v>
      </c>
      <c r="Z6" s="10">
        <v>45.57</v>
      </c>
      <c r="AA6" s="10">
        <v>45.7</v>
      </c>
      <c r="AB6" s="95">
        <v>3109100</v>
      </c>
      <c r="AC6" s="10">
        <v>45.7</v>
      </c>
      <c r="AD6" s="2">
        <f t="shared" si="0"/>
        <v>0.57999999999999829</v>
      </c>
      <c r="AE6" s="138">
        <f t="shared" si="1"/>
        <v>4.378283712784814E-4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42706</v>
      </c>
      <c r="X7" s="10">
        <v>45.44</v>
      </c>
      <c r="Y7" s="10">
        <v>46.08</v>
      </c>
      <c r="Z7" s="10">
        <v>45.37</v>
      </c>
      <c r="AA7" s="10">
        <v>45.68</v>
      </c>
      <c r="AB7" s="95">
        <v>3020700</v>
      </c>
      <c r="AC7" s="10">
        <v>45.68</v>
      </c>
      <c r="AD7" s="2">
        <f t="shared" si="0"/>
        <v>0.71000000000000085</v>
      </c>
      <c r="AE7" s="138">
        <f t="shared" si="1"/>
        <v>5.2816901408450079E-3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42705</v>
      </c>
      <c r="X8" s="10">
        <v>46.87</v>
      </c>
      <c r="Y8" s="10">
        <v>46.99</v>
      </c>
      <c r="Z8" s="10">
        <v>45.26</v>
      </c>
      <c r="AA8" s="10">
        <v>45.44</v>
      </c>
      <c r="AB8" s="95">
        <v>5975700</v>
      </c>
      <c r="AC8" s="10">
        <v>45.44</v>
      </c>
      <c r="AD8" s="2">
        <f t="shared" si="0"/>
        <v>1.730000000000004</v>
      </c>
      <c r="AE8" s="138">
        <f t="shared" si="1"/>
        <v>-3.3397149542650495E-2</v>
      </c>
    </row>
    <row r="9" spans="1:41" x14ac:dyDescent="0.25">
      <c r="O9" s="11" t="s">
        <v>217</v>
      </c>
      <c r="Q9" s="138">
        <f>IF(Q2=0, 0, Q8/Q6)</f>
        <v>0</v>
      </c>
      <c r="W9" s="133">
        <v>42704</v>
      </c>
      <c r="X9" s="10">
        <v>47.54</v>
      </c>
      <c r="Y9" s="10">
        <v>48.02</v>
      </c>
      <c r="Z9" s="10">
        <v>46.47</v>
      </c>
      <c r="AA9" s="10">
        <v>47.01</v>
      </c>
      <c r="AB9" s="95">
        <v>9100600</v>
      </c>
      <c r="AC9" s="10">
        <v>47.01</v>
      </c>
      <c r="AD9" s="2">
        <f t="shared" si="0"/>
        <v>1.5500000000000043</v>
      </c>
      <c r="AE9" s="138">
        <f t="shared" si="1"/>
        <v>-9.6903307352012025E-3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42703</v>
      </c>
      <c r="X10" s="10">
        <v>47.63</v>
      </c>
      <c r="Y10" s="10">
        <v>48.05</v>
      </c>
      <c r="Z10" s="10">
        <v>47.31</v>
      </c>
      <c r="AA10" s="10">
        <v>47.47</v>
      </c>
      <c r="AB10" s="95">
        <v>2614100</v>
      </c>
      <c r="AC10" s="10">
        <v>47.47</v>
      </c>
      <c r="AD10" s="2">
        <f t="shared" si="0"/>
        <v>0.73999999999999488</v>
      </c>
      <c r="AE10" s="138">
        <f t="shared" si="1"/>
        <v>-2.5215381382643898E-3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42702</v>
      </c>
      <c r="X11" s="10">
        <v>48.08</v>
      </c>
      <c r="Y11" s="10">
        <v>48.45</v>
      </c>
      <c r="Z11" s="10">
        <v>47.54</v>
      </c>
      <c r="AA11" s="10">
        <v>47.59</v>
      </c>
      <c r="AB11" s="95">
        <v>3355200</v>
      </c>
      <c r="AC11" s="10">
        <v>47.59</v>
      </c>
      <c r="AD11" s="2">
        <f t="shared" si="0"/>
        <v>0.91000000000000369</v>
      </c>
      <c r="AE11" s="138" t="e">
        <f t="shared" si="1"/>
        <v>#DIV/0!</v>
      </c>
    </row>
    <row r="12" spans="1:41" x14ac:dyDescent="0.25">
      <c r="W12" s="133">
        <v>42702</v>
      </c>
      <c r="X12" s="10" t="s">
        <v>182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42699</v>
      </c>
      <c r="X13" s="10">
        <v>48.21</v>
      </c>
      <c r="Y13" s="10">
        <v>48.6</v>
      </c>
      <c r="Z13" s="10">
        <v>48.07</v>
      </c>
      <c r="AA13" s="10">
        <v>48.46</v>
      </c>
      <c r="AB13" s="95">
        <v>1151200</v>
      </c>
      <c r="AC13" s="10">
        <v>48.27</v>
      </c>
      <c r="AD13" s="2">
        <f t="shared" si="0"/>
        <v>0.53000000000000114</v>
      </c>
      <c r="AE13" s="138">
        <f t="shared" si="1"/>
        <v>6.0441850771155714E-3</v>
      </c>
    </row>
    <row r="14" spans="1:41" x14ac:dyDescent="0.25">
      <c r="W14" s="133">
        <v>42697</v>
      </c>
      <c r="X14" s="10">
        <v>48.09</v>
      </c>
      <c r="Y14" s="10">
        <v>48.35</v>
      </c>
      <c r="Z14" s="10">
        <v>47.97</v>
      </c>
      <c r="AA14" s="10">
        <v>48.17</v>
      </c>
      <c r="AB14" s="95">
        <v>2619600</v>
      </c>
      <c r="AC14" s="10">
        <v>47.98</v>
      </c>
      <c r="AD14" s="2">
        <f t="shared" si="0"/>
        <v>0.38000000000000256</v>
      </c>
      <c r="AE14" s="138">
        <f t="shared" si="1"/>
        <v>1.461072844917588E-3</v>
      </c>
    </row>
    <row r="15" spans="1:41" x14ac:dyDescent="0.25">
      <c r="W15" s="133">
        <v>42696</v>
      </c>
      <c r="X15" s="10">
        <v>47.76</v>
      </c>
      <c r="Y15" s="10">
        <v>48.4</v>
      </c>
      <c r="Z15" s="10">
        <v>47.76</v>
      </c>
      <c r="AA15" s="10">
        <v>48.1</v>
      </c>
      <c r="AB15" s="95">
        <v>3347300</v>
      </c>
      <c r="AC15" s="10">
        <v>47.91</v>
      </c>
      <c r="AD15" s="2">
        <f t="shared" si="0"/>
        <v>0.64000000000000057</v>
      </c>
      <c r="AE15" s="138">
        <f t="shared" si="1"/>
        <v>1.1186154495567591E-2</v>
      </c>
    </row>
    <row r="16" spans="1:41" x14ac:dyDescent="0.25">
      <c r="W16" s="133">
        <v>42695</v>
      </c>
      <c r="X16" s="10">
        <v>46.88</v>
      </c>
      <c r="Y16" s="10">
        <v>47.61</v>
      </c>
      <c r="Z16" s="10">
        <v>46.84</v>
      </c>
      <c r="AA16" s="10">
        <v>47.57</v>
      </c>
      <c r="AB16" s="95">
        <v>2827900</v>
      </c>
      <c r="AC16" s="10">
        <v>47.38</v>
      </c>
      <c r="AD16" s="2">
        <f t="shared" si="0"/>
        <v>0.76999999999999602</v>
      </c>
      <c r="AE16" s="138">
        <f t="shared" si="1"/>
        <v>1.7611683848797188E-2</v>
      </c>
    </row>
    <row r="17" spans="1:31" x14ac:dyDescent="0.25">
      <c r="W17" s="133">
        <v>42692</v>
      </c>
      <c r="X17" s="10">
        <v>47.56</v>
      </c>
      <c r="Y17" s="10">
        <v>47.75</v>
      </c>
      <c r="Z17" s="10">
        <v>46.51</v>
      </c>
      <c r="AA17" s="10">
        <v>46.74</v>
      </c>
      <c r="AB17" s="95">
        <v>2975300</v>
      </c>
      <c r="AC17" s="10">
        <v>46.56</v>
      </c>
      <c r="AD17" s="2">
        <f t="shared" si="0"/>
        <v>1.240000000000002</v>
      </c>
      <c r="AE17" s="138">
        <f t="shared" si="1"/>
        <v>-1.7099430018999273E-2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42691</v>
      </c>
      <c r="X18" s="10">
        <v>47.1</v>
      </c>
      <c r="Y18" s="10">
        <v>47.71</v>
      </c>
      <c r="Z18" s="10">
        <v>46.78</v>
      </c>
      <c r="AA18" s="10">
        <v>47.56</v>
      </c>
      <c r="AB18" s="95">
        <v>3926700</v>
      </c>
      <c r="AC18" s="10">
        <v>47.37</v>
      </c>
      <c r="AD18" s="2">
        <f t="shared" si="0"/>
        <v>0.92999999999999972</v>
      </c>
      <c r="AE18" s="138">
        <f t="shared" si="1"/>
        <v>1.3262032085561426E-2</v>
      </c>
    </row>
    <row r="19" spans="1:31" x14ac:dyDescent="0.25">
      <c r="G19" s="2"/>
      <c r="W19" s="133">
        <v>42690</v>
      </c>
      <c r="X19" s="10">
        <v>46.99</v>
      </c>
      <c r="Y19" s="10">
        <v>47.21</v>
      </c>
      <c r="Z19" s="10">
        <v>46.66</v>
      </c>
      <c r="AA19" s="10">
        <v>46.93</v>
      </c>
      <c r="AB19" s="95">
        <v>3884100</v>
      </c>
      <c r="AC19" s="10">
        <v>46.75</v>
      </c>
      <c r="AD19" s="2">
        <f t="shared" si="0"/>
        <v>0.55000000000000426</v>
      </c>
      <c r="AE19" s="138">
        <f t="shared" si="1"/>
        <v>-2.5602730957968722E-3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46.72</v>
      </c>
      <c r="Y20" s="10">
        <v>47.57</v>
      </c>
      <c r="Z20" s="10">
        <v>46.57</v>
      </c>
      <c r="AA20" s="10">
        <v>47.05</v>
      </c>
      <c r="AB20" s="95">
        <v>6100700</v>
      </c>
      <c r="AC20" s="10">
        <v>46.87</v>
      </c>
      <c r="AD20" s="2">
        <f t="shared" si="0"/>
        <v>1</v>
      </c>
      <c r="AE20" s="138">
        <f t="shared" si="1"/>
        <v>1.1655514785236409E-2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42688</v>
      </c>
      <c r="X21" s="10">
        <v>47.6</v>
      </c>
      <c r="Y21" s="10">
        <v>47.78</v>
      </c>
      <c r="Z21" s="10">
        <v>45.95</v>
      </c>
      <c r="AA21" s="10">
        <v>46.51</v>
      </c>
      <c r="AB21" s="95">
        <v>6925700</v>
      </c>
      <c r="AC21" s="10">
        <v>46.33</v>
      </c>
      <c r="AD21" s="2">
        <f t="shared" si="0"/>
        <v>1.8299999999999983</v>
      </c>
      <c r="AE21" s="138">
        <f t="shared" si="1"/>
        <v>-1.9678374947101118E-2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42685</v>
      </c>
      <c r="X22" s="10">
        <v>47.52</v>
      </c>
      <c r="Y22" s="10">
        <v>48.33</v>
      </c>
      <c r="Z22" s="10">
        <v>47.24</v>
      </c>
      <c r="AA22" s="10">
        <v>47.45</v>
      </c>
      <c r="AB22" s="95">
        <v>7718600</v>
      </c>
      <c r="AC22" s="10">
        <v>47.26</v>
      </c>
      <c r="AD22" s="2">
        <f t="shared" si="0"/>
        <v>1.0899999999999963</v>
      </c>
      <c r="AE22" s="138">
        <f t="shared" si="1"/>
        <v>-4.4238466399831866E-3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42684</v>
      </c>
      <c r="X23" s="10">
        <v>49.99</v>
      </c>
      <c r="Y23" s="10">
        <v>50.31</v>
      </c>
      <c r="Z23" s="10">
        <v>47.43</v>
      </c>
      <c r="AA23" s="10">
        <v>47.66</v>
      </c>
      <c r="AB23" s="95">
        <v>8381800</v>
      </c>
      <c r="AC23" s="10">
        <v>47.47</v>
      </c>
      <c r="AD23" s="2">
        <f t="shared" si="0"/>
        <v>2.8800000000000026</v>
      </c>
      <c r="AE23" s="138">
        <f t="shared" si="1"/>
        <v>-3.9263307022869842E-2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42683</v>
      </c>
      <c r="X24" s="10">
        <v>49.24</v>
      </c>
      <c r="Y24" s="10">
        <v>50.26</v>
      </c>
      <c r="Z24" s="10">
        <v>49</v>
      </c>
      <c r="AA24" s="10">
        <v>49.6</v>
      </c>
      <c r="AB24" s="95">
        <v>5966500</v>
      </c>
      <c r="AC24" s="10">
        <v>49.41</v>
      </c>
      <c r="AD24" s="2">
        <f t="shared" si="0"/>
        <v>1.259999999999998</v>
      </c>
      <c r="AE24" s="138">
        <f t="shared" si="1"/>
        <v>-1.5933081059549936E-2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42682</v>
      </c>
      <c r="X25" s="10">
        <v>49.72</v>
      </c>
      <c r="Y25" s="10">
        <v>50.7</v>
      </c>
      <c r="Z25" s="10">
        <v>49.46</v>
      </c>
      <c r="AA25" s="10">
        <v>50.41</v>
      </c>
      <c r="AB25" s="95">
        <v>4206200</v>
      </c>
      <c r="AC25" s="10">
        <v>50.21</v>
      </c>
      <c r="AD25" s="2">
        <f t="shared" si="0"/>
        <v>1.240000000000002</v>
      </c>
      <c r="AE25" s="138">
        <f t="shared" si="1"/>
        <v>2.532162548499084E-2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42681</v>
      </c>
      <c r="X26" s="10">
        <v>48.2</v>
      </c>
      <c r="Y26" s="10">
        <v>49.25</v>
      </c>
      <c r="Z26" s="10">
        <v>48.2</v>
      </c>
      <c r="AA26" s="10">
        <v>49.16</v>
      </c>
      <c r="AB26" s="95">
        <v>3923300</v>
      </c>
      <c r="AC26" s="10">
        <v>48.97</v>
      </c>
      <c r="AD26" s="2">
        <f t="shared" si="0"/>
        <v>1.0499999999999972</v>
      </c>
      <c r="AE26" s="138">
        <f t="shared" si="1"/>
        <v>3.4213305174234376E-2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42678</v>
      </c>
      <c r="X27" s="10">
        <v>47.65</v>
      </c>
      <c r="Y27" s="10">
        <v>48.09</v>
      </c>
      <c r="Z27" s="10">
        <v>47.47</v>
      </c>
      <c r="AA27" s="10">
        <v>47.54</v>
      </c>
      <c r="AB27" s="95">
        <v>3917700</v>
      </c>
      <c r="AC27" s="10">
        <v>47.35</v>
      </c>
      <c r="AD27" s="2">
        <f t="shared" si="0"/>
        <v>0.62000000000000455</v>
      </c>
      <c r="AE27" s="138">
        <f t="shared" si="1"/>
        <v>-1.476170392239573E-3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42677</v>
      </c>
      <c r="X28" s="10">
        <v>47.78</v>
      </c>
      <c r="Y28" s="10">
        <v>48.06</v>
      </c>
      <c r="Z28" s="10">
        <v>47.4</v>
      </c>
      <c r="AA28" s="10">
        <v>47.61</v>
      </c>
      <c r="AB28" s="95">
        <v>4203500</v>
      </c>
      <c r="AC28" s="10">
        <v>47.42</v>
      </c>
      <c r="AD28" s="2">
        <f t="shared" si="0"/>
        <v>0.66000000000000369</v>
      </c>
      <c r="AE28" s="138">
        <f t="shared" si="1"/>
        <v>-8.4281500210703353E-4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42676</v>
      </c>
      <c r="X29" s="10">
        <v>48.16</v>
      </c>
      <c r="Y29" s="10">
        <v>48.23</v>
      </c>
      <c r="Z29" s="10">
        <v>47.65</v>
      </c>
      <c r="AA29" s="10">
        <v>47.65</v>
      </c>
      <c r="AB29" s="95">
        <v>4623700</v>
      </c>
      <c r="AC29" s="10">
        <v>47.46</v>
      </c>
      <c r="AD29" s="2">
        <f t="shared" si="0"/>
        <v>0.57999999999999829</v>
      </c>
      <c r="AE29" s="138">
        <f t="shared" si="1"/>
        <v>-1.0631644777986171E-2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42675</v>
      </c>
      <c r="X30" s="10">
        <v>48.56</v>
      </c>
      <c r="Y30" s="10">
        <v>49.44</v>
      </c>
      <c r="Z30" s="10">
        <v>47.63</v>
      </c>
      <c r="AA30" s="10">
        <v>48.16</v>
      </c>
      <c r="AB30" s="95">
        <v>6953500</v>
      </c>
      <c r="AC30" s="10">
        <v>47.97</v>
      </c>
      <c r="AD30" s="2">
        <f t="shared" si="0"/>
        <v>1.8099999999999952</v>
      </c>
      <c r="AE30" s="138">
        <f t="shared" si="1"/>
        <v>2.927033242734689E-3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42674</v>
      </c>
      <c r="X31" s="10">
        <v>49.68</v>
      </c>
      <c r="Y31" s="10">
        <v>49.89</v>
      </c>
      <c r="Z31" s="10">
        <v>47.86</v>
      </c>
      <c r="AA31" s="10">
        <v>48.02</v>
      </c>
      <c r="AB31" s="95">
        <v>7580600</v>
      </c>
      <c r="AC31" s="10">
        <v>47.83</v>
      </c>
      <c r="AD31" s="2">
        <f t="shared" si="0"/>
        <v>2.0300000000000011</v>
      </c>
      <c r="AE31" s="138">
        <f t="shared" si="1"/>
        <v>-2.8043080674659659E-2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42671</v>
      </c>
      <c r="X32" s="10">
        <v>49.06</v>
      </c>
      <c r="Y32" s="10">
        <v>50.32</v>
      </c>
      <c r="Z32" s="10">
        <v>48.75</v>
      </c>
      <c r="AA32" s="10">
        <v>49.4</v>
      </c>
      <c r="AB32" s="95">
        <v>10896400</v>
      </c>
      <c r="AC32" s="10">
        <v>49.21</v>
      </c>
      <c r="AD32" s="2">
        <f t="shared" si="0"/>
        <v>1.5700000000000003</v>
      </c>
      <c r="AE32" s="138">
        <f t="shared" si="1"/>
        <v>-1.5800000000000036E-2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51</v>
      </c>
      <c r="Y33" s="10">
        <v>51.48</v>
      </c>
      <c r="Z33" s="10">
        <v>50.03</v>
      </c>
      <c r="AA33" s="10">
        <v>50.2</v>
      </c>
      <c r="AB33" s="95">
        <v>4225500</v>
      </c>
      <c r="AC33" s="10">
        <v>50</v>
      </c>
      <c r="AD33" s="2">
        <f t="shared" si="0"/>
        <v>1.4499999999999957</v>
      </c>
      <c r="AE33" s="138">
        <f t="shared" si="1"/>
        <v>-1.302803000394781E-2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51.52</v>
      </c>
      <c r="Y34" s="10">
        <v>51.6</v>
      </c>
      <c r="Z34" s="10">
        <v>50.82</v>
      </c>
      <c r="AA34" s="10">
        <v>50.86</v>
      </c>
      <c r="AB34" s="95">
        <v>3797900</v>
      </c>
      <c r="AC34" s="10">
        <v>50.66</v>
      </c>
      <c r="AD34" s="2">
        <f t="shared" si="0"/>
        <v>0.78000000000000114</v>
      </c>
      <c r="AE34" s="138">
        <f t="shared" si="1"/>
        <v>-1.4971806338712867E-2</v>
      </c>
    </row>
    <row r="35" spans="1:31" x14ac:dyDescent="0.25">
      <c r="W35" s="133">
        <v>42668</v>
      </c>
      <c r="X35" s="10">
        <v>52.22</v>
      </c>
      <c r="Y35" s="10">
        <v>52.4</v>
      </c>
      <c r="Z35" s="10">
        <v>51.52</v>
      </c>
      <c r="AA35" s="10">
        <v>51.63</v>
      </c>
      <c r="AB35" s="95">
        <v>2280800</v>
      </c>
      <c r="AC35" s="10">
        <v>51.43</v>
      </c>
      <c r="AD35" s="2">
        <f t="shared" si="0"/>
        <v>0.87999999999999545</v>
      </c>
      <c r="AE35" s="138">
        <f t="shared" si="1"/>
        <v>-1.6070403673235201E-2</v>
      </c>
    </row>
    <row r="36" spans="1:31" x14ac:dyDescent="0.25">
      <c r="L36" t="s">
        <v>218</v>
      </c>
      <c r="M36" s="2">
        <f>M50+K50-F50</f>
        <v>75.019999999999982</v>
      </c>
      <c r="W36" s="133">
        <v>42667</v>
      </c>
      <c r="X36" s="10">
        <v>52.86</v>
      </c>
      <c r="Y36" s="10">
        <v>53.22</v>
      </c>
      <c r="Z36" s="10">
        <v>52.37</v>
      </c>
      <c r="AA36" s="10">
        <v>52.48</v>
      </c>
      <c r="AB36" s="95">
        <v>2804600</v>
      </c>
      <c r="AC36" s="10">
        <v>52.27</v>
      </c>
      <c r="AD36" s="2">
        <f t="shared" si="0"/>
        <v>0.85000000000000142</v>
      </c>
      <c r="AE36" s="138">
        <f t="shared" si="1"/>
        <v>-3.8248231019311074E-4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42664</v>
      </c>
      <c r="X37" s="10">
        <v>52.13</v>
      </c>
      <c r="Y37" s="10">
        <v>52.7</v>
      </c>
      <c r="Z37" s="10">
        <v>51.98</v>
      </c>
      <c r="AA37" s="10">
        <v>52.5</v>
      </c>
      <c r="AB37" s="95">
        <v>2486000</v>
      </c>
      <c r="AC37" s="10">
        <v>52.29</v>
      </c>
      <c r="AD37" s="2">
        <f t="shared" si="0"/>
        <v>0.72000000000000597</v>
      </c>
      <c r="AE37" s="138">
        <f t="shared" si="1"/>
        <v>5.7405281285882737E-4</v>
      </c>
    </row>
    <row r="38" spans="1:31" x14ac:dyDescent="0.25">
      <c r="A38" s="392" t="s">
        <v>178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42663</v>
      </c>
      <c r="X38" s="10">
        <v>52.65</v>
      </c>
      <c r="Y38" s="10">
        <v>52.7</v>
      </c>
      <c r="Z38" s="10">
        <v>52.08</v>
      </c>
      <c r="AA38" s="10">
        <v>52.47</v>
      </c>
      <c r="AB38" s="95">
        <v>1943300</v>
      </c>
      <c r="AC38" s="10">
        <v>52.26</v>
      </c>
      <c r="AD38" s="2">
        <f t="shared" si="0"/>
        <v>0.62000000000000455</v>
      </c>
      <c r="AE38" s="138">
        <f t="shared" si="1"/>
        <v>-2.6717557251908497E-3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42662</v>
      </c>
      <c r="X39" s="10">
        <v>52.85</v>
      </c>
      <c r="Y39" s="10">
        <v>52.98</v>
      </c>
      <c r="Z39" s="10">
        <v>52.37</v>
      </c>
      <c r="AA39" s="10">
        <v>52.61</v>
      </c>
      <c r="AB39" s="95">
        <v>1988800</v>
      </c>
      <c r="AC39" s="10">
        <v>52.4</v>
      </c>
      <c r="AD39" s="2">
        <f t="shared" si="0"/>
        <v>0.60999999999999943</v>
      </c>
      <c r="AE39" s="138">
        <f t="shared" si="1"/>
        <v>-1.3340956737183385E-3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42661</v>
      </c>
      <c r="X40" s="10">
        <v>52.9</v>
      </c>
      <c r="Y40" s="10">
        <v>53.01</v>
      </c>
      <c r="Z40" s="10">
        <v>52.27</v>
      </c>
      <c r="AA40" s="10">
        <v>52.68</v>
      </c>
      <c r="AB40" s="95">
        <v>2645500</v>
      </c>
      <c r="AC40" s="10">
        <v>52.47</v>
      </c>
      <c r="AD40" s="2">
        <f t="shared" si="0"/>
        <v>0.73999999999999488</v>
      </c>
      <c r="AE40" s="138">
        <f t="shared" si="1"/>
        <v>5.1724137931032921E-3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42660</v>
      </c>
      <c r="X41" s="10">
        <v>52.25</v>
      </c>
      <c r="Y41" s="10">
        <v>52.49</v>
      </c>
      <c r="Z41" s="10">
        <v>51.97</v>
      </c>
      <c r="AA41" s="10">
        <v>52.41</v>
      </c>
      <c r="AB41" s="95">
        <v>2958000</v>
      </c>
      <c r="AC41" s="10">
        <v>52.2</v>
      </c>
      <c r="AD41" s="2">
        <f t="shared" si="0"/>
        <v>0.52000000000000313</v>
      </c>
      <c r="AE41" s="138">
        <f t="shared" si="1"/>
        <v>2.8818443804035088E-3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42657</v>
      </c>
      <c r="X42" s="10">
        <v>52.44</v>
      </c>
      <c r="Y42" s="10">
        <v>52.92</v>
      </c>
      <c r="Z42" s="10">
        <v>52.23</v>
      </c>
      <c r="AA42" s="10">
        <v>52.25</v>
      </c>
      <c r="AB42" s="95">
        <v>2889100</v>
      </c>
      <c r="AC42" s="10">
        <v>52.05</v>
      </c>
      <c r="AD42" s="2">
        <f t="shared" si="0"/>
        <v>0.69000000000000483</v>
      </c>
      <c r="AE42" s="138">
        <f t="shared" si="1"/>
        <v>2.50385208012327E-3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50.083000000000006</v>
      </c>
      <c r="Q43" s="34"/>
      <c r="R43" s="34"/>
      <c r="T43" s="128" t="s">
        <v>98</v>
      </c>
      <c r="U43" s="98">
        <v>45.19</v>
      </c>
      <c r="W43" s="133">
        <v>42656</v>
      </c>
      <c r="X43" s="10">
        <v>50.91</v>
      </c>
      <c r="Y43" s="10">
        <v>52.26</v>
      </c>
      <c r="Z43" s="10">
        <v>50.52</v>
      </c>
      <c r="AA43" s="10">
        <v>52.12</v>
      </c>
      <c r="AB43" s="95">
        <v>4108800</v>
      </c>
      <c r="AC43" s="10">
        <v>51.92</v>
      </c>
      <c r="AD43" s="2">
        <f t="shared" si="0"/>
        <v>1.7399999999999949</v>
      </c>
      <c r="AE43" s="138">
        <f t="shared" si="1"/>
        <v>1.3666536509176153E-2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49.627700000000004</v>
      </c>
      <c r="Q44" s="34"/>
      <c r="R44" s="34"/>
      <c r="T44" s="93" t="s">
        <v>99</v>
      </c>
      <c r="U44" s="88">
        <v>45.7</v>
      </c>
      <c r="W44" s="133">
        <v>42655</v>
      </c>
      <c r="X44" s="10">
        <v>50.74</v>
      </c>
      <c r="Y44" s="10">
        <v>51.73</v>
      </c>
      <c r="Z44" s="10">
        <v>50.35</v>
      </c>
      <c r="AA44" s="10">
        <v>51.42</v>
      </c>
      <c r="AB44" s="95">
        <v>4709400</v>
      </c>
      <c r="AC44" s="10">
        <v>51.22</v>
      </c>
      <c r="AD44" s="2">
        <f t="shared" si="0"/>
        <v>1.3799999999999955</v>
      </c>
      <c r="AE44" s="138">
        <f t="shared" si="1"/>
        <v>2.1539688871160756E-2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49.172400000000003</v>
      </c>
      <c r="Q45" s="34"/>
      <c r="R45" s="34"/>
      <c r="T45" s="93" t="s">
        <v>100</v>
      </c>
      <c r="U45" s="88" t="s">
        <v>602</v>
      </c>
      <c r="W45" s="133">
        <v>42654</v>
      </c>
      <c r="X45" s="10">
        <v>51.25</v>
      </c>
      <c r="Y45" s="10">
        <v>51.38</v>
      </c>
      <c r="Z45" s="10">
        <v>50.25</v>
      </c>
      <c r="AA45" s="10">
        <v>50.34</v>
      </c>
      <c r="AB45" s="95">
        <v>5147600</v>
      </c>
      <c r="AC45" s="10">
        <v>50.14</v>
      </c>
      <c r="AD45" s="2">
        <f t="shared" si="0"/>
        <v>1.1300000000000026</v>
      </c>
      <c r="AE45" s="138">
        <f t="shared" si="1"/>
        <v>-1.9554165037152904E-2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48.717100000000002</v>
      </c>
      <c r="Q46" s="83"/>
      <c r="R46" s="34"/>
      <c r="T46" s="93" t="s">
        <v>101</v>
      </c>
      <c r="U46" s="88" t="s">
        <v>603</v>
      </c>
      <c r="W46" s="133">
        <v>42653</v>
      </c>
      <c r="X46" s="10">
        <v>52.24</v>
      </c>
      <c r="Y46" s="10">
        <v>52.43</v>
      </c>
      <c r="Z46" s="10">
        <v>51.32</v>
      </c>
      <c r="AA46" s="10">
        <v>51.34</v>
      </c>
      <c r="AB46" s="95">
        <v>3129900</v>
      </c>
      <c r="AC46" s="10">
        <v>51.14</v>
      </c>
      <c r="AD46" s="2">
        <f t="shared" si="0"/>
        <v>1.1099999999999994</v>
      </c>
      <c r="AE46" s="138">
        <f t="shared" si="1"/>
        <v>-1.1023012956874911E-2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48.261800000000001</v>
      </c>
      <c r="Q47" s="83"/>
      <c r="R47" s="34"/>
      <c r="T47" s="93" t="s">
        <v>102</v>
      </c>
      <c r="U47" s="88">
        <v>58.93</v>
      </c>
      <c r="W47" s="133">
        <v>42650</v>
      </c>
      <c r="X47" s="10">
        <v>52.5</v>
      </c>
      <c r="Y47" s="10">
        <v>52.5</v>
      </c>
      <c r="Z47" s="10">
        <v>51.64</v>
      </c>
      <c r="AA47" s="10">
        <v>51.91</v>
      </c>
      <c r="AB47" s="95">
        <v>2903500</v>
      </c>
      <c r="AC47" s="10">
        <v>51.71</v>
      </c>
      <c r="AD47" s="2">
        <f t="shared" si="0"/>
        <v>0.85999999999999943</v>
      </c>
      <c r="AE47" s="138">
        <f t="shared" si="1"/>
        <v>-7.6760698522356785E-3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47.8065</v>
      </c>
      <c r="Q48" s="83"/>
      <c r="R48" s="34"/>
      <c r="T48" s="93" t="s">
        <v>103</v>
      </c>
      <c r="U48" s="88">
        <v>1.19224</v>
      </c>
      <c r="W48" s="133">
        <v>42649</v>
      </c>
      <c r="X48" s="10">
        <v>52.54</v>
      </c>
      <c r="Y48" s="10">
        <v>52.65</v>
      </c>
      <c r="Z48" s="10">
        <v>51.89</v>
      </c>
      <c r="AA48" s="10">
        <v>52.32</v>
      </c>
      <c r="AB48" s="95">
        <v>2649500</v>
      </c>
      <c r="AC48" s="10">
        <v>52.11</v>
      </c>
      <c r="AD48" s="2">
        <f t="shared" si="0"/>
        <v>0.75999999999999801</v>
      </c>
      <c r="AE48" s="138">
        <f t="shared" si="1"/>
        <v>-4.7746371275783073E-3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47.351200000000006</v>
      </c>
      <c r="Q49" s="83"/>
      <c r="R49" s="34"/>
      <c r="T49" s="93" t="s">
        <v>122</v>
      </c>
      <c r="U49" s="88" t="s">
        <v>361</v>
      </c>
      <c r="W49" s="133">
        <v>42648</v>
      </c>
      <c r="X49" s="10">
        <v>52.03</v>
      </c>
      <c r="Y49" s="10">
        <v>52.79</v>
      </c>
      <c r="Z49" s="10">
        <v>51.82</v>
      </c>
      <c r="AA49" s="10">
        <v>52.57</v>
      </c>
      <c r="AB49" s="95">
        <v>3949700</v>
      </c>
      <c r="AC49" s="10">
        <v>52.36</v>
      </c>
      <c r="AD49" s="2">
        <f t="shared" si="0"/>
        <v>0.96999999999999886</v>
      </c>
      <c r="AE49" s="138">
        <f t="shared" si="1"/>
        <v>1.8677042801556354E-2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46.895900000000005</v>
      </c>
      <c r="Q50" s="83"/>
      <c r="R50" s="34"/>
      <c r="T50" s="93"/>
      <c r="U50" s="88"/>
      <c r="W50" s="133">
        <v>42647</v>
      </c>
      <c r="X50" s="10">
        <v>52.24</v>
      </c>
      <c r="Y50" s="10">
        <v>52.51</v>
      </c>
      <c r="Z50" s="10">
        <v>51.47</v>
      </c>
      <c r="AA50" s="10">
        <v>51.6</v>
      </c>
      <c r="AB50" s="95">
        <v>3375100</v>
      </c>
      <c r="AC50" s="10">
        <v>51.4</v>
      </c>
      <c r="AD50" s="2">
        <f t="shared" si="0"/>
        <v>1.0399999999999991</v>
      </c>
      <c r="AE50" s="138">
        <f t="shared" si="1"/>
        <v>-1.2487992315081575E-2</v>
      </c>
    </row>
    <row r="51" spans="1:31" x14ac:dyDescent="0.25">
      <c r="G51" s="2"/>
      <c r="O51" s="83">
        <v>1.02</v>
      </c>
      <c r="P51" s="83">
        <f t="shared" si="5"/>
        <v>46.440600000000003</v>
      </c>
      <c r="Q51" s="83"/>
      <c r="R51" s="34"/>
      <c r="T51" s="93" t="s">
        <v>105</v>
      </c>
      <c r="U51" s="88" t="s">
        <v>604</v>
      </c>
      <c r="W51" s="133">
        <v>42646</v>
      </c>
      <c r="X51" s="10">
        <v>52.44</v>
      </c>
      <c r="Y51" s="10">
        <v>53.02</v>
      </c>
      <c r="Z51" s="10">
        <v>52.15</v>
      </c>
      <c r="AA51" s="10">
        <v>52.25</v>
      </c>
      <c r="AB51" s="95">
        <v>2941000</v>
      </c>
      <c r="AC51" s="10">
        <v>52.05</v>
      </c>
      <c r="AD51" s="2">
        <f t="shared" si="0"/>
        <v>0.87000000000000455</v>
      </c>
      <c r="AE51" s="138">
        <f t="shared" si="1"/>
        <v>-7.6263107721640244E-3</v>
      </c>
    </row>
    <row r="52" spans="1:31" x14ac:dyDescent="0.25">
      <c r="O52" s="83">
        <v>1.01</v>
      </c>
      <c r="P52" s="83">
        <f t="shared" si="5"/>
        <v>45.985300000000002</v>
      </c>
      <c r="Q52" s="83"/>
      <c r="R52" s="34"/>
      <c r="T52" s="93" t="s">
        <v>106</v>
      </c>
      <c r="U52" s="88" t="s">
        <v>288</v>
      </c>
      <c r="W52" s="133">
        <v>42643</v>
      </c>
      <c r="X52" s="10">
        <v>52.24</v>
      </c>
      <c r="Y52" s="10">
        <v>53.01</v>
      </c>
      <c r="Z52" s="10">
        <v>52</v>
      </c>
      <c r="AA52" s="10">
        <v>52.66</v>
      </c>
      <c r="AB52" s="95">
        <v>2738100</v>
      </c>
      <c r="AC52" s="10">
        <v>52.45</v>
      </c>
      <c r="AD52" s="2">
        <f t="shared" si="0"/>
        <v>1.009999999999998</v>
      </c>
      <c r="AE52" s="138">
        <f t="shared" si="1"/>
        <v>1.235282763945178E-2</v>
      </c>
    </row>
    <row r="53" spans="1:31" x14ac:dyDescent="0.25">
      <c r="O53" s="83">
        <v>1</v>
      </c>
      <c r="P53" s="83">
        <f t="shared" si="5"/>
        <v>45.53</v>
      </c>
      <c r="Q53" s="83"/>
      <c r="R53" s="34"/>
      <c r="T53" s="93" t="s">
        <v>107</v>
      </c>
      <c r="U53" s="90">
        <v>5157669</v>
      </c>
      <c r="W53" s="133">
        <v>42642</v>
      </c>
      <c r="X53" s="10">
        <v>52.19</v>
      </c>
      <c r="Y53" s="10">
        <v>52.61</v>
      </c>
      <c r="Z53" s="10">
        <v>51.75</v>
      </c>
      <c r="AA53" s="10">
        <v>52.01</v>
      </c>
      <c r="AB53" s="95">
        <v>3706000</v>
      </c>
      <c r="AC53" s="10">
        <v>51.81</v>
      </c>
      <c r="AD53" s="2">
        <f t="shared" si="0"/>
        <v>0.85999999999999943</v>
      </c>
      <c r="AE53" s="138">
        <f t="shared" si="1"/>
        <v>-2.50288794763176E-3</v>
      </c>
    </row>
    <row r="54" spans="1:31" x14ac:dyDescent="0.25">
      <c r="O54" s="83">
        <v>0.99</v>
      </c>
      <c r="P54" s="83">
        <f t="shared" si="5"/>
        <v>45.0747</v>
      </c>
      <c r="Q54" s="83"/>
      <c r="R54" s="34"/>
      <c r="T54" s="93" t="s">
        <v>110</v>
      </c>
      <c r="U54" s="90">
        <v>4256470</v>
      </c>
      <c r="W54" s="133">
        <v>42641</v>
      </c>
      <c r="X54" s="10">
        <v>52.35</v>
      </c>
      <c r="Y54" s="10">
        <v>52.5</v>
      </c>
      <c r="Z54" s="10">
        <v>51.75</v>
      </c>
      <c r="AA54" s="10">
        <v>52.14</v>
      </c>
      <c r="AB54" s="95">
        <v>3478900</v>
      </c>
      <c r="AC54" s="10">
        <v>51.94</v>
      </c>
      <c r="AD54" s="2">
        <f t="shared" si="0"/>
        <v>0.75</v>
      </c>
      <c r="AE54" s="138">
        <f t="shared" si="1"/>
        <v>-4.7901896915117925E-3</v>
      </c>
    </row>
    <row r="55" spans="1:31" x14ac:dyDescent="0.25">
      <c r="O55" s="83">
        <v>0.98</v>
      </c>
      <c r="P55" s="83">
        <f t="shared" si="5"/>
        <v>44.619399999999999</v>
      </c>
      <c r="Q55" s="83"/>
      <c r="T55" s="93" t="s">
        <v>108</v>
      </c>
      <c r="U55" s="88" t="s">
        <v>605</v>
      </c>
      <c r="W55" s="133">
        <v>42640</v>
      </c>
      <c r="X55" s="10">
        <v>51.47</v>
      </c>
      <c r="Y55" s="10">
        <v>52.48</v>
      </c>
      <c r="Z55" s="10">
        <v>51.28</v>
      </c>
      <c r="AA55" s="10">
        <v>52.4</v>
      </c>
      <c r="AB55" s="95">
        <v>3972700</v>
      </c>
      <c r="AC55" s="10">
        <v>52.19</v>
      </c>
      <c r="AD55" s="2">
        <f t="shared" si="0"/>
        <v>1.1999999999999957</v>
      </c>
      <c r="AE55" s="138">
        <f t="shared" si="1"/>
        <v>2.0332355816226722E-2</v>
      </c>
    </row>
    <row r="56" spans="1:31" x14ac:dyDescent="0.25">
      <c r="O56" s="83">
        <v>0.97</v>
      </c>
      <c r="P56" s="83">
        <f t="shared" si="5"/>
        <v>44.164099999999998</v>
      </c>
      <c r="Q56" s="83"/>
      <c r="T56" s="93" t="s">
        <v>111</v>
      </c>
      <c r="U56" s="88">
        <v>44.38</v>
      </c>
      <c r="W56" s="133">
        <v>42639</v>
      </c>
      <c r="X56" s="10">
        <v>51.67</v>
      </c>
      <c r="Y56" s="10">
        <v>51.72</v>
      </c>
      <c r="Z56" s="10">
        <v>51.32</v>
      </c>
      <c r="AA56" s="10">
        <v>51.35</v>
      </c>
      <c r="AB56" s="95">
        <v>2759800</v>
      </c>
      <c r="AC56" s="10">
        <v>51.15</v>
      </c>
      <c r="AD56" s="2">
        <f t="shared" si="0"/>
        <v>0.39999999999999858</v>
      </c>
      <c r="AE56" s="138">
        <f t="shared" si="1"/>
        <v>-1.1976047904191711E-2</v>
      </c>
    </row>
    <row r="57" spans="1:31" x14ac:dyDescent="0.25">
      <c r="O57" s="83">
        <v>0.96</v>
      </c>
      <c r="P57" s="83">
        <f t="shared" si="5"/>
        <v>43.708799999999997</v>
      </c>
      <c r="Q57" s="83"/>
      <c r="T57" s="93" t="s">
        <v>112</v>
      </c>
      <c r="U57" s="88">
        <v>1.03</v>
      </c>
      <c r="W57" s="133">
        <v>42636</v>
      </c>
      <c r="X57" s="10">
        <v>52.51</v>
      </c>
      <c r="Y57" s="10">
        <v>52.61</v>
      </c>
      <c r="Z57" s="10">
        <v>51.97</v>
      </c>
      <c r="AA57" s="10">
        <v>51.97</v>
      </c>
      <c r="AB57" s="95">
        <v>2482700</v>
      </c>
      <c r="AC57" s="10">
        <v>51.77</v>
      </c>
      <c r="AD57" s="2">
        <f t="shared" si="0"/>
        <v>0.64000000000000057</v>
      </c>
      <c r="AE57" s="138">
        <f t="shared" si="1"/>
        <v>-7.2866730584850714E-3</v>
      </c>
    </row>
    <row r="58" spans="1:31" x14ac:dyDescent="0.25">
      <c r="O58" s="83">
        <v>0.95</v>
      </c>
      <c r="P58" s="83">
        <f t="shared" si="5"/>
        <v>43.253500000000003</v>
      </c>
      <c r="Q58" s="83"/>
      <c r="T58" s="93" t="s">
        <v>109</v>
      </c>
      <c r="U58" s="88" t="s">
        <v>425</v>
      </c>
      <c r="W58" s="133">
        <v>42635</v>
      </c>
      <c r="X58" s="10">
        <v>52.92</v>
      </c>
      <c r="Y58" s="10">
        <v>53.5</v>
      </c>
      <c r="Z58" s="10">
        <v>51.87</v>
      </c>
      <c r="AA58" s="10">
        <v>52.36</v>
      </c>
      <c r="AB58" s="95">
        <v>4083200</v>
      </c>
      <c r="AC58" s="10">
        <v>52.15</v>
      </c>
      <c r="AD58" s="2">
        <f t="shared" si="0"/>
        <v>1.6300000000000026</v>
      </c>
      <c r="AE58" s="138">
        <f t="shared" si="1"/>
        <v>-2.6773761713521083E-3</v>
      </c>
    </row>
    <row r="59" spans="1:31" x14ac:dyDescent="0.25">
      <c r="O59" s="83">
        <v>0.94</v>
      </c>
      <c r="P59" s="83">
        <f t="shared" si="5"/>
        <v>42.798200000000001</v>
      </c>
      <c r="Q59" s="83"/>
      <c r="W59" s="133">
        <v>42634</v>
      </c>
      <c r="X59" s="10">
        <v>51.81</v>
      </c>
      <c r="Y59" s="10">
        <v>52.57</v>
      </c>
      <c r="Z59" s="10">
        <v>51.53</v>
      </c>
      <c r="AA59" s="10">
        <v>52.5</v>
      </c>
      <c r="AB59" s="95">
        <v>3431200</v>
      </c>
      <c r="AC59" s="10">
        <v>52.29</v>
      </c>
      <c r="AD59" s="2">
        <f t="shared" si="0"/>
        <v>1.0399999999999991</v>
      </c>
      <c r="AE59" s="138">
        <f t="shared" si="1"/>
        <v>1.7117292355572911E-2</v>
      </c>
    </row>
    <row r="60" spans="1:31" x14ac:dyDescent="0.25">
      <c r="O60" s="83">
        <v>0.93</v>
      </c>
      <c r="P60" s="83">
        <f t="shared" si="5"/>
        <v>42.3429</v>
      </c>
      <c r="Q60" s="83"/>
      <c r="W60" s="133">
        <v>42633</v>
      </c>
      <c r="X60" s="10">
        <v>51.57</v>
      </c>
      <c r="Y60" s="10">
        <v>51.8</v>
      </c>
      <c r="Z60" s="10">
        <v>51.3</v>
      </c>
      <c r="AA60" s="10">
        <v>51.61</v>
      </c>
      <c r="AB60" s="95">
        <v>2941500</v>
      </c>
      <c r="AC60" s="10">
        <v>51.41</v>
      </c>
      <c r="AD60" s="2">
        <f t="shared" si="0"/>
        <v>0.5</v>
      </c>
      <c r="AE60" s="138">
        <f t="shared" si="1"/>
        <v>9.2265410286611615E-3</v>
      </c>
    </row>
    <row r="61" spans="1:31" x14ac:dyDescent="0.25">
      <c r="O61" s="83">
        <v>0.92</v>
      </c>
      <c r="P61" s="83">
        <f t="shared" si="5"/>
        <v>41.887600000000006</v>
      </c>
      <c r="Q61" s="83"/>
      <c r="W61" s="133">
        <v>42632</v>
      </c>
      <c r="X61" s="10">
        <v>51.49</v>
      </c>
      <c r="Y61" s="10">
        <v>51.8</v>
      </c>
      <c r="Z61" s="10">
        <v>50.93</v>
      </c>
      <c r="AA61" s="10">
        <v>51.14</v>
      </c>
      <c r="AB61" s="95">
        <v>3556100</v>
      </c>
      <c r="AC61" s="10">
        <v>50.94</v>
      </c>
      <c r="AD61" s="2">
        <f t="shared" si="0"/>
        <v>0.86999999999999744</v>
      </c>
      <c r="AE61" s="138">
        <f t="shared" si="1"/>
        <v>2.9533372711163519E-3</v>
      </c>
    </row>
    <row r="62" spans="1:31" x14ac:dyDescent="0.25">
      <c r="O62" s="83">
        <v>0.91</v>
      </c>
      <c r="P62" s="83">
        <f t="shared" si="5"/>
        <v>41.432300000000005</v>
      </c>
      <c r="Q62" s="83"/>
      <c r="W62" s="133">
        <v>42629</v>
      </c>
      <c r="X62" s="10">
        <v>50.48</v>
      </c>
      <c r="Y62" s="10">
        <v>51.06</v>
      </c>
      <c r="Z62" s="10">
        <v>50.13</v>
      </c>
      <c r="AA62" s="10">
        <v>50.99</v>
      </c>
      <c r="AB62" s="95">
        <v>6170300</v>
      </c>
      <c r="AC62" s="10">
        <v>50.79</v>
      </c>
      <c r="AD62" s="2">
        <f t="shared" si="0"/>
        <v>0.92999999999999972</v>
      </c>
      <c r="AE62" s="138">
        <f t="shared" si="1"/>
        <v>3.1601817104482954E-3</v>
      </c>
    </row>
    <row r="63" spans="1:31" x14ac:dyDescent="0.25">
      <c r="O63" s="83">
        <v>0.9</v>
      </c>
      <c r="P63" s="83">
        <f t="shared" si="5"/>
        <v>40.977000000000004</v>
      </c>
      <c r="Q63" s="83"/>
      <c r="W63" s="133">
        <v>42628</v>
      </c>
      <c r="X63" s="10">
        <v>50</v>
      </c>
      <c r="Y63" s="10">
        <v>51</v>
      </c>
      <c r="Z63" s="10">
        <v>49.92</v>
      </c>
      <c r="AA63" s="10">
        <v>50.83</v>
      </c>
      <c r="AB63" s="95">
        <v>4350700</v>
      </c>
      <c r="AC63" s="10">
        <v>50.63</v>
      </c>
      <c r="AD63" s="2">
        <f t="shared" si="0"/>
        <v>1.0799999999999983</v>
      </c>
      <c r="AE63" s="138">
        <f t="shared" si="1"/>
        <v>1.544324107501005E-2</v>
      </c>
    </row>
    <row r="64" spans="1:31" x14ac:dyDescent="0.25">
      <c r="O64" s="34"/>
      <c r="W64" s="133">
        <v>42627</v>
      </c>
      <c r="X64" s="10">
        <v>49.86</v>
      </c>
      <c r="Y64" s="10">
        <v>50.55</v>
      </c>
      <c r="Z64" s="10">
        <v>49.79</v>
      </c>
      <c r="AA64" s="10">
        <v>50.06</v>
      </c>
      <c r="AB64" s="95">
        <v>3993200</v>
      </c>
      <c r="AC64" s="10">
        <v>49.86</v>
      </c>
      <c r="AD64" s="2">
        <f t="shared" si="0"/>
        <v>0.75999999999999801</v>
      </c>
      <c r="AE64" s="138">
        <f t="shared" si="1"/>
        <v>7.6798706548100171E-3</v>
      </c>
    </row>
    <row r="65" spans="15:31" x14ac:dyDescent="0.25">
      <c r="W65" s="133">
        <v>42626</v>
      </c>
      <c r="X65" s="10">
        <v>50.1</v>
      </c>
      <c r="Y65" s="10">
        <v>50.2</v>
      </c>
      <c r="Z65" s="10">
        <v>49.11</v>
      </c>
      <c r="AA65" s="10">
        <v>49.67</v>
      </c>
      <c r="AB65" s="95">
        <v>7023900</v>
      </c>
      <c r="AC65" s="10">
        <v>49.48</v>
      </c>
      <c r="AD65" s="2">
        <f t="shared" si="0"/>
        <v>1.0900000000000034</v>
      </c>
      <c r="AE65" s="138">
        <f t="shared" si="1"/>
        <v>-1.7083829956297314E-2</v>
      </c>
    </row>
    <row r="66" spans="15:31" x14ac:dyDescent="0.25">
      <c r="W66" s="133">
        <v>42625</v>
      </c>
      <c r="X66" s="10">
        <v>50.22</v>
      </c>
      <c r="Y66" s="10">
        <v>50.74</v>
      </c>
      <c r="Z66" s="10">
        <v>50.15</v>
      </c>
      <c r="AA66" s="10">
        <v>50.54</v>
      </c>
      <c r="AB66" s="95">
        <v>7083000</v>
      </c>
      <c r="AC66" s="10">
        <v>50.34</v>
      </c>
      <c r="AD66" s="2">
        <f t="shared" si="0"/>
        <v>0.59000000000000341</v>
      </c>
      <c r="AE66" s="138">
        <f t="shared" si="1"/>
        <v>2.7888446215138529E-3</v>
      </c>
    </row>
    <row r="67" spans="15:31" x14ac:dyDescent="0.25">
      <c r="W67" s="133">
        <v>42622</v>
      </c>
      <c r="X67" s="10">
        <v>51.92</v>
      </c>
      <c r="Y67" s="10">
        <v>52</v>
      </c>
      <c r="Z67" s="10">
        <v>50.4</v>
      </c>
      <c r="AA67" s="10">
        <v>50.4</v>
      </c>
      <c r="AB67" s="95">
        <v>4855000</v>
      </c>
      <c r="AC67" s="10">
        <v>50.2</v>
      </c>
      <c r="AD67" s="2">
        <f>Y67-Z67</f>
        <v>1.6000000000000014</v>
      </c>
      <c r="AE67" s="138">
        <f>AC67/AC68-1</f>
        <v>-3.9418293149636296E-2</v>
      </c>
    </row>
    <row r="68" spans="15:31" x14ac:dyDescent="0.25">
      <c r="W68" s="133">
        <v>42621</v>
      </c>
      <c r="X68" s="10">
        <v>53.4</v>
      </c>
      <c r="Y68" s="10">
        <v>53.64</v>
      </c>
      <c r="Z68" s="10">
        <v>52.32</v>
      </c>
      <c r="AA68" s="10">
        <v>52.47</v>
      </c>
      <c r="AB68" s="95">
        <v>5447200</v>
      </c>
      <c r="AC68" s="10">
        <v>52.26</v>
      </c>
      <c r="AD68" s="2">
        <f>Y68-Z68</f>
        <v>1.3200000000000003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42713</v>
      </c>
      <c r="X2" s="10">
        <v>50.8</v>
      </c>
      <c r="Y2" s="10">
        <v>51.42</v>
      </c>
      <c r="Z2" s="10">
        <v>49.19</v>
      </c>
      <c r="AA2" s="10">
        <v>49.36</v>
      </c>
      <c r="AB2" s="95">
        <v>1868800</v>
      </c>
      <c r="AC2" s="10">
        <v>49.36</v>
      </c>
      <c r="AD2" s="2">
        <f>Y2-Z2</f>
        <v>2.230000000000004</v>
      </c>
      <c r="AE2" s="138">
        <f>AC2/AC3-1</f>
        <v>-2.4698676150958332E-2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49.36</v>
      </c>
      <c r="T3" s="1">
        <v>42312</v>
      </c>
      <c r="U3" t="s">
        <v>150</v>
      </c>
      <c r="W3" s="133">
        <v>42712</v>
      </c>
      <c r="X3" s="10">
        <v>49.11</v>
      </c>
      <c r="Y3" s="10">
        <v>51.06</v>
      </c>
      <c r="Z3" s="10">
        <v>48.99</v>
      </c>
      <c r="AA3" s="10">
        <v>50.61</v>
      </c>
      <c r="AB3" s="95">
        <v>3628700</v>
      </c>
      <c r="AC3" s="10">
        <v>50.61</v>
      </c>
      <c r="AD3" s="2">
        <f t="shared" ref="AD3:AD66" si="0">Y3-Z3</f>
        <v>2.0700000000000003</v>
      </c>
      <c r="AE3" s="138">
        <f t="shared" ref="AE3:AE66" si="1">AC3/AC4-1</f>
        <v>3.4757718258024983E-2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49.36</v>
      </c>
      <c r="R4" s="521">
        <v>-2.47E-2</v>
      </c>
      <c r="W4" s="133">
        <v>42711</v>
      </c>
      <c r="X4" s="10">
        <v>48.06</v>
      </c>
      <c r="Y4" s="10">
        <v>48.94</v>
      </c>
      <c r="Z4" s="10">
        <v>47.84</v>
      </c>
      <c r="AA4" s="10">
        <v>48.91</v>
      </c>
      <c r="AB4" s="95">
        <v>2036900</v>
      </c>
      <c r="AC4" s="10">
        <v>48.91</v>
      </c>
      <c r="AD4" s="2">
        <f t="shared" si="0"/>
        <v>1.0999999999999943</v>
      </c>
      <c r="AE4" s="138">
        <f t="shared" si="1"/>
        <v>1.1163944593756359E-2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48.3</v>
      </c>
      <c r="Y5" s="10">
        <v>48.53</v>
      </c>
      <c r="Z5" s="10">
        <v>47.91</v>
      </c>
      <c r="AA5" s="10">
        <v>48.37</v>
      </c>
      <c r="AB5" s="95">
        <v>1975800</v>
      </c>
      <c r="AC5" s="10">
        <v>48.37</v>
      </c>
      <c r="AD5" s="2">
        <f t="shared" si="0"/>
        <v>0.62000000000000455</v>
      </c>
      <c r="AE5" s="138">
        <f t="shared" si="1"/>
        <v>-2.06313183412421E-3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46.55</v>
      </c>
      <c r="Y6" s="10">
        <v>48.5</v>
      </c>
      <c r="Z6" s="10">
        <v>46.31</v>
      </c>
      <c r="AA6" s="10">
        <v>48.47</v>
      </c>
      <c r="AB6" s="95">
        <v>3010800</v>
      </c>
      <c r="AC6" s="10">
        <v>48.47</v>
      </c>
      <c r="AD6" s="2">
        <f t="shared" si="0"/>
        <v>2.1899999999999977</v>
      </c>
      <c r="AE6" s="138">
        <f t="shared" si="1"/>
        <v>4.9134199134199141E-2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42706</v>
      </c>
      <c r="X7" s="10">
        <v>46.32</v>
      </c>
      <c r="Y7" s="10">
        <v>46.53</v>
      </c>
      <c r="Z7" s="10">
        <v>46.03</v>
      </c>
      <c r="AA7" s="10">
        <v>46.2</v>
      </c>
      <c r="AB7" s="95">
        <v>1951200</v>
      </c>
      <c r="AC7" s="10">
        <v>46.2</v>
      </c>
      <c r="AD7" s="2">
        <f t="shared" si="0"/>
        <v>0.5</v>
      </c>
      <c r="AE7" s="138">
        <f t="shared" si="1"/>
        <v>-6.4892926670978568E-4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46.5</v>
      </c>
      <c r="Y8" s="10">
        <v>47.2</v>
      </c>
      <c r="Z8" s="10">
        <v>45.8</v>
      </c>
      <c r="AA8" s="10">
        <v>46.23</v>
      </c>
      <c r="AB8" s="95">
        <v>2461500</v>
      </c>
      <c r="AC8" s="10">
        <v>46.23</v>
      </c>
      <c r="AD8" s="2">
        <f t="shared" si="0"/>
        <v>1.4000000000000057</v>
      </c>
      <c r="AE8" s="138">
        <f t="shared" si="1"/>
        <v>-5.5926005592601413E-3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47.56</v>
      </c>
      <c r="Y9" s="10">
        <v>47.74</v>
      </c>
      <c r="Z9" s="10">
        <v>46.4</v>
      </c>
      <c r="AA9" s="10">
        <v>46.49</v>
      </c>
      <c r="AB9" s="95">
        <v>3004400</v>
      </c>
      <c r="AC9" s="10">
        <v>46.49</v>
      </c>
      <c r="AD9" s="2">
        <f t="shared" si="0"/>
        <v>1.3400000000000034</v>
      </c>
      <c r="AE9" s="138">
        <f t="shared" si="1"/>
        <v>-2.557115908614549E-2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42703</v>
      </c>
      <c r="X10" s="10">
        <v>48.29</v>
      </c>
      <c r="Y10" s="10">
        <v>48.66</v>
      </c>
      <c r="Z10" s="10">
        <v>47.67</v>
      </c>
      <c r="AA10" s="10">
        <v>47.71</v>
      </c>
      <c r="AB10" s="95">
        <v>1575500</v>
      </c>
      <c r="AC10" s="10">
        <v>47.71</v>
      </c>
      <c r="AD10" s="2">
        <f t="shared" si="0"/>
        <v>0.98999999999999488</v>
      </c>
      <c r="AE10" s="138">
        <f t="shared" si="1"/>
        <v>-6.662502602540088E-3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48.72</v>
      </c>
      <c r="Y11" s="10">
        <v>48.75</v>
      </c>
      <c r="Z11" s="10">
        <v>47.57</v>
      </c>
      <c r="AA11" s="10">
        <v>48.03</v>
      </c>
      <c r="AB11" s="95">
        <v>1977100</v>
      </c>
      <c r="AC11" s="10">
        <v>48.03</v>
      </c>
      <c r="AD11" s="2">
        <f t="shared" si="0"/>
        <v>1.1799999999999997</v>
      </c>
      <c r="AE11" s="138">
        <f t="shared" si="1"/>
        <v>-1.7992230627683403E-2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42699</v>
      </c>
      <c r="X12" s="10">
        <v>48.93</v>
      </c>
      <c r="Y12" s="10">
        <v>49.94</v>
      </c>
      <c r="Z12" s="10">
        <v>48.68</v>
      </c>
      <c r="AA12" s="10">
        <v>48.91</v>
      </c>
      <c r="AB12" s="95">
        <v>1095300</v>
      </c>
      <c r="AC12" s="10">
        <v>48.91</v>
      </c>
      <c r="AD12" s="2">
        <f t="shared" si="0"/>
        <v>1.259999999999998</v>
      </c>
      <c r="AE12" s="138">
        <f t="shared" si="1"/>
        <v>6.5857172257663965E-3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42697</v>
      </c>
      <c r="X13" s="10">
        <v>48.25</v>
      </c>
      <c r="Y13" s="10">
        <v>48.62</v>
      </c>
      <c r="Z13" s="10">
        <v>48.01</v>
      </c>
      <c r="AA13" s="10">
        <v>48.59</v>
      </c>
      <c r="AB13" s="95">
        <v>2047900</v>
      </c>
      <c r="AC13" s="10">
        <v>48.59</v>
      </c>
      <c r="AD13" s="2">
        <f t="shared" si="0"/>
        <v>0.60999999999999943</v>
      </c>
      <c r="AE13" s="138">
        <f t="shared" si="1"/>
        <v>6.6293764242801867E-3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42696</v>
      </c>
      <c r="X14" s="10">
        <v>48.25</v>
      </c>
      <c r="Y14" s="10">
        <v>49.56</v>
      </c>
      <c r="Z14" s="10">
        <v>48</v>
      </c>
      <c r="AA14" s="10">
        <v>48.27</v>
      </c>
      <c r="AB14" s="95">
        <v>3847000</v>
      </c>
      <c r="AC14" s="10">
        <v>48.27</v>
      </c>
      <c r="AD14" s="2">
        <f t="shared" si="0"/>
        <v>1.5600000000000023</v>
      </c>
      <c r="AE14" s="138">
        <f t="shared" si="1"/>
        <v>2.7004570004154349E-3</v>
      </c>
    </row>
    <row r="15" spans="1:43" x14ac:dyDescent="0.25">
      <c r="W15" s="133">
        <v>42695</v>
      </c>
      <c r="X15" s="10">
        <v>47.75</v>
      </c>
      <c r="Y15" s="10">
        <v>48.49</v>
      </c>
      <c r="Z15" s="10">
        <v>47.46</v>
      </c>
      <c r="AA15" s="10">
        <v>48.14</v>
      </c>
      <c r="AB15" s="95">
        <v>2355100</v>
      </c>
      <c r="AC15" s="10">
        <v>48.14</v>
      </c>
      <c r="AD15" s="2">
        <f t="shared" si="0"/>
        <v>1.0300000000000011</v>
      </c>
      <c r="AE15" s="138">
        <f t="shared" si="1"/>
        <v>1.1982341812066366E-2</v>
      </c>
    </row>
    <row r="16" spans="1:43" x14ac:dyDescent="0.25">
      <c r="W16" s="133">
        <v>42692</v>
      </c>
      <c r="X16" s="10">
        <v>48.43</v>
      </c>
      <c r="Y16" s="10">
        <v>48.46</v>
      </c>
      <c r="Z16" s="10">
        <v>47.5</v>
      </c>
      <c r="AA16" s="10">
        <v>47.57</v>
      </c>
      <c r="AB16" s="95">
        <v>2306100</v>
      </c>
      <c r="AC16" s="10">
        <v>47.57</v>
      </c>
      <c r="AD16" s="2">
        <f t="shared" si="0"/>
        <v>0.96000000000000085</v>
      </c>
      <c r="AE16" s="138">
        <f t="shared" si="1"/>
        <v>-2.0588840848260292E-2</v>
      </c>
    </row>
    <row r="17" spans="1:31" x14ac:dyDescent="0.25">
      <c r="B17" s="1"/>
      <c r="C17" s="4"/>
      <c r="W17" s="133">
        <v>42691</v>
      </c>
      <c r="X17" s="10">
        <v>47.68</v>
      </c>
      <c r="Y17" s="10">
        <v>48.93</v>
      </c>
      <c r="Z17" s="10">
        <v>47.52</v>
      </c>
      <c r="AA17" s="10">
        <v>48.57</v>
      </c>
      <c r="AB17" s="95">
        <v>3418500</v>
      </c>
      <c r="AC17" s="10">
        <v>48.57</v>
      </c>
      <c r="AD17" s="2">
        <f t="shared" si="0"/>
        <v>1.4099999999999966</v>
      </c>
      <c r="AE17" s="138">
        <f t="shared" si="1"/>
        <v>2.2311092401599675E-2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42690</v>
      </c>
      <c r="X18" s="10">
        <v>46.97</v>
      </c>
      <c r="Y18" s="10">
        <v>47.85</v>
      </c>
      <c r="Z18" s="10">
        <v>46.76</v>
      </c>
      <c r="AA18" s="10">
        <v>47.51</v>
      </c>
      <c r="AB18" s="95">
        <v>2639100</v>
      </c>
      <c r="AC18" s="10">
        <v>47.51</v>
      </c>
      <c r="AD18" s="2">
        <f t="shared" si="0"/>
        <v>1.0900000000000034</v>
      </c>
      <c r="AE18" s="138">
        <f t="shared" si="1"/>
        <v>1.3006396588486124E-2</v>
      </c>
    </row>
    <row r="19" spans="1:31" x14ac:dyDescent="0.25">
      <c r="G19" s="2"/>
      <c r="W19" s="133">
        <v>42689</v>
      </c>
      <c r="X19" s="10">
        <v>47.25</v>
      </c>
      <c r="Y19" s="10">
        <v>47.46</v>
      </c>
      <c r="Z19" s="10">
        <v>46.12</v>
      </c>
      <c r="AA19" s="10">
        <v>46.9</v>
      </c>
      <c r="AB19" s="95">
        <v>4164800</v>
      </c>
      <c r="AC19" s="10">
        <v>46.9</v>
      </c>
      <c r="AD19" s="2">
        <f t="shared" si="0"/>
        <v>1.3400000000000034</v>
      </c>
      <c r="AE19" s="138">
        <f t="shared" si="1"/>
        <v>-5.5131467345207463E-3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42688</v>
      </c>
      <c r="X20" s="10">
        <v>49.43</v>
      </c>
      <c r="Y20" s="10">
        <v>50.2</v>
      </c>
      <c r="Z20" s="10">
        <v>47.01</v>
      </c>
      <c r="AA20" s="10">
        <v>47.16</v>
      </c>
      <c r="AB20" s="95">
        <v>6778200</v>
      </c>
      <c r="AC20" s="10">
        <v>47.16</v>
      </c>
      <c r="AD20" s="2">
        <f t="shared" si="0"/>
        <v>3.1900000000000048</v>
      </c>
      <c r="AE20" s="138">
        <f t="shared" si="1"/>
        <v>-5.1106639839034296E-2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42685</v>
      </c>
      <c r="X21" s="10">
        <v>49.3</v>
      </c>
      <c r="Y21" s="10">
        <v>51</v>
      </c>
      <c r="Z21" s="10">
        <v>46.57</v>
      </c>
      <c r="AA21" s="10">
        <v>49.7</v>
      </c>
      <c r="AB21" s="95">
        <v>15547100</v>
      </c>
      <c r="AC21" s="10">
        <v>49.7</v>
      </c>
      <c r="AD21" s="2">
        <f t="shared" si="0"/>
        <v>4.43</v>
      </c>
      <c r="AE21" s="138">
        <f t="shared" si="1"/>
        <v>-3.9799072642967448E-2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42684</v>
      </c>
      <c r="X22" s="10">
        <v>51.06</v>
      </c>
      <c r="Y22" s="10">
        <v>52.33</v>
      </c>
      <c r="Z22" s="10">
        <v>50.76</v>
      </c>
      <c r="AA22" s="10">
        <v>51.76</v>
      </c>
      <c r="AB22" s="95">
        <v>4559500</v>
      </c>
      <c r="AC22" s="10">
        <v>51.76</v>
      </c>
      <c r="AD22" s="2">
        <f t="shared" si="0"/>
        <v>1.5700000000000003</v>
      </c>
      <c r="AE22" s="138">
        <f t="shared" si="1"/>
        <v>3.1486648066958889E-2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42683</v>
      </c>
      <c r="X23" s="10">
        <v>49.56</v>
      </c>
      <c r="Y23" s="10">
        <v>50.82</v>
      </c>
      <c r="Z23" s="10">
        <v>48.94</v>
      </c>
      <c r="AA23" s="10">
        <v>50.18</v>
      </c>
      <c r="AB23" s="95">
        <v>2958100</v>
      </c>
      <c r="AC23" s="10">
        <v>50.18</v>
      </c>
      <c r="AD23" s="2">
        <f t="shared" si="0"/>
        <v>1.8800000000000026</v>
      </c>
      <c r="AE23" s="138">
        <f t="shared" si="1"/>
        <v>-2.782193958664525E-3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42682</v>
      </c>
      <c r="X24" s="10">
        <v>50.26</v>
      </c>
      <c r="Y24" s="10">
        <v>51.04</v>
      </c>
      <c r="Z24" s="10">
        <v>49.95</v>
      </c>
      <c r="AA24" s="10">
        <v>50.32</v>
      </c>
      <c r="AB24" s="95">
        <v>2414200</v>
      </c>
      <c r="AC24" s="10">
        <v>50.32</v>
      </c>
      <c r="AD24" s="2">
        <f t="shared" si="0"/>
        <v>1.0899999999999963</v>
      </c>
      <c r="AE24" s="138">
        <f t="shared" si="1"/>
        <v>3.9761431411533543E-4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42681</v>
      </c>
      <c r="X25" s="10">
        <v>49.87</v>
      </c>
      <c r="Y25" s="10">
        <v>51.77</v>
      </c>
      <c r="Z25" s="10">
        <v>49.64</v>
      </c>
      <c r="AA25" s="10">
        <v>50.3</v>
      </c>
      <c r="AB25" s="95">
        <v>3848600</v>
      </c>
      <c r="AC25" s="10">
        <v>50.3</v>
      </c>
      <c r="AD25" s="2">
        <f t="shared" si="0"/>
        <v>2.1300000000000026</v>
      </c>
      <c r="AE25" s="138">
        <f t="shared" si="1"/>
        <v>2.4648604603788815E-2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42678</v>
      </c>
      <c r="X26" s="10">
        <v>48.28</v>
      </c>
      <c r="Y26" s="10">
        <v>49.99</v>
      </c>
      <c r="Z26" s="10">
        <v>48.25</v>
      </c>
      <c r="AA26" s="10">
        <v>49.09</v>
      </c>
      <c r="AB26" s="95">
        <v>2533500</v>
      </c>
      <c r="AC26" s="10">
        <v>49.09</v>
      </c>
      <c r="AD26" s="2">
        <f t="shared" si="0"/>
        <v>1.740000000000002</v>
      </c>
      <c r="AE26" s="138">
        <f t="shared" si="1"/>
        <v>1.7620232172470995E-2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42677</v>
      </c>
      <c r="X27" s="10">
        <v>49.75</v>
      </c>
      <c r="Y27" s="10">
        <v>49.85</v>
      </c>
      <c r="Z27" s="10">
        <v>48.01</v>
      </c>
      <c r="AA27" s="10">
        <v>48.24</v>
      </c>
      <c r="AB27" s="95">
        <v>2962500</v>
      </c>
      <c r="AC27" s="10">
        <v>48.24</v>
      </c>
      <c r="AD27" s="2">
        <f t="shared" si="0"/>
        <v>1.8400000000000034</v>
      </c>
      <c r="AE27" s="138">
        <f t="shared" si="1"/>
        <v>-2.9961793685903793E-2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42676</v>
      </c>
      <c r="X28" s="10">
        <v>49.99</v>
      </c>
      <c r="Y28" s="10">
        <v>51.18</v>
      </c>
      <c r="Z28" s="10">
        <v>49.57</v>
      </c>
      <c r="AA28" s="10">
        <v>49.73</v>
      </c>
      <c r="AB28" s="95">
        <v>2523000</v>
      </c>
      <c r="AC28" s="10">
        <v>49.73</v>
      </c>
      <c r="AD28" s="2">
        <f t="shared" si="0"/>
        <v>1.6099999999999994</v>
      </c>
      <c r="AE28" s="138">
        <f t="shared" si="1"/>
        <v>-1.2705975779233714E-2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42675</v>
      </c>
      <c r="X29" s="10">
        <v>50.95</v>
      </c>
      <c r="Y29" s="10">
        <v>52.67</v>
      </c>
      <c r="Z29" s="10">
        <v>50.12</v>
      </c>
      <c r="AA29" s="10">
        <v>50.37</v>
      </c>
      <c r="AB29" s="95">
        <v>4161900</v>
      </c>
      <c r="AC29" s="10">
        <v>50.37</v>
      </c>
      <c r="AD29" s="2">
        <f t="shared" si="0"/>
        <v>2.5500000000000043</v>
      </c>
      <c r="AE29" s="138">
        <f t="shared" si="1"/>
        <v>-8.0740448995668679E-3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42674</v>
      </c>
      <c r="X30" s="10">
        <v>50.23</v>
      </c>
      <c r="Y30" s="10">
        <v>51.28</v>
      </c>
      <c r="Z30" s="10">
        <v>50.01</v>
      </c>
      <c r="AA30" s="10">
        <v>50.78</v>
      </c>
      <c r="AB30" s="95">
        <v>3686800</v>
      </c>
      <c r="AC30" s="10">
        <v>50.78</v>
      </c>
      <c r="AD30" s="2">
        <f t="shared" si="0"/>
        <v>1.2700000000000031</v>
      </c>
      <c r="AE30" s="138">
        <f t="shared" si="1"/>
        <v>1.3168395849960213E-2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42671</v>
      </c>
      <c r="X31" s="10">
        <v>48.21</v>
      </c>
      <c r="Y31" s="10">
        <v>50.88</v>
      </c>
      <c r="Z31" s="10">
        <v>48.15</v>
      </c>
      <c r="AA31" s="10">
        <v>50.12</v>
      </c>
      <c r="AB31" s="95">
        <v>5553100</v>
      </c>
      <c r="AC31" s="10">
        <v>50.12</v>
      </c>
      <c r="AD31" s="2">
        <f t="shared" si="0"/>
        <v>2.730000000000004</v>
      </c>
      <c r="AE31" s="138">
        <f t="shared" si="1"/>
        <v>4.0481627569026291E-2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42670</v>
      </c>
      <c r="X32" s="10">
        <v>48.77</v>
      </c>
      <c r="Y32" s="10">
        <v>49.04</v>
      </c>
      <c r="Z32" s="10">
        <v>47.97</v>
      </c>
      <c r="AA32" s="10">
        <v>48.17</v>
      </c>
      <c r="AB32" s="95">
        <v>1828600</v>
      </c>
      <c r="AC32" s="10">
        <v>48.17</v>
      </c>
      <c r="AD32" s="2">
        <f t="shared" si="0"/>
        <v>1.0700000000000003</v>
      </c>
      <c r="AE32" s="138">
        <f t="shared" si="1"/>
        <v>-8.0313014827018137E-3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42669</v>
      </c>
      <c r="X33" s="10">
        <v>48.38</v>
      </c>
      <c r="Y33" s="10">
        <v>49.15</v>
      </c>
      <c r="Z33" s="10">
        <v>48.34</v>
      </c>
      <c r="AA33" s="10">
        <v>48.56</v>
      </c>
      <c r="AB33" s="95">
        <v>1427400</v>
      </c>
      <c r="AC33" s="10">
        <v>48.56</v>
      </c>
      <c r="AD33" s="2">
        <f t="shared" si="0"/>
        <v>0.80999999999999517</v>
      </c>
      <c r="AE33" s="138">
        <f t="shared" si="1"/>
        <v>2.0597322348114844E-4</v>
      </c>
    </row>
    <row r="34" spans="1:31" x14ac:dyDescent="0.25">
      <c r="W34" s="133">
        <v>42668</v>
      </c>
      <c r="X34" s="10">
        <v>48.21</v>
      </c>
      <c r="Y34" s="10">
        <v>48.89</v>
      </c>
      <c r="Z34" s="10">
        <v>48.21</v>
      </c>
      <c r="AA34" s="10">
        <v>48.55</v>
      </c>
      <c r="AB34" s="95">
        <v>1495900</v>
      </c>
      <c r="AC34" s="10">
        <v>48.55</v>
      </c>
      <c r="AD34" s="2">
        <f t="shared" si="0"/>
        <v>0.67999999999999972</v>
      </c>
      <c r="AE34" s="138">
        <f t="shared" si="1"/>
        <v>-5.9377559377560285E-3</v>
      </c>
    </row>
    <row r="35" spans="1:31" x14ac:dyDescent="0.25">
      <c r="L35" t="s">
        <v>216</v>
      </c>
      <c r="M35" s="2">
        <f>M51+K51-F51</f>
        <v>745.43999999999505</v>
      </c>
      <c r="W35" s="133">
        <v>42667</v>
      </c>
      <c r="X35" s="10">
        <v>49.14</v>
      </c>
      <c r="Y35" s="10">
        <v>49.37</v>
      </c>
      <c r="Z35" s="10">
        <v>48.51</v>
      </c>
      <c r="AA35" s="10">
        <v>48.84</v>
      </c>
      <c r="AB35" s="95">
        <v>1395200</v>
      </c>
      <c r="AC35" s="10">
        <v>48.84</v>
      </c>
      <c r="AD35" s="2">
        <f t="shared" si="0"/>
        <v>0.85999999999999943</v>
      </c>
      <c r="AE35" s="138">
        <f t="shared" si="1"/>
        <v>-2.2471910112359383E-3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42664</v>
      </c>
      <c r="X36" s="10">
        <v>49.01</v>
      </c>
      <c r="Y36" s="10">
        <v>49.03</v>
      </c>
      <c r="Z36" s="10">
        <v>48.11</v>
      </c>
      <c r="AA36" s="10">
        <v>48.95</v>
      </c>
      <c r="AB36" s="95">
        <v>2440300</v>
      </c>
      <c r="AC36" s="10">
        <v>48.95</v>
      </c>
      <c r="AD36" s="2">
        <f t="shared" si="0"/>
        <v>0.92000000000000171</v>
      </c>
      <c r="AE36" s="138">
        <f t="shared" si="1"/>
        <v>-1.310483870967738E-2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42663</v>
      </c>
      <c r="X37" s="10">
        <v>49.95</v>
      </c>
      <c r="Y37" s="10">
        <v>49.95</v>
      </c>
      <c r="Z37" s="10">
        <v>49.17</v>
      </c>
      <c r="AA37" s="10">
        <v>49.6</v>
      </c>
      <c r="AB37" s="95">
        <v>3017900</v>
      </c>
      <c r="AC37" s="10">
        <v>49.6</v>
      </c>
      <c r="AD37" s="2">
        <f t="shared" si="0"/>
        <v>0.78000000000000114</v>
      </c>
      <c r="AE37" s="138">
        <f t="shared" si="1"/>
        <v>-9.9800399201597223E-3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42662</v>
      </c>
      <c r="X38" s="10">
        <v>47.74</v>
      </c>
      <c r="Y38" s="10">
        <v>50.33</v>
      </c>
      <c r="Z38" s="10">
        <v>47.48</v>
      </c>
      <c r="AA38" s="10">
        <v>50.1</v>
      </c>
      <c r="AB38" s="95">
        <v>6570000</v>
      </c>
      <c r="AC38" s="10">
        <v>50.1</v>
      </c>
      <c r="AD38" s="2">
        <f t="shared" si="0"/>
        <v>2.8500000000000014</v>
      </c>
      <c r="AE38" s="138">
        <f t="shared" si="1"/>
        <v>5.4292929292929282E-2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42661</v>
      </c>
      <c r="X39" s="10">
        <v>46.91</v>
      </c>
      <c r="Y39" s="10">
        <v>47.85</v>
      </c>
      <c r="Z39" s="10">
        <v>46.62</v>
      </c>
      <c r="AA39" s="10">
        <v>47.52</v>
      </c>
      <c r="AB39" s="95">
        <v>2491400</v>
      </c>
      <c r="AC39" s="10">
        <v>47.52</v>
      </c>
      <c r="AD39" s="2">
        <f t="shared" si="0"/>
        <v>1.230000000000004</v>
      </c>
      <c r="AE39" s="138">
        <f t="shared" si="1"/>
        <v>2.0837808807733671E-2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42660</v>
      </c>
      <c r="X40" s="10">
        <v>46.92</v>
      </c>
      <c r="Y40" s="10">
        <v>47.36</v>
      </c>
      <c r="Z40" s="10">
        <v>46.52</v>
      </c>
      <c r="AA40" s="10">
        <v>46.55</v>
      </c>
      <c r="AB40" s="95">
        <v>1641700</v>
      </c>
      <c r="AC40" s="10">
        <v>46.55</v>
      </c>
      <c r="AD40" s="2">
        <f t="shared" si="0"/>
        <v>0.83999999999999631</v>
      </c>
      <c r="AE40" s="138">
        <f t="shared" si="1"/>
        <v>-2.143622722400873E-3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42657</v>
      </c>
      <c r="X41" s="10">
        <v>46.91</v>
      </c>
      <c r="Y41" s="10">
        <v>47.21</v>
      </c>
      <c r="Z41" s="10">
        <v>46.64</v>
      </c>
      <c r="AA41" s="10">
        <v>46.65</v>
      </c>
      <c r="AB41" s="95">
        <v>2434200</v>
      </c>
      <c r="AC41" s="10">
        <v>46.65</v>
      </c>
      <c r="AD41" s="2">
        <f t="shared" si="0"/>
        <v>0.57000000000000028</v>
      </c>
      <c r="AE41" s="138">
        <f t="shared" si="1"/>
        <v>4.2890842805043405E-4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42656</v>
      </c>
      <c r="X42" s="10">
        <v>46.32</v>
      </c>
      <c r="Y42" s="10">
        <v>46.79</v>
      </c>
      <c r="Z42" s="10">
        <v>45.18</v>
      </c>
      <c r="AA42" s="10">
        <v>46.63</v>
      </c>
      <c r="AB42" s="95">
        <v>3130000</v>
      </c>
      <c r="AC42" s="10">
        <v>46.63</v>
      </c>
      <c r="AD42" s="2">
        <f t="shared" si="0"/>
        <v>1.6099999999999994</v>
      </c>
      <c r="AE42" s="138">
        <f t="shared" si="1"/>
        <v>-2.9933718195424008E-3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54.296000000000006</v>
      </c>
      <c r="T43" s="128" t="s">
        <v>98</v>
      </c>
      <c r="U43" s="98">
        <v>50.61</v>
      </c>
      <c r="W43" s="133">
        <v>42655</v>
      </c>
      <c r="X43" s="10">
        <v>45.65</v>
      </c>
      <c r="Y43" s="10">
        <v>47</v>
      </c>
      <c r="Z43" s="10">
        <v>45.45</v>
      </c>
      <c r="AA43" s="10">
        <v>46.77</v>
      </c>
      <c r="AB43" s="95">
        <v>3131000</v>
      </c>
      <c r="AC43" s="10">
        <v>46.77</v>
      </c>
      <c r="AD43" s="2">
        <f t="shared" si="0"/>
        <v>1.5499999999999972</v>
      </c>
      <c r="AE43" s="138">
        <f t="shared" si="1"/>
        <v>2.4534501642935469E-2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53.802400000000006</v>
      </c>
      <c r="T44" s="93" t="s">
        <v>99</v>
      </c>
      <c r="U44" s="88" t="s">
        <v>129</v>
      </c>
      <c r="W44" s="133">
        <v>42654</v>
      </c>
      <c r="X44" s="10">
        <v>46.44</v>
      </c>
      <c r="Y44" s="10">
        <v>46.77</v>
      </c>
      <c r="Z44" s="10">
        <v>45.47</v>
      </c>
      <c r="AA44" s="10">
        <v>45.65</v>
      </c>
      <c r="AB44" s="95">
        <v>3237400</v>
      </c>
      <c r="AC44" s="10">
        <v>45.65</v>
      </c>
      <c r="AD44" s="2">
        <f t="shared" si="0"/>
        <v>1.3000000000000043</v>
      </c>
      <c r="AE44" s="138">
        <f t="shared" si="1"/>
        <v>-1.6587677725118599E-2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53.308800000000005</v>
      </c>
      <c r="R45" s="34"/>
      <c r="T45" s="93" t="s">
        <v>100</v>
      </c>
      <c r="U45" s="88" t="s">
        <v>606</v>
      </c>
      <c r="W45" s="133">
        <v>42653</v>
      </c>
      <c r="X45" s="10">
        <v>47.24</v>
      </c>
      <c r="Y45" s="10">
        <v>47.61</v>
      </c>
      <c r="Z45" s="10">
        <v>46.39</v>
      </c>
      <c r="AA45" s="10">
        <v>46.42</v>
      </c>
      <c r="AB45" s="95">
        <v>2204000</v>
      </c>
      <c r="AC45" s="10">
        <v>46.42</v>
      </c>
      <c r="AD45" s="2">
        <f t="shared" si="0"/>
        <v>1.2199999999999989</v>
      </c>
      <c r="AE45" s="138">
        <f t="shared" si="1"/>
        <v>-1.1499148211243648E-2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52.815200000000004</v>
      </c>
      <c r="Q46" s="34"/>
      <c r="R46" s="34"/>
      <c r="T46" s="93" t="s">
        <v>101</v>
      </c>
      <c r="U46" s="88" t="s">
        <v>607</v>
      </c>
      <c r="W46" s="133">
        <v>42650</v>
      </c>
      <c r="X46" s="10">
        <v>47.7</v>
      </c>
      <c r="Y46" s="10">
        <v>47.78</v>
      </c>
      <c r="Z46" s="10">
        <v>46.86</v>
      </c>
      <c r="AA46" s="10">
        <v>46.96</v>
      </c>
      <c r="AB46" s="95">
        <v>2154100</v>
      </c>
      <c r="AC46" s="10">
        <v>46.96</v>
      </c>
      <c r="AD46" s="2">
        <f t="shared" si="0"/>
        <v>0.92000000000000171</v>
      </c>
      <c r="AE46" s="138">
        <f t="shared" si="1"/>
        <v>-1.1784511784511786E-2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52.321600000000004</v>
      </c>
      <c r="Q47" s="34"/>
      <c r="R47" s="34"/>
      <c r="T47" s="93" t="s">
        <v>102</v>
      </c>
      <c r="U47" s="88">
        <v>53.17</v>
      </c>
      <c r="W47" s="133">
        <v>42649</v>
      </c>
      <c r="X47" s="10">
        <v>47.01</v>
      </c>
      <c r="Y47" s="10">
        <v>47.73</v>
      </c>
      <c r="Z47" s="10">
        <v>46.68</v>
      </c>
      <c r="AA47" s="10">
        <v>47.52</v>
      </c>
      <c r="AB47" s="95">
        <v>3012200</v>
      </c>
      <c r="AC47" s="10">
        <v>47.52</v>
      </c>
      <c r="AD47" s="2">
        <f t="shared" si="0"/>
        <v>1.0499999999999972</v>
      </c>
      <c r="AE47" s="138">
        <f t="shared" si="1"/>
        <v>1.0848755583918512E-2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51.828000000000003</v>
      </c>
      <c r="Q48" s="34"/>
      <c r="R48" s="34"/>
      <c r="T48" s="93" t="s">
        <v>103</v>
      </c>
      <c r="U48" s="88">
        <v>-3.1480000000000002E-3</v>
      </c>
      <c r="W48" s="133">
        <v>42648</v>
      </c>
      <c r="X48" s="10">
        <v>47.38</v>
      </c>
      <c r="Y48" s="10">
        <v>47.44</v>
      </c>
      <c r="Z48" s="10">
        <v>47</v>
      </c>
      <c r="AA48" s="10">
        <v>47.01</v>
      </c>
      <c r="AB48" s="95">
        <v>1834100</v>
      </c>
      <c r="AC48" s="10">
        <v>47.01</v>
      </c>
      <c r="AD48" s="2">
        <f t="shared" si="0"/>
        <v>0.43999999999999773</v>
      </c>
      <c r="AE48" s="138">
        <f t="shared" si="1"/>
        <v>-7.1805702217530021E-3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51.334400000000002</v>
      </c>
      <c r="Q49" s="34"/>
      <c r="R49" s="34"/>
      <c r="T49" s="93" t="s">
        <v>122</v>
      </c>
      <c r="U49" s="88" t="s">
        <v>366</v>
      </c>
      <c r="W49" s="133">
        <v>42647</v>
      </c>
      <c r="X49" s="10">
        <v>46.6</v>
      </c>
      <c r="Y49" s="10">
        <v>47.5</v>
      </c>
      <c r="Z49" s="10">
        <v>46.05</v>
      </c>
      <c r="AA49" s="10">
        <v>47.35</v>
      </c>
      <c r="AB49" s="95">
        <v>2397600</v>
      </c>
      <c r="AC49" s="10">
        <v>47.35</v>
      </c>
      <c r="AD49" s="2">
        <f t="shared" si="0"/>
        <v>1.4500000000000028</v>
      </c>
      <c r="AE49" s="138">
        <f t="shared" si="1"/>
        <v>1.9595176571920891E-2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50.840800000000002</v>
      </c>
      <c r="Q50" s="83"/>
      <c r="R50" s="34"/>
      <c r="T50" s="93"/>
      <c r="U50" s="88"/>
      <c r="W50" s="133">
        <v>42646</v>
      </c>
      <c r="X50" s="10">
        <v>46.61</v>
      </c>
      <c r="Y50" s="10">
        <v>46.88</v>
      </c>
      <c r="Z50" s="10">
        <v>46.1</v>
      </c>
      <c r="AA50" s="10">
        <v>46.44</v>
      </c>
      <c r="AB50" s="95">
        <v>1746400</v>
      </c>
      <c r="AC50" s="10">
        <v>46.44</v>
      </c>
      <c r="AD50" s="2">
        <f t="shared" si="0"/>
        <v>0.78000000000000114</v>
      </c>
      <c r="AE50" s="138">
        <f t="shared" si="1"/>
        <v>-7.4802308185509814E-3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50.347200000000001</v>
      </c>
      <c r="Q51" s="83"/>
      <c r="R51" s="34"/>
      <c r="T51" s="93" t="s">
        <v>105</v>
      </c>
      <c r="U51" s="88" t="s">
        <v>608</v>
      </c>
      <c r="W51" s="133">
        <v>42643</v>
      </c>
      <c r="X51" s="10">
        <v>46.99</v>
      </c>
      <c r="Y51" s="10">
        <v>47.32</v>
      </c>
      <c r="Z51" s="10">
        <v>46.44</v>
      </c>
      <c r="AA51" s="10">
        <v>46.79</v>
      </c>
      <c r="AB51" s="95">
        <v>2852300</v>
      </c>
      <c r="AC51" s="10">
        <v>46.79</v>
      </c>
      <c r="AD51" s="2">
        <f t="shared" si="0"/>
        <v>0.88000000000000256</v>
      </c>
      <c r="AE51" s="138">
        <f t="shared" si="1"/>
        <v>-1.7068487305311741E-3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49.8536</v>
      </c>
      <c r="Q52" s="83"/>
      <c r="R52" s="34"/>
      <c r="T52" s="93" t="s">
        <v>106</v>
      </c>
      <c r="U52" s="88" t="s">
        <v>222</v>
      </c>
      <c r="W52" s="133">
        <v>42642</v>
      </c>
      <c r="X52" s="10">
        <v>47.98</v>
      </c>
      <c r="Y52" s="10">
        <v>48.29</v>
      </c>
      <c r="Z52" s="10">
        <v>46.87</v>
      </c>
      <c r="AA52" s="10">
        <v>46.87</v>
      </c>
      <c r="AB52" s="95">
        <v>1778400</v>
      </c>
      <c r="AC52" s="10">
        <v>46.87</v>
      </c>
      <c r="AD52" s="2">
        <f t="shared" si="0"/>
        <v>1.4200000000000017</v>
      </c>
      <c r="AE52" s="138">
        <f t="shared" si="1"/>
        <v>-2.8399668325041594E-2</v>
      </c>
    </row>
    <row r="53" spans="1:31" x14ac:dyDescent="0.25">
      <c r="O53" s="83">
        <v>1</v>
      </c>
      <c r="P53" s="83">
        <f t="shared" si="7"/>
        <v>49.36</v>
      </c>
      <c r="Q53" s="83"/>
      <c r="R53" s="34"/>
      <c r="T53" s="93" t="s">
        <v>107</v>
      </c>
      <c r="U53" s="90">
        <v>1869203</v>
      </c>
      <c r="W53" s="133">
        <v>42641</v>
      </c>
      <c r="X53" s="10">
        <v>48.02</v>
      </c>
      <c r="Y53" s="10">
        <v>48.35</v>
      </c>
      <c r="Z53" s="10">
        <v>47.77</v>
      </c>
      <c r="AA53" s="10">
        <v>48.24</v>
      </c>
      <c r="AB53" s="95">
        <v>1888900</v>
      </c>
      <c r="AC53" s="10">
        <v>48.24</v>
      </c>
      <c r="AD53" s="2">
        <f t="shared" si="0"/>
        <v>0.57999999999999829</v>
      </c>
      <c r="AE53" s="138">
        <f t="shared" si="1"/>
        <v>1.4531866306830565E-3</v>
      </c>
    </row>
    <row r="54" spans="1:31" x14ac:dyDescent="0.25">
      <c r="O54" s="83">
        <v>0.99</v>
      </c>
      <c r="P54" s="83">
        <f t="shared" si="7"/>
        <v>48.866399999999999</v>
      </c>
      <c r="Q54" s="83"/>
      <c r="R54" s="34"/>
      <c r="T54" s="93" t="s">
        <v>110</v>
      </c>
      <c r="U54" s="90">
        <v>2885180</v>
      </c>
      <c r="W54" s="133">
        <v>42640</v>
      </c>
      <c r="X54" s="10">
        <v>47.97</v>
      </c>
      <c r="Y54" s="10">
        <v>48.22</v>
      </c>
      <c r="Z54" s="10">
        <v>47.61</v>
      </c>
      <c r="AA54" s="10">
        <v>48.17</v>
      </c>
      <c r="AB54" s="95">
        <v>1966500</v>
      </c>
      <c r="AC54" s="10">
        <v>48.17</v>
      </c>
      <c r="AD54" s="2">
        <f t="shared" si="0"/>
        <v>0.60999999999999943</v>
      </c>
      <c r="AE54" s="138">
        <f t="shared" si="1"/>
        <v>4.169272461955531E-3</v>
      </c>
    </row>
    <row r="55" spans="1:31" x14ac:dyDescent="0.25">
      <c r="O55" s="83">
        <v>0.98</v>
      </c>
      <c r="P55" s="83">
        <f t="shared" si="7"/>
        <v>48.372799999999998</v>
      </c>
      <c r="Q55" s="83"/>
      <c r="R55" s="34"/>
      <c r="T55" s="93" t="s">
        <v>108</v>
      </c>
      <c r="U55" s="88" t="s">
        <v>609</v>
      </c>
      <c r="W55" s="133">
        <v>42639</v>
      </c>
      <c r="X55" s="10">
        <v>50.38</v>
      </c>
      <c r="Y55" s="10">
        <v>50.44</v>
      </c>
      <c r="Z55" s="10">
        <v>47.96</v>
      </c>
      <c r="AA55" s="10">
        <v>47.97</v>
      </c>
      <c r="AB55" s="95">
        <v>4016100</v>
      </c>
      <c r="AC55" s="10">
        <v>47.97</v>
      </c>
      <c r="AD55" s="2">
        <f t="shared" si="0"/>
        <v>2.4799999999999969</v>
      </c>
      <c r="AE55" s="138">
        <f t="shared" si="1"/>
        <v>-5.0287071866957023E-2</v>
      </c>
    </row>
    <row r="56" spans="1:31" x14ac:dyDescent="0.25">
      <c r="O56" s="83">
        <v>0.97</v>
      </c>
      <c r="P56" s="83">
        <f t="shared" si="7"/>
        <v>47.879199999999997</v>
      </c>
      <c r="Q56" s="83"/>
      <c r="R56" s="34"/>
      <c r="T56" s="93" t="s">
        <v>111</v>
      </c>
      <c r="U56" s="88">
        <v>11.25</v>
      </c>
      <c r="W56" s="133">
        <v>42636</v>
      </c>
      <c r="X56" s="10">
        <v>50.07</v>
      </c>
      <c r="Y56" s="10">
        <v>51.06</v>
      </c>
      <c r="Z56" s="10">
        <v>50.07</v>
      </c>
      <c r="AA56" s="10">
        <v>50.51</v>
      </c>
      <c r="AB56" s="95">
        <v>1666500</v>
      </c>
      <c r="AC56" s="10">
        <v>50.51</v>
      </c>
      <c r="AD56" s="2">
        <f t="shared" si="0"/>
        <v>0.99000000000000199</v>
      </c>
      <c r="AE56" s="138">
        <f t="shared" si="1"/>
        <v>7.9824386350029197E-3</v>
      </c>
    </row>
    <row r="57" spans="1:31" x14ac:dyDescent="0.25">
      <c r="O57" s="83">
        <v>0.96</v>
      </c>
      <c r="P57" s="83">
        <f t="shared" si="7"/>
        <v>47.385599999999997</v>
      </c>
      <c r="Q57" s="83"/>
      <c r="R57" s="34"/>
      <c r="T57" s="93" t="s">
        <v>112</v>
      </c>
      <c r="U57" s="88">
        <v>4.3899999999999997</v>
      </c>
      <c r="W57" s="133">
        <v>42635</v>
      </c>
      <c r="X57" s="10">
        <v>50.05</v>
      </c>
      <c r="Y57" s="10">
        <v>50.41</v>
      </c>
      <c r="Z57" s="10">
        <v>49.78</v>
      </c>
      <c r="AA57" s="10">
        <v>50.11</v>
      </c>
      <c r="AB57" s="95">
        <v>1552100</v>
      </c>
      <c r="AC57" s="10">
        <v>50.11</v>
      </c>
      <c r="AD57" s="2">
        <f t="shared" si="0"/>
        <v>0.62999999999999545</v>
      </c>
      <c r="AE57" s="138">
        <f t="shared" si="1"/>
        <v>5.4173354735151946E-3</v>
      </c>
    </row>
    <row r="58" spans="1:31" x14ac:dyDescent="0.25">
      <c r="O58" s="83">
        <v>0.95</v>
      </c>
      <c r="P58" s="83">
        <f t="shared" si="7"/>
        <v>46.891999999999996</v>
      </c>
      <c r="Q58" s="83"/>
      <c r="R58" s="34"/>
      <c r="T58" s="93" t="s">
        <v>109</v>
      </c>
      <c r="U58" s="88" t="s">
        <v>123</v>
      </c>
      <c r="W58" s="133">
        <v>42634</v>
      </c>
      <c r="X58" s="10">
        <v>49.22</v>
      </c>
      <c r="Y58" s="10">
        <v>49.88</v>
      </c>
      <c r="Z58" s="10">
        <v>48.88</v>
      </c>
      <c r="AA58" s="10">
        <v>49.84</v>
      </c>
      <c r="AB58" s="95">
        <v>1699100</v>
      </c>
      <c r="AC58" s="10">
        <v>49.84</v>
      </c>
      <c r="AD58" s="2">
        <f t="shared" si="0"/>
        <v>1</v>
      </c>
      <c r="AE58" s="138">
        <f t="shared" si="1"/>
        <v>1.4657980456026287E-2</v>
      </c>
    </row>
    <row r="59" spans="1:31" x14ac:dyDescent="0.25">
      <c r="O59" s="83">
        <v>0.94</v>
      </c>
      <c r="P59" s="83">
        <f t="shared" si="7"/>
        <v>46.398399999999995</v>
      </c>
      <c r="Q59" s="83"/>
      <c r="W59" s="133">
        <v>42633</v>
      </c>
      <c r="X59" s="10">
        <v>49.86</v>
      </c>
      <c r="Y59" s="10">
        <v>49.9</v>
      </c>
      <c r="Z59" s="10">
        <v>48.78</v>
      </c>
      <c r="AA59" s="10">
        <v>49.12</v>
      </c>
      <c r="AB59" s="95">
        <v>1756300</v>
      </c>
      <c r="AC59" s="10">
        <v>49.12</v>
      </c>
      <c r="AD59" s="2">
        <f t="shared" si="0"/>
        <v>1.1199999999999974</v>
      </c>
      <c r="AE59" s="138">
        <f t="shared" si="1"/>
        <v>-1.0076582023377689E-2</v>
      </c>
    </row>
    <row r="60" spans="1:31" x14ac:dyDescent="0.25">
      <c r="O60" s="83">
        <v>0.93</v>
      </c>
      <c r="P60" s="83">
        <f t="shared" si="7"/>
        <v>45.904800000000002</v>
      </c>
      <c r="Q60" s="83"/>
      <c r="W60" s="133">
        <v>42632</v>
      </c>
      <c r="X60" s="10">
        <v>48.07</v>
      </c>
      <c r="Y60" s="10">
        <v>49.94</v>
      </c>
      <c r="Z60" s="10">
        <v>47.97</v>
      </c>
      <c r="AA60" s="10">
        <v>49.62</v>
      </c>
      <c r="AB60" s="95">
        <v>3371500</v>
      </c>
      <c r="AC60" s="10">
        <v>49.62</v>
      </c>
      <c r="AD60" s="2">
        <f t="shared" si="0"/>
        <v>1.9699999999999989</v>
      </c>
      <c r="AE60" s="138">
        <f t="shared" si="1"/>
        <v>3.699059561128526E-2</v>
      </c>
    </row>
    <row r="61" spans="1:31" x14ac:dyDescent="0.25">
      <c r="O61" s="83">
        <v>0.92</v>
      </c>
      <c r="P61" s="83">
        <f t="shared" si="7"/>
        <v>45.411200000000001</v>
      </c>
      <c r="Q61" s="83"/>
      <c r="W61" s="133">
        <v>42629</v>
      </c>
      <c r="X61" s="10">
        <v>47.44</v>
      </c>
      <c r="Y61" s="10">
        <v>47.94</v>
      </c>
      <c r="Z61" s="10">
        <v>47.14</v>
      </c>
      <c r="AA61" s="10">
        <v>47.85</v>
      </c>
      <c r="AB61" s="95">
        <v>4172600</v>
      </c>
      <c r="AC61" s="10">
        <v>47.85</v>
      </c>
      <c r="AD61" s="2">
        <f t="shared" si="0"/>
        <v>0.79999999999999716</v>
      </c>
      <c r="AE61" s="138">
        <f t="shared" si="1"/>
        <v>3.5654362416108754E-3</v>
      </c>
    </row>
    <row r="62" spans="1:31" x14ac:dyDescent="0.25">
      <c r="O62" s="83">
        <v>0.91</v>
      </c>
      <c r="P62" s="83">
        <f t="shared" si="7"/>
        <v>44.9176</v>
      </c>
      <c r="Q62" s="83"/>
      <c r="W62" s="133">
        <v>42628</v>
      </c>
      <c r="X62" s="10">
        <v>47.09</v>
      </c>
      <c r="Y62" s="10">
        <v>47.76</v>
      </c>
      <c r="Z62" s="10">
        <v>46.85</v>
      </c>
      <c r="AA62" s="10">
        <v>47.68</v>
      </c>
      <c r="AB62" s="95">
        <v>1823800</v>
      </c>
      <c r="AC62" s="10">
        <v>47.68</v>
      </c>
      <c r="AD62" s="2">
        <f t="shared" si="0"/>
        <v>0.90999999999999659</v>
      </c>
      <c r="AE62" s="138">
        <f t="shared" si="1"/>
        <v>4.0008422825856815E-3</v>
      </c>
    </row>
    <row r="63" spans="1:31" x14ac:dyDescent="0.25">
      <c r="O63" s="83">
        <v>0.9</v>
      </c>
      <c r="P63" s="83">
        <f t="shared" si="7"/>
        <v>44.423999999999999</v>
      </c>
      <c r="Q63" s="83"/>
      <c r="W63" s="133">
        <v>42627</v>
      </c>
      <c r="X63" s="10">
        <v>47.38</v>
      </c>
      <c r="Y63" s="10">
        <v>47.66</v>
      </c>
      <c r="Z63" s="10">
        <v>46.98</v>
      </c>
      <c r="AA63" s="10">
        <v>47.49</v>
      </c>
      <c r="AB63" s="95">
        <v>1831800</v>
      </c>
      <c r="AC63" s="10">
        <v>47.49</v>
      </c>
      <c r="AD63" s="2">
        <f t="shared" si="0"/>
        <v>0.67999999999999972</v>
      </c>
      <c r="AE63" s="138">
        <f t="shared" si="1"/>
        <v>-2.1052631578943881E-4</v>
      </c>
    </row>
    <row r="64" spans="1:31" x14ac:dyDescent="0.25">
      <c r="Q64" s="83"/>
      <c r="W64" s="133">
        <v>42626</v>
      </c>
      <c r="X64" s="10">
        <v>48.09</v>
      </c>
      <c r="Y64" s="10">
        <v>48.24</v>
      </c>
      <c r="Z64" s="10">
        <v>47.01</v>
      </c>
      <c r="AA64" s="10">
        <v>47.5</v>
      </c>
      <c r="AB64" s="95">
        <v>1529800</v>
      </c>
      <c r="AC64" s="10">
        <v>47.5</v>
      </c>
      <c r="AD64" s="2">
        <f t="shared" si="0"/>
        <v>1.230000000000004</v>
      </c>
      <c r="AE64" s="138">
        <f t="shared" si="1"/>
        <v>-1.6766714965845586E-2</v>
      </c>
    </row>
    <row r="65" spans="15:31" x14ac:dyDescent="0.25">
      <c r="Q65" s="83"/>
      <c r="W65" s="133">
        <v>42625</v>
      </c>
      <c r="X65" s="10">
        <v>47.46</v>
      </c>
      <c r="Y65" s="10">
        <v>48.54</v>
      </c>
      <c r="Z65" s="10">
        <v>47.3</v>
      </c>
      <c r="AA65" s="10">
        <v>48.31</v>
      </c>
      <c r="AB65" s="95">
        <v>1684100</v>
      </c>
      <c r="AC65" s="10">
        <v>48.31</v>
      </c>
      <c r="AD65" s="2">
        <f t="shared" si="0"/>
        <v>1.240000000000002</v>
      </c>
      <c r="AE65" s="138">
        <f t="shared" si="1"/>
        <v>1.2151686570291309E-2</v>
      </c>
    </row>
    <row r="66" spans="15:31" x14ac:dyDescent="0.25">
      <c r="Q66" s="83"/>
      <c r="W66" s="133">
        <v>42622</v>
      </c>
      <c r="X66" s="10">
        <v>49</v>
      </c>
      <c r="Y66" s="10">
        <v>49</v>
      </c>
      <c r="Z66" s="10">
        <v>47.73</v>
      </c>
      <c r="AA66" s="10">
        <v>47.73</v>
      </c>
      <c r="AB66" s="95">
        <v>1990000</v>
      </c>
      <c r="AC66" s="10">
        <v>47.73</v>
      </c>
      <c r="AD66" s="2">
        <f t="shared" si="0"/>
        <v>1.2700000000000031</v>
      </c>
      <c r="AE66" s="138">
        <f t="shared" si="1"/>
        <v>-2.9286150091519358E-2</v>
      </c>
    </row>
    <row r="67" spans="15:31" x14ac:dyDescent="0.25">
      <c r="Q67" s="83"/>
      <c r="W67" s="133">
        <v>42621</v>
      </c>
      <c r="X67" s="10">
        <v>49.92</v>
      </c>
      <c r="Y67" s="10">
        <v>49.99</v>
      </c>
      <c r="Z67" s="10">
        <v>49.04</v>
      </c>
      <c r="AA67" s="10">
        <v>49.17</v>
      </c>
      <c r="AB67" s="95">
        <v>2312700</v>
      </c>
      <c r="AC67" s="10">
        <v>49.17</v>
      </c>
      <c r="AD67" s="2">
        <f>Y67-Z67</f>
        <v>0.95000000000000284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42713</v>
      </c>
      <c r="Y2" s="9">
        <v>71.77</v>
      </c>
      <c r="Z2" s="9">
        <v>72.5</v>
      </c>
      <c r="AA2" s="9">
        <v>71.510000000000005</v>
      </c>
      <c r="AB2" s="9">
        <v>72.47</v>
      </c>
      <c r="AC2" s="104">
        <v>2168600</v>
      </c>
      <c r="AD2" s="9">
        <v>72.47</v>
      </c>
      <c r="AE2" s="2">
        <f>Z2-AA2</f>
        <v>0.98999999999999488</v>
      </c>
      <c r="AF2" s="138">
        <f>AD2/AD3-1</f>
        <v>1.1162271522254796E-2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72.47</v>
      </c>
      <c r="T3" s="85"/>
      <c r="X3" s="110">
        <v>42712</v>
      </c>
      <c r="Y3" s="9">
        <v>71.77</v>
      </c>
      <c r="Z3" s="9">
        <v>71.98</v>
      </c>
      <c r="AA3" s="9">
        <v>71.17</v>
      </c>
      <c r="AB3" s="9">
        <v>71.67</v>
      </c>
      <c r="AC3" s="104">
        <v>1985200</v>
      </c>
      <c r="AD3" s="9">
        <v>71.67</v>
      </c>
      <c r="AE3" s="2">
        <f t="shared" ref="AE3:AE66" si="0">Z3-AA3</f>
        <v>0.81000000000000227</v>
      </c>
      <c r="AF3" s="138">
        <f t="shared" ref="AF3:AF66" si="1">AD3/AD4-1</f>
        <v>2.7913468248419449E-4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72.47</v>
      </c>
      <c r="R4" s="521">
        <v>1.12E-2</v>
      </c>
      <c r="X4" s="110">
        <v>42711</v>
      </c>
      <c r="Y4" s="9">
        <v>71.13</v>
      </c>
      <c r="Z4" s="9">
        <v>71.75</v>
      </c>
      <c r="AA4" s="9">
        <v>70.73</v>
      </c>
      <c r="AB4" s="9">
        <v>71.650000000000006</v>
      </c>
      <c r="AC4" s="104">
        <v>1823100</v>
      </c>
      <c r="AD4" s="9">
        <v>71.650000000000006</v>
      </c>
      <c r="AE4" s="2">
        <f t="shared" si="0"/>
        <v>1.019999999999996</v>
      </c>
      <c r="AF4" s="138">
        <f t="shared" si="1"/>
        <v>9.866102889358741E-3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42710</v>
      </c>
      <c r="Y5" s="9">
        <v>70.58</v>
      </c>
      <c r="Z5" s="9">
        <v>70.97</v>
      </c>
      <c r="AA5" s="9">
        <v>70.45</v>
      </c>
      <c r="AB5" s="9">
        <v>70.95</v>
      </c>
      <c r="AC5" s="104">
        <v>2271600</v>
      </c>
      <c r="AD5" s="9">
        <v>70.95</v>
      </c>
      <c r="AE5" s="2">
        <f t="shared" si="0"/>
        <v>0.51999999999999602</v>
      </c>
      <c r="AF5" s="138">
        <f t="shared" si="1"/>
        <v>8.3854462762933402E-3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42709</v>
      </c>
      <c r="Y6" s="9">
        <v>70.84</v>
      </c>
      <c r="Z6" s="9">
        <v>70.95</v>
      </c>
      <c r="AA6" s="9">
        <v>70.22</v>
      </c>
      <c r="AB6" s="9">
        <v>70.36</v>
      </c>
      <c r="AC6" s="104">
        <v>2758700</v>
      </c>
      <c r="AD6" s="9">
        <v>70.36</v>
      </c>
      <c r="AE6" s="2">
        <f t="shared" si="0"/>
        <v>0.73000000000000398</v>
      </c>
      <c r="AF6" s="138">
        <f t="shared" si="1"/>
        <v>-3.54057498937832E-3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42706</v>
      </c>
      <c r="Y7" s="9">
        <v>70.430000000000007</v>
      </c>
      <c r="Z7" s="9">
        <v>70.78</v>
      </c>
      <c r="AA7" s="9">
        <v>70.260000000000005</v>
      </c>
      <c r="AB7" s="9">
        <v>70.61</v>
      </c>
      <c r="AC7" s="104">
        <v>1899000</v>
      </c>
      <c r="AD7" s="9">
        <v>70.61</v>
      </c>
      <c r="AE7" s="2">
        <f t="shared" si="0"/>
        <v>0.51999999999999602</v>
      </c>
      <c r="AF7" s="138">
        <f t="shared" si="1"/>
        <v>3.6958066808814305E-3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42705</v>
      </c>
      <c r="Y8" s="9">
        <v>69.95</v>
      </c>
      <c r="Z8" s="9">
        <v>70.38</v>
      </c>
      <c r="AA8" s="9">
        <v>69.760000000000005</v>
      </c>
      <c r="AB8" s="9">
        <v>70.349999999999994</v>
      </c>
      <c r="AC8" s="104">
        <v>2329000</v>
      </c>
      <c r="AD8" s="9">
        <v>70.349999999999994</v>
      </c>
      <c r="AE8" s="2">
        <f t="shared" si="0"/>
        <v>0.61999999999999034</v>
      </c>
      <c r="AF8" s="138">
        <f t="shared" si="1"/>
        <v>6.1498855835240285E-3</v>
      </c>
    </row>
    <row r="9" spans="1:32" x14ac:dyDescent="0.25">
      <c r="O9" s="11" t="s">
        <v>217</v>
      </c>
      <c r="Q9" s="138">
        <f>IF(Q2=0, 0, Q8/Q6)</f>
        <v>0</v>
      </c>
      <c r="X9" s="110">
        <v>42704</v>
      </c>
      <c r="Y9" s="9">
        <v>70.08</v>
      </c>
      <c r="Z9" s="9">
        <v>70.58</v>
      </c>
      <c r="AA9" s="9">
        <v>69.48</v>
      </c>
      <c r="AB9" s="9">
        <v>69.92</v>
      </c>
      <c r="AC9" s="104">
        <v>5746300</v>
      </c>
      <c r="AD9" s="9">
        <v>69.92</v>
      </c>
      <c r="AE9" s="2">
        <f t="shared" si="0"/>
        <v>1.0999999999999943</v>
      </c>
      <c r="AF9" s="138">
        <f t="shared" si="1"/>
        <v>4.164871463449682E-3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42703</v>
      </c>
      <c r="Y10" s="9">
        <v>71.290000000000006</v>
      </c>
      <c r="Z10" s="9">
        <v>71.64</v>
      </c>
      <c r="AA10" s="9">
        <v>69.040000000000006</v>
      </c>
      <c r="AB10" s="9">
        <v>69.63</v>
      </c>
      <c r="AC10" s="104">
        <v>6661500</v>
      </c>
      <c r="AD10" s="9">
        <v>69.63</v>
      </c>
      <c r="AE10" s="2">
        <f t="shared" si="0"/>
        <v>2.5999999999999943</v>
      </c>
      <c r="AF10" s="138">
        <f t="shared" si="1"/>
        <v>-3.3453636868406633E-2</v>
      </c>
    </row>
    <row r="11" spans="1:32" x14ac:dyDescent="0.25">
      <c r="O11" s="11" t="s">
        <v>180</v>
      </c>
      <c r="P11" s="34"/>
      <c r="Q11" s="138">
        <f>VALUE(TRIM(CLEAN(MID(U55, FIND("(", U55)+1, 5))))</f>
        <v>1.8599999999999998E-2</v>
      </c>
      <c r="T11" s="121"/>
      <c r="U11" s="68"/>
      <c r="X11" s="110">
        <v>42702</v>
      </c>
      <c r="Y11" s="9">
        <v>71.98</v>
      </c>
      <c r="Z11" s="9">
        <v>72.22</v>
      </c>
      <c r="AA11" s="9">
        <v>71.88</v>
      </c>
      <c r="AB11" s="9">
        <v>72.040000000000006</v>
      </c>
      <c r="AC11" s="104">
        <v>2017700</v>
      </c>
      <c r="AD11" s="9">
        <v>72.040000000000006</v>
      </c>
      <c r="AE11" s="2">
        <f t="shared" si="0"/>
        <v>0.34000000000000341</v>
      </c>
      <c r="AF11" s="138" t="e">
        <f t="shared" si="1"/>
        <v>#DIV/0!</v>
      </c>
    </row>
    <row r="12" spans="1:32" x14ac:dyDescent="0.25">
      <c r="X12" s="110">
        <v>42702</v>
      </c>
      <c r="Y12" s="9" t="s">
        <v>227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42699</v>
      </c>
      <c r="Y13" s="9">
        <v>72.38</v>
      </c>
      <c r="Z13" s="9">
        <v>72.58</v>
      </c>
      <c r="AA13" s="9">
        <v>72.13</v>
      </c>
      <c r="AB13" s="9">
        <v>72.38</v>
      </c>
      <c r="AC13" s="104">
        <v>1970600</v>
      </c>
      <c r="AD13" s="9">
        <v>72.05</v>
      </c>
      <c r="AE13" s="2">
        <f t="shared" si="0"/>
        <v>0.45000000000000284</v>
      </c>
      <c r="AF13" s="138">
        <f t="shared" si="1"/>
        <v>-2.7750797835435215E-4</v>
      </c>
    </row>
    <row r="14" spans="1:32" x14ac:dyDescent="0.25">
      <c r="X14" s="110">
        <v>42697</v>
      </c>
      <c r="Y14" s="9">
        <v>72.459999999999994</v>
      </c>
      <c r="Z14" s="9">
        <v>72.72</v>
      </c>
      <c r="AA14" s="9">
        <v>72.14</v>
      </c>
      <c r="AB14" s="9">
        <v>72.400000000000006</v>
      </c>
      <c r="AC14" s="104">
        <v>1852800</v>
      </c>
      <c r="AD14" s="9">
        <v>72.069999999999993</v>
      </c>
      <c r="AE14" s="2">
        <f t="shared" si="0"/>
        <v>0.57999999999999829</v>
      </c>
      <c r="AF14" s="138">
        <f t="shared" si="1"/>
        <v>4.1643531371438058E-4</v>
      </c>
    </row>
    <row r="15" spans="1:32" x14ac:dyDescent="0.25">
      <c r="X15" s="110">
        <v>42696</v>
      </c>
      <c r="Y15" s="9">
        <v>72.19</v>
      </c>
      <c r="Z15" s="9">
        <v>72.680000000000007</v>
      </c>
      <c r="AA15" s="9">
        <v>71.92</v>
      </c>
      <c r="AB15" s="9">
        <v>72.37</v>
      </c>
      <c r="AC15" s="104">
        <v>3863800</v>
      </c>
      <c r="AD15" s="9">
        <v>72.040000000000006</v>
      </c>
      <c r="AE15" s="2">
        <f t="shared" si="0"/>
        <v>0.76000000000000512</v>
      </c>
      <c r="AF15" s="138">
        <f t="shared" si="1"/>
        <v>2.6443980514962995E-3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42695</v>
      </c>
      <c r="Y16" s="9">
        <v>72.06</v>
      </c>
      <c r="Z16" s="9">
        <v>72.39</v>
      </c>
      <c r="AA16" s="9">
        <v>71.73</v>
      </c>
      <c r="AB16" s="9">
        <v>72.180000000000007</v>
      </c>
      <c r="AC16" s="104">
        <v>2651400</v>
      </c>
      <c r="AD16" s="9">
        <v>71.849999999999994</v>
      </c>
      <c r="AE16" s="2">
        <f t="shared" si="0"/>
        <v>0.65999999999999659</v>
      </c>
      <c r="AF16" s="138">
        <f t="shared" si="1"/>
        <v>2.2318314967220143E-3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42692</v>
      </c>
      <c r="Y17" s="9">
        <v>71.8</v>
      </c>
      <c r="Z17" s="9">
        <v>72.2</v>
      </c>
      <c r="AA17" s="9">
        <v>71.41</v>
      </c>
      <c r="AB17" s="9">
        <v>72.02</v>
      </c>
      <c r="AC17" s="104">
        <v>2998300</v>
      </c>
      <c r="AD17" s="9">
        <v>71.69</v>
      </c>
      <c r="AE17" s="2">
        <f t="shared" si="0"/>
        <v>0.79000000000000625</v>
      </c>
      <c r="AF17" s="138">
        <f t="shared" si="1"/>
        <v>3.3589923023091828E-3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42691</v>
      </c>
      <c r="Y18" s="9">
        <v>70.62</v>
      </c>
      <c r="Z18" s="9">
        <v>71.790000000000006</v>
      </c>
      <c r="AA18" s="9">
        <v>70.47</v>
      </c>
      <c r="AB18" s="9">
        <v>71.78</v>
      </c>
      <c r="AC18" s="104">
        <v>2792300</v>
      </c>
      <c r="AD18" s="9">
        <v>71.45</v>
      </c>
      <c r="AE18" s="2">
        <f t="shared" si="0"/>
        <v>1.3200000000000074</v>
      </c>
      <c r="AF18" s="138">
        <f t="shared" si="1"/>
        <v>1.4914772727272707E-2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42690</v>
      </c>
      <c r="Y19" s="9">
        <v>71</v>
      </c>
      <c r="Z19" s="9">
        <v>71.08</v>
      </c>
      <c r="AA19" s="9">
        <v>70.099999999999994</v>
      </c>
      <c r="AB19" s="9">
        <v>70.72</v>
      </c>
      <c r="AC19" s="104">
        <v>2453700</v>
      </c>
      <c r="AD19" s="9">
        <v>70.400000000000006</v>
      </c>
      <c r="AE19" s="2">
        <f t="shared" si="0"/>
        <v>0.98000000000000398</v>
      </c>
      <c r="AF19" s="138">
        <f t="shared" si="1"/>
        <v>-8.0315626320979217E-3</v>
      </c>
    </row>
    <row r="20" spans="1:32" x14ac:dyDescent="0.25">
      <c r="X20" s="110">
        <v>42689</v>
      </c>
      <c r="Y20" s="9">
        <v>70.459999999999994</v>
      </c>
      <c r="Z20" s="9">
        <v>71.41</v>
      </c>
      <c r="AA20" s="9">
        <v>70.319999999999993</v>
      </c>
      <c r="AB20" s="9">
        <v>71.3</v>
      </c>
      <c r="AC20" s="104">
        <v>3334400</v>
      </c>
      <c r="AD20" s="9">
        <v>70.97</v>
      </c>
      <c r="AE20" s="2">
        <f t="shared" si="0"/>
        <v>1.0900000000000034</v>
      </c>
      <c r="AF20" s="138">
        <f t="shared" si="1"/>
        <v>8.5263606650560764E-3</v>
      </c>
    </row>
    <row r="21" spans="1:32" x14ac:dyDescent="0.25">
      <c r="X21" s="110">
        <v>42688</v>
      </c>
      <c r="Y21" s="9">
        <v>69.760000000000005</v>
      </c>
      <c r="Z21" s="9">
        <v>70.87</v>
      </c>
      <c r="AA21" s="9">
        <v>69.599999999999994</v>
      </c>
      <c r="AB21" s="9">
        <v>70.69</v>
      </c>
      <c r="AC21" s="104">
        <v>2673100</v>
      </c>
      <c r="AD21" s="9">
        <v>70.37</v>
      </c>
      <c r="AE21" s="2">
        <f t="shared" si="0"/>
        <v>1.2700000000000102</v>
      </c>
      <c r="AF21" s="138">
        <f t="shared" si="1"/>
        <v>1.5147143681477404E-2</v>
      </c>
    </row>
    <row r="22" spans="1:32" x14ac:dyDescent="0.25">
      <c r="X22" s="110">
        <v>42685</v>
      </c>
      <c r="Y22" s="9">
        <v>69.319999999999993</v>
      </c>
      <c r="Z22" s="9">
        <v>69.75</v>
      </c>
      <c r="AA22" s="9">
        <v>68.92</v>
      </c>
      <c r="AB22" s="9">
        <v>69.64</v>
      </c>
      <c r="AC22" s="104">
        <v>2270000</v>
      </c>
      <c r="AD22" s="9">
        <v>69.319999999999993</v>
      </c>
      <c r="AE22" s="2">
        <f t="shared" si="0"/>
        <v>0.82999999999999829</v>
      </c>
      <c r="AF22" s="138">
        <f t="shared" si="1"/>
        <v>2.748444958773355E-3</v>
      </c>
    </row>
    <row r="23" spans="1:32" x14ac:dyDescent="0.25">
      <c r="X23" s="110">
        <v>42684</v>
      </c>
      <c r="Y23" s="9">
        <v>68.92</v>
      </c>
      <c r="Z23" s="9">
        <v>69.459999999999994</v>
      </c>
      <c r="AA23" s="9">
        <v>68.13</v>
      </c>
      <c r="AB23" s="9">
        <v>69.45</v>
      </c>
      <c r="AC23" s="104">
        <v>3288200</v>
      </c>
      <c r="AD23" s="9">
        <v>69.13</v>
      </c>
      <c r="AE23" s="2">
        <f t="shared" si="0"/>
        <v>1.3299999999999983</v>
      </c>
      <c r="AF23" s="138">
        <f t="shared" si="1"/>
        <v>1.871500147362215E-2</v>
      </c>
    </row>
    <row r="24" spans="1:32" x14ac:dyDescent="0.25">
      <c r="X24" s="110">
        <v>42683</v>
      </c>
      <c r="Y24" s="9">
        <v>67.650000000000006</v>
      </c>
      <c r="Z24" s="9">
        <v>68.510000000000005</v>
      </c>
      <c r="AA24" s="9">
        <v>67.290000000000006</v>
      </c>
      <c r="AB24" s="9">
        <v>68.17</v>
      </c>
      <c r="AC24" s="104">
        <v>3230800</v>
      </c>
      <c r="AD24" s="9">
        <v>67.86</v>
      </c>
      <c r="AE24" s="2">
        <f t="shared" si="0"/>
        <v>1.2199999999999989</v>
      </c>
      <c r="AF24" s="138">
        <f t="shared" si="1"/>
        <v>8.7706258361825995E-3</v>
      </c>
    </row>
    <row r="25" spans="1:32" x14ac:dyDescent="0.25">
      <c r="X25" s="110">
        <v>42682</v>
      </c>
      <c r="Y25" s="9">
        <v>66.66</v>
      </c>
      <c r="Z25" s="9">
        <v>67.739999999999995</v>
      </c>
      <c r="AA25" s="9">
        <v>66.66</v>
      </c>
      <c r="AB25" s="9">
        <v>67.58</v>
      </c>
      <c r="AC25" s="104">
        <v>2373900</v>
      </c>
      <c r="AD25" s="9">
        <v>67.27</v>
      </c>
      <c r="AE25" s="2">
        <f t="shared" si="0"/>
        <v>1.0799999999999983</v>
      </c>
      <c r="AF25" s="138">
        <f t="shared" si="1"/>
        <v>1.0667067307692291E-2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42681</v>
      </c>
      <c r="Y26" s="9">
        <v>67.41</v>
      </c>
      <c r="Z26" s="9">
        <v>67.53</v>
      </c>
      <c r="AA26" s="9">
        <v>66.55</v>
      </c>
      <c r="AB26" s="9">
        <v>66.86</v>
      </c>
      <c r="AC26" s="104">
        <v>3430600</v>
      </c>
      <c r="AD26" s="9">
        <v>66.56</v>
      </c>
      <c r="AE26" s="2">
        <f t="shared" si="0"/>
        <v>0.98000000000000398</v>
      </c>
      <c r="AF26" s="138">
        <f t="shared" si="1"/>
        <v>2.1077988557662852E-3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42678</v>
      </c>
      <c r="Y27" s="9">
        <v>68</v>
      </c>
      <c r="Z27" s="9">
        <v>68.010000000000005</v>
      </c>
      <c r="AA27" s="9">
        <v>66.650000000000006</v>
      </c>
      <c r="AB27" s="9">
        <v>66.72</v>
      </c>
      <c r="AC27" s="104">
        <v>2981100</v>
      </c>
      <c r="AD27" s="9">
        <v>66.42</v>
      </c>
      <c r="AE27" s="2">
        <f t="shared" si="0"/>
        <v>1.3599999999999994</v>
      </c>
      <c r="AF27" s="138">
        <f t="shared" si="1"/>
        <v>-2.0064915904396519E-2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42677</v>
      </c>
      <c r="Y28" s="9">
        <v>67.97</v>
      </c>
      <c r="Z28" s="9">
        <v>68.989999999999995</v>
      </c>
      <c r="AA28" s="9">
        <v>67.41</v>
      </c>
      <c r="AB28" s="9">
        <v>68.09</v>
      </c>
      <c r="AC28" s="104">
        <v>4516200</v>
      </c>
      <c r="AD28" s="9">
        <v>67.78</v>
      </c>
      <c r="AE28" s="2">
        <f t="shared" si="0"/>
        <v>1.5799999999999983</v>
      </c>
      <c r="AF28" s="138">
        <f t="shared" si="1"/>
        <v>1.1189019841861825E-2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42676</v>
      </c>
      <c r="Y29" s="9">
        <v>66.92</v>
      </c>
      <c r="Z29" s="9">
        <v>67.59</v>
      </c>
      <c r="AA29" s="9">
        <v>66.91</v>
      </c>
      <c r="AB29" s="9">
        <v>67.34</v>
      </c>
      <c r="AC29" s="104">
        <v>2867900</v>
      </c>
      <c r="AD29" s="9">
        <v>67.03</v>
      </c>
      <c r="AE29" s="2">
        <f t="shared" si="0"/>
        <v>0.68000000000000682</v>
      </c>
      <c r="AF29" s="138">
        <f t="shared" si="1"/>
        <v>1.9431988041853643E-3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42675</v>
      </c>
      <c r="Y30" s="9">
        <v>67.849999999999994</v>
      </c>
      <c r="Z30" s="9">
        <v>67.86</v>
      </c>
      <c r="AA30" s="9">
        <v>66.819999999999993</v>
      </c>
      <c r="AB30" s="9">
        <v>67.209999999999994</v>
      </c>
      <c r="AC30" s="104">
        <v>2763700</v>
      </c>
      <c r="AD30" s="9">
        <v>66.900000000000006</v>
      </c>
      <c r="AE30" s="2">
        <f t="shared" si="0"/>
        <v>1.0400000000000063</v>
      </c>
      <c r="AF30" s="138">
        <f t="shared" si="1"/>
        <v>-1.0208610741233914E-2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42674</v>
      </c>
      <c r="Y31" s="9">
        <v>67.760000000000005</v>
      </c>
      <c r="Z31" s="9">
        <v>68.11</v>
      </c>
      <c r="AA31" s="9">
        <v>67.53</v>
      </c>
      <c r="AB31" s="9">
        <v>67.900000000000006</v>
      </c>
      <c r="AC31" s="104">
        <v>2271100</v>
      </c>
      <c r="AD31" s="9">
        <v>67.59</v>
      </c>
      <c r="AE31" s="2">
        <f t="shared" si="0"/>
        <v>0.57999999999999829</v>
      </c>
      <c r="AF31" s="138">
        <f t="shared" si="1"/>
        <v>5.5043141922048733E-3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42671</v>
      </c>
      <c r="Y32" s="9">
        <v>67.760000000000005</v>
      </c>
      <c r="Z32" s="9">
        <v>68.27</v>
      </c>
      <c r="AA32" s="9">
        <v>67.08</v>
      </c>
      <c r="AB32" s="9">
        <v>67.53</v>
      </c>
      <c r="AC32" s="104">
        <v>2435200</v>
      </c>
      <c r="AD32" s="9">
        <v>67.22</v>
      </c>
      <c r="AE32" s="2">
        <f t="shared" si="0"/>
        <v>1.1899999999999977</v>
      </c>
      <c r="AF32" s="138">
        <f t="shared" si="1"/>
        <v>-8.9179548156959054E-4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42670</v>
      </c>
      <c r="Y33" s="9">
        <v>68.12</v>
      </c>
      <c r="Z33" s="9">
        <v>68.14</v>
      </c>
      <c r="AA33" s="9">
        <v>67.58</v>
      </c>
      <c r="AB33" s="9">
        <v>67.59</v>
      </c>
      <c r="AC33" s="104">
        <v>1366600</v>
      </c>
      <c r="AD33" s="9">
        <v>67.28</v>
      </c>
      <c r="AE33" s="2">
        <f t="shared" si="0"/>
        <v>0.56000000000000227</v>
      </c>
      <c r="AF33" s="138">
        <f t="shared" si="1"/>
        <v>-5.1752180984768748E-3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42669</v>
      </c>
      <c r="Y34" s="9">
        <v>67.489999999999995</v>
      </c>
      <c r="Z34" s="9">
        <v>68.14</v>
      </c>
      <c r="AA34" s="9">
        <v>67.36</v>
      </c>
      <c r="AB34" s="9">
        <v>67.94</v>
      </c>
      <c r="AC34" s="104">
        <v>1437500</v>
      </c>
      <c r="AD34" s="9">
        <v>67.63</v>
      </c>
      <c r="AE34" s="2">
        <f t="shared" si="0"/>
        <v>0.78000000000000114</v>
      </c>
      <c r="AF34" s="138">
        <f t="shared" si="1"/>
        <v>4.9034175334323749E-3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20" t="s">
        <v>78</v>
      </c>
      <c r="P35" s="620"/>
      <c r="X35" s="110">
        <v>42668</v>
      </c>
      <c r="Y35" s="9">
        <v>67.72</v>
      </c>
      <c r="Z35" s="9">
        <v>67.88</v>
      </c>
      <c r="AA35" s="9">
        <v>67.400000000000006</v>
      </c>
      <c r="AB35" s="9">
        <v>67.61</v>
      </c>
      <c r="AC35" s="104">
        <v>1114100</v>
      </c>
      <c r="AD35" s="9">
        <v>67.3</v>
      </c>
      <c r="AE35" s="2">
        <f t="shared" si="0"/>
        <v>0.47999999999998977</v>
      </c>
      <c r="AF35" s="138">
        <f t="shared" si="1"/>
        <v>-1.631805370123085E-3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79.716999999999999</v>
      </c>
      <c r="Q36" s="2"/>
      <c r="X36" s="110">
        <v>42667</v>
      </c>
      <c r="Y36" s="9">
        <v>67.91</v>
      </c>
      <c r="Z36" s="9">
        <v>68.13</v>
      </c>
      <c r="AA36" s="9">
        <v>67.63</v>
      </c>
      <c r="AB36" s="9">
        <v>67.72</v>
      </c>
      <c r="AC36" s="104">
        <v>967100</v>
      </c>
      <c r="AD36" s="9">
        <v>67.41</v>
      </c>
      <c r="AE36" s="2">
        <f t="shared" si="0"/>
        <v>0.5</v>
      </c>
      <c r="AF36" s="138">
        <f t="shared" si="1"/>
        <v>2.5282569898870122E-3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78.9923</v>
      </c>
      <c r="Q37" s="2"/>
      <c r="X37" s="110">
        <v>42664</v>
      </c>
      <c r="Y37" s="9">
        <v>67.819999999999993</v>
      </c>
      <c r="Z37" s="9">
        <v>67.98</v>
      </c>
      <c r="AA37" s="9">
        <v>67.23</v>
      </c>
      <c r="AB37" s="9">
        <v>67.55</v>
      </c>
      <c r="AC37" s="104">
        <v>2279000</v>
      </c>
      <c r="AD37" s="9">
        <v>67.239999999999995</v>
      </c>
      <c r="AE37" s="2">
        <f t="shared" si="0"/>
        <v>0.75</v>
      </c>
      <c r="AF37" s="138">
        <f t="shared" si="1"/>
        <v>-1.0011778563015383E-2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78.267600000000002</v>
      </c>
      <c r="Q38" s="2"/>
      <c r="X38" s="110">
        <v>42663</v>
      </c>
      <c r="Y38" s="9">
        <v>68.959999999999994</v>
      </c>
      <c r="Z38" s="9">
        <v>69.12</v>
      </c>
      <c r="AA38" s="9">
        <v>68.2</v>
      </c>
      <c r="AB38" s="9">
        <v>68.23</v>
      </c>
      <c r="AC38" s="104">
        <v>2370400</v>
      </c>
      <c r="AD38" s="9">
        <v>67.92</v>
      </c>
      <c r="AE38" s="2">
        <f t="shared" si="0"/>
        <v>0.92000000000000171</v>
      </c>
      <c r="AF38" s="138">
        <f t="shared" si="1"/>
        <v>-1.7218926349298225E-2</v>
      </c>
    </row>
    <row r="39" spans="1:32" ht="20.25" thickBot="1" x14ac:dyDescent="0.35">
      <c r="O39" s="83">
        <v>1.07</v>
      </c>
      <c r="P39" s="83">
        <f t="shared" si="3"/>
        <v>77.542900000000003</v>
      </c>
      <c r="Q39" s="2"/>
      <c r="T39" s="112" t="s">
        <v>92</v>
      </c>
      <c r="U39" s="2"/>
      <c r="X39" s="110">
        <v>42662</v>
      </c>
      <c r="Y39" s="9">
        <v>69.38</v>
      </c>
      <c r="Z39" s="9">
        <v>69.48</v>
      </c>
      <c r="AA39" s="9">
        <v>68.8</v>
      </c>
      <c r="AB39" s="9">
        <v>69.430000000000007</v>
      </c>
      <c r="AC39" s="104">
        <v>1528600</v>
      </c>
      <c r="AD39" s="9">
        <v>69.11</v>
      </c>
      <c r="AE39" s="2">
        <f t="shared" si="0"/>
        <v>0.68000000000000682</v>
      </c>
      <c r="AF39" s="138">
        <f t="shared" si="1"/>
        <v>2.0298680585761897E-3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76.818200000000004</v>
      </c>
      <c r="Q40" s="2"/>
      <c r="T40" s="113" t="s">
        <v>98</v>
      </c>
      <c r="U40" s="106">
        <v>71.67</v>
      </c>
      <c r="X40" s="110">
        <v>42661</v>
      </c>
      <c r="Y40" s="9">
        <v>69.86</v>
      </c>
      <c r="Z40" s="9">
        <v>69.94</v>
      </c>
      <c r="AA40" s="9">
        <v>69.19</v>
      </c>
      <c r="AB40" s="9">
        <v>69.290000000000006</v>
      </c>
      <c r="AC40" s="104">
        <v>1301200</v>
      </c>
      <c r="AD40" s="9">
        <v>68.97</v>
      </c>
      <c r="AE40" s="2">
        <f t="shared" si="0"/>
        <v>0.75</v>
      </c>
      <c r="AF40" s="138">
        <f t="shared" si="1"/>
        <v>-7.244277021153378E-4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76.093500000000006</v>
      </c>
      <c r="Q41" s="2"/>
      <c r="T41" s="113" t="s">
        <v>99</v>
      </c>
      <c r="U41" s="106">
        <v>71.91</v>
      </c>
      <c r="X41" s="110">
        <v>42660</v>
      </c>
      <c r="Y41" s="9">
        <v>69.34</v>
      </c>
      <c r="Z41" s="9">
        <v>69.59</v>
      </c>
      <c r="AA41" s="9">
        <v>69.209999999999994</v>
      </c>
      <c r="AB41" s="9">
        <v>69.34</v>
      </c>
      <c r="AC41" s="104">
        <v>1188200</v>
      </c>
      <c r="AD41" s="9">
        <v>69.02</v>
      </c>
      <c r="AE41" s="2">
        <f t="shared" si="0"/>
        <v>0.38000000000000966</v>
      </c>
      <c r="AF41" s="138">
        <f t="shared" si="1"/>
        <v>1.4490653528453912E-4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75.368800000000007</v>
      </c>
      <c r="Q42" s="2"/>
      <c r="T42" s="113" t="s">
        <v>100</v>
      </c>
      <c r="U42" s="106" t="s">
        <v>610</v>
      </c>
      <c r="X42" s="110">
        <v>42657</v>
      </c>
      <c r="Y42" s="9">
        <v>69.47</v>
      </c>
      <c r="Z42" s="9">
        <v>69.819999999999993</v>
      </c>
      <c r="AA42" s="9">
        <v>69.33</v>
      </c>
      <c r="AB42" s="9">
        <v>69.33</v>
      </c>
      <c r="AC42" s="104">
        <v>2324300</v>
      </c>
      <c r="AD42" s="9">
        <v>69.010000000000005</v>
      </c>
      <c r="AE42" s="2">
        <f t="shared" si="0"/>
        <v>0.48999999999999488</v>
      </c>
      <c r="AF42" s="138">
        <f t="shared" si="1"/>
        <v>3.4898938490621756E-3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74.644099999999995</v>
      </c>
      <c r="Q43" s="2"/>
      <c r="T43" s="113" t="s">
        <v>101</v>
      </c>
      <c r="U43" s="106" t="s">
        <v>611</v>
      </c>
      <c r="X43" s="110">
        <v>42656</v>
      </c>
      <c r="Y43" s="9">
        <v>68.41</v>
      </c>
      <c r="Z43" s="9">
        <v>69.23</v>
      </c>
      <c r="AA43" s="9">
        <v>68.28</v>
      </c>
      <c r="AB43" s="9">
        <v>69.09</v>
      </c>
      <c r="AC43" s="104">
        <v>1899500</v>
      </c>
      <c r="AD43" s="9">
        <v>68.77</v>
      </c>
      <c r="AE43" s="2">
        <f t="shared" si="0"/>
        <v>0.95000000000000284</v>
      </c>
      <c r="AF43" s="138">
        <f t="shared" si="1"/>
        <v>5.8198748726900895E-4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73.919399999999996</v>
      </c>
      <c r="Q44" s="2"/>
      <c r="T44" s="113" t="s">
        <v>102</v>
      </c>
      <c r="U44" s="106">
        <v>75.53</v>
      </c>
      <c r="X44" s="110">
        <v>42655</v>
      </c>
      <c r="Y44" s="9">
        <v>68.28</v>
      </c>
      <c r="Z44" s="9">
        <v>69.13</v>
      </c>
      <c r="AA44" s="9">
        <v>68.16</v>
      </c>
      <c r="AB44" s="9">
        <v>69.040000000000006</v>
      </c>
      <c r="AC44" s="104">
        <v>1712100</v>
      </c>
      <c r="AD44" s="9">
        <v>68.73</v>
      </c>
      <c r="AE44" s="2">
        <f t="shared" si="0"/>
        <v>0.96999999999999886</v>
      </c>
      <c r="AF44" s="138">
        <f t="shared" si="1"/>
        <v>1.2372956252761913E-2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73.194699999999997</v>
      </c>
      <c r="Q45" s="2"/>
      <c r="T45" s="113" t="s">
        <v>103</v>
      </c>
      <c r="U45" s="106">
        <v>0.97009000000000001</v>
      </c>
      <c r="X45" s="110">
        <v>42654</v>
      </c>
      <c r="Y45" s="9">
        <v>68.31</v>
      </c>
      <c r="Z45" s="9">
        <v>68.47</v>
      </c>
      <c r="AA45" s="9">
        <v>67.89</v>
      </c>
      <c r="AB45" s="9">
        <v>68.2</v>
      </c>
      <c r="AC45" s="104">
        <v>1723900</v>
      </c>
      <c r="AD45" s="9">
        <v>67.89</v>
      </c>
      <c r="AE45" s="2">
        <f t="shared" si="0"/>
        <v>0.57999999999999829</v>
      </c>
      <c r="AF45" s="138">
        <f t="shared" si="1"/>
        <v>-4.2534467585803037E-3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72.47</v>
      </c>
      <c r="Q46" s="2"/>
      <c r="T46" s="113" t="s">
        <v>104</v>
      </c>
      <c r="U46" s="106" t="s">
        <v>374</v>
      </c>
      <c r="X46" s="110">
        <v>42653</v>
      </c>
      <c r="Y46" s="9">
        <v>68.790000000000006</v>
      </c>
      <c r="Z46" s="9">
        <v>68.959999999999994</v>
      </c>
      <c r="AA46" s="9">
        <v>68.44</v>
      </c>
      <c r="AB46" s="9">
        <v>68.489999999999995</v>
      </c>
      <c r="AC46" s="104">
        <v>1172200</v>
      </c>
      <c r="AD46" s="9">
        <v>68.180000000000007</v>
      </c>
      <c r="AE46" s="2">
        <f t="shared" si="0"/>
        <v>0.51999999999999602</v>
      </c>
      <c r="AF46" s="138">
        <f t="shared" si="1"/>
        <v>8.8079859072220934E-4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71.7453</v>
      </c>
      <c r="Q47" s="2"/>
      <c r="T47" s="113"/>
      <c r="U47" s="106"/>
      <c r="X47" s="110">
        <v>42650</v>
      </c>
      <c r="Y47" s="9">
        <v>67.97</v>
      </c>
      <c r="Z47" s="9">
        <v>69.05</v>
      </c>
      <c r="AA47" s="9">
        <v>67.91</v>
      </c>
      <c r="AB47" s="9">
        <v>68.430000000000007</v>
      </c>
      <c r="AC47" s="104">
        <v>2319500</v>
      </c>
      <c r="AD47" s="9">
        <v>68.12</v>
      </c>
      <c r="AE47" s="2">
        <f t="shared" si="0"/>
        <v>1.1400000000000006</v>
      </c>
      <c r="AF47" s="138">
        <f t="shared" si="1"/>
        <v>9.7835754521198304E-3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71.020600000000002</v>
      </c>
      <c r="Q48" s="2"/>
      <c r="T48" s="113" t="s">
        <v>105</v>
      </c>
      <c r="U48" s="106" t="s">
        <v>612</v>
      </c>
      <c r="X48" s="110">
        <v>42649</v>
      </c>
      <c r="Y48" s="9">
        <v>67.86</v>
      </c>
      <c r="Z48" s="9">
        <v>67.930000000000007</v>
      </c>
      <c r="AA48" s="9">
        <v>67.180000000000007</v>
      </c>
      <c r="AB48" s="9">
        <v>67.77</v>
      </c>
      <c r="AC48" s="104">
        <v>2587400</v>
      </c>
      <c r="AD48" s="9">
        <v>67.459999999999994</v>
      </c>
      <c r="AE48" s="2">
        <f t="shared" si="0"/>
        <v>0.75</v>
      </c>
      <c r="AF48" s="138">
        <f t="shared" si="1"/>
        <v>-5.9259259259270003E-4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70.295900000000003</v>
      </c>
      <c r="T49" s="113" t="s">
        <v>106</v>
      </c>
      <c r="U49" s="106" t="s">
        <v>387</v>
      </c>
      <c r="X49" s="110">
        <v>42648</v>
      </c>
      <c r="Y49" s="9">
        <v>68.12</v>
      </c>
      <c r="Z49" s="9">
        <v>68.430000000000007</v>
      </c>
      <c r="AA49" s="9">
        <v>67.7</v>
      </c>
      <c r="AB49" s="9">
        <v>67.81</v>
      </c>
      <c r="AC49" s="104">
        <v>1751600</v>
      </c>
      <c r="AD49" s="9">
        <v>67.5</v>
      </c>
      <c r="AE49" s="2">
        <f t="shared" si="0"/>
        <v>0.73000000000000398</v>
      </c>
      <c r="AF49" s="138">
        <f t="shared" si="1"/>
        <v>-4.4424700133272044E-4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69.57119999999999</v>
      </c>
      <c r="T50" s="113" t="s">
        <v>107</v>
      </c>
      <c r="U50" s="107">
        <v>2169349</v>
      </c>
      <c r="X50" s="110">
        <v>42647</v>
      </c>
      <c r="Y50" s="9">
        <v>68.17</v>
      </c>
      <c r="Z50" s="9">
        <v>68.27</v>
      </c>
      <c r="AA50" s="9">
        <v>67.12</v>
      </c>
      <c r="AB50" s="9">
        <v>67.84</v>
      </c>
      <c r="AC50" s="104">
        <v>3655300</v>
      </c>
      <c r="AD50" s="9">
        <v>67.53</v>
      </c>
      <c r="AE50" s="2">
        <f t="shared" si="0"/>
        <v>1.1499999999999915</v>
      </c>
      <c r="AF50" s="138">
        <f t="shared" si="1"/>
        <v>-8.2244088706124874E-3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68.846499999999992</v>
      </c>
      <c r="T51" s="113" t="s">
        <v>110</v>
      </c>
      <c r="U51" s="107">
        <v>2320780</v>
      </c>
      <c r="X51" s="110">
        <v>42646</v>
      </c>
      <c r="Y51" s="9">
        <v>68.900000000000006</v>
      </c>
      <c r="Z51" s="9">
        <v>69.06</v>
      </c>
      <c r="AA51" s="9">
        <v>68.290000000000006</v>
      </c>
      <c r="AB51" s="9">
        <v>68.400000000000006</v>
      </c>
      <c r="AC51" s="104">
        <v>2295200</v>
      </c>
      <c r="AD51" s="9">
        <v>68.09</v>
      </c>
      <c r="AE51" s="2">
        <f t="shared" si="0"/>
        <v>0.76999999999999602</v>
      </c>
      <c r="AF51" s="138">
        <f t="shared" si="1"/>
        <v>-1.1182108626198062E-2</v>
      </c>
    </row>
    <row r="52" spans="1:32" x14ac:dyDescent="0.25">
      <c r="O52" s="83">
        <v>0.94</v>
      </c>
      <c r="P52" s="83">
        <f t="shared" si="3"/>
        <v>68.121799999999993</v>
      </c>
      <c r="T52" s="113" t="s">
        <v>108</v>
      </c>
      <c r="U52" s="106" t="s">
        <v>613</v>
      </c>
      <c r="X52" s="110">
        <v>42643</v>
      </c>
      <c r="Y52" s="9">
        <v>68.83</v>
      </c>
      <c r="Z52" s="9">
        <v>69.38</v>
      </c>
      <c r="AA52" s="9">
        <v>68.819999999999993</v>
      </c>
      <c r="AB52" s="9">
        <v>69.180000000000007</v>
      </c>
      <c r="AC52" s="104">
        <v>2867200</v>
      </c>
      <c r="AD52" s="9">
        <v>68.86</v>
      </c>
      <c r="AE52" s="2">
        <f t="shared" si="0"/>
        <v>0.56000000000000227</v>
      </c>
      <c r="AF52" s="138">
        <f t="shared" si="1"/>
        <v>7.756475925654982E-3</v>
      </c>
    </row>
    <row r="53" spans="1:32" x14ac:dyDescent="0.25">
      <c r="O53" s="83">
        <v>0.93</v>
      </c>
      <c r="P53" s="83">
        <f t="shared" si="3"/>
        <v>67.397100000000009</v>
      </c>
      <c r="T53" s="113" t="s">
        <v>111</v>
      </c>
      <c r="U53" s="106">
        <v>19.62</v>
      </c>
      <c r="X53" s="110">
        <v>42642</v>
      </c>
      <c r="Y53" s="9">
        <v>68.78</v>
      </c>
      <c r="Z53" s="9">
        <v>69.290000000000006</v>
      </c>
      <c r="AA53" s="9">
        <v>68.430000000000007</v>
      </c>
      <c r="AB53" s="9">
        <v>68.64</v>
      </c>
      <c r="AC53" s="104">
        <v>2317900</v>
      </c>
      <c r="AD53" s="9">
        <v>68.33</v>
      </c>
      <c r="AE53" s="2">
        <f t="shared" si="0"/>
        <v>0.85999999999999943</v>
      </c>
      <c r="AF53" s="138">
        <f t="shared" si="1"/>
        <v>-6.5425995929049297E-3</v>
      </c>
    </row>
    <row r="54" spans="1:32" x14ac:dyDescent="0.25">
      <c r="O54" s="83">
        <v>0.92</v>
      </c>
      <c r="P54" s="83">
        <f t="shared" si="3"/>
        <v>66.672399999999996</v>
      </c>
      <c r="T54" s="113" t="s">
        <v>112</v>
      </c>
      <c r="U54" s="106">
        <v>3.69</v>
      </c>
      <c r="X54" s="110">
        <v>42641</v>
      </c>
      <c r="Y54" s="9">
        <v>69</v>
      </c>
      <c r="Z54" s="9">
        <v>69.14</v>
      </c>
      <c r="AA54" s="9">
        <v>68.61</v>
      </c>
      <c r="AB54" s="9">
        <v>69.099999999999994</v>
      </c>
      <c r="AC54" s="104">
        <v>1506400</v>
      </c>
      <c r="AD54" s="9">
        <v>68.78</v>
      </c>
      <c r="AE54" s="2">
        <f t="shared" si="0"/>
        <v>0.53000000000000114</v>
      </c>
      <c r="AF54" s="138">
        <f t="shared" si="1"/>
        <v>1.6018639871850926E-3</v>
      </c>
    </row>
    <row r="55" spans="1:32" x14ac:dyDescent="0.25">
      <c r="O55" s="83">
        <v>0.91</v>
      </c>
      <c r="P55" s="83">
        <f t="shared" si="3"/>
        <v>65.947699999999998</v>
      </c>
      <c r="T55" s="113" t="s">
        <v>109</v>
      </c>
      <c r="U55" s="106" t="s">
        <v>614</v>
      </c>
      <c r="X55" s="110">
        <v>42640</v>
      </c>
      <c r="Y55" s="9">
        <v>68.33</v>
      </c>
      <c r="Z55" s="9">
        <v>69.09</v>
      </c>
      <c r="AA55" s="9">
        <v>68.27</v>
      </c>
      <c r="AB55" s="9">
        <v>68.98</v>
      </c>
      <c r="AC55" s="104">
        <v>1747900</v>
      </c>
      <c r="AD55" s="9">
        <v>68.67</v>
      </c>
      <c r="AE55" s="2">
        <f t="shared" si="0"/>
        <v>0.82000000000000739</v>
      </c>
      <c r="AF55" s="138">
        <f t="shared" si="1"/>
        <v>8.6662749706227782E-3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65.222999999999999</v>
      </c>
      <c r="X56" s="110">
        <v>42639</v>
      </c>
      <c r="Y56" s="9">
        <v>68.25</v>
      </c>
      <c r="Z56" s="9">
        <v>68.62</v>
      </c>
      <c r="AA56" s="9">
        <v>68.12</v>
      </c>
      <c r="AB56" s="9">
        <v>68.39</v>
      </c>
      <c r="AC56" s="104">
        <v>1861000</v>
      </c>
      <c r="AD56" s="9">
        <v>68.08</v>
      </c>
      <c r="AE56" s="2">
        <f t="shared" si="0"/>
        <v>0.5</v>
      </c>
      <c r="AF56" s="138">
        <f t="shared" si="1"/>
        <v>-1.4667057788209092E-3</v>
      </c>
    </row>
    <row r="57" spans="1:32" x14ac:dyDescent="0.25">
      <c r="X57" s="110">
        <v>42636</v>
      </c>
      <c r="Y57" s="9">
        <v>68.56</v>
      </c>
      <c r="Z57" s="9">
        <v>68.930000000000007</v>
      </c>
      <c r="AA57" s="9">
        <v>68.34</v>
      </c>
      <c r="AB57" s="9">
        <v>68.489999999999995</v>
      </c>
      <c r="AC57" s="104">
        <v>1297200</v>
      </c>
      <c r="AD57" s="9">
        <v>68.180000000000007</v>
      </c>
      <c r="AE57" s="2">
        <f t="shared" si="0"/>
        <v>0.59000000000000341</v>
      </c>
      <c r="AF57" s="138">
        <f t="shared" si="1"/>
        <v>-6.5568993151681187E-3</v>
      </c>
    </row>
    <row r="58" spans="1:32" x14ac:dyDescent="0.25">
      <c r="X58" s="110">
        <v>42635</v>
      </c>
      <c r="Y58" s="9">
        <v>68.84</v>
      </c>
      <c r="Z58" s="9">
        <v>69.06</v>
      </c>
      <c r="AA58" s="9">
        <v>68.73</v>
      </c>
      <c r="AB58" s="9">
        <v>68.94</v>
      </c>
      <c r="AC58" s="104">
        <v>1407000</v>
      </c>
      <c r="AD58" s="9">
        <v>68.63</v>
      </c>
      <c r="AE58" s="2">
        <f t="shared" si="0"/>
        <v>0.32999999999999829</v>
      </c>
      <c r="AF58" s="138">
        <f t="shared" si="1"/>
        <v>4.0965618141917126E-3</v>
      </c>
    </row>
    <row r="59" spans="1:32" x14ac:dyDescent="0.25">
      <c r="X59" s="110">
        <v>42634</v>
      </c>
      <c r="Y59" s="9">
        <v>67.97</v>
      </c>
      <c r="Z59" s="9">
        <v>68.709999999999994</v>
      </c>
      <c r="AA59" s="9">
        <v>67.97</v>
      </c>
      <c r="AB59" s="9">
        <v>68.66</v>
      </c>
      <c r="AC59" s="104">
        <v>1393400</v>
      </c>
      <c r="AD59" s="9">
        <v>68.349999999999994</v>
      </c>
      <c r="AE59" s="2">
        <f t="shared" si="0"/>
        <v>0.73999999999999488</v>
      </c>
      <c r="AF59" s="138">
        <f t="shared" si="1"/>
        <v>1.1693309650680828E-2</v>
      </c>
    </row>
    <row r="60" spans="1:32" x14ac:dyDescent="0.25">
      <c r="X60" s="110">
        <v>42633</v>
      </c>
      <c r="Y60" s="9">
        <v>67.84</v>
      </c>
      <c r="Z60" s="9">
        <v>68.17</v>
      </c>
      <c r="AA60" s="9">
        <v>67.73</v>
      </c>
      <c r="AB60" s="9">
        <v>67.87</v>
      </c>
      <c r="AC60" s="104">
        <v>1423400</v>
      </c>
      <c r="AD60" s="9">
        <v>67.56</v>
      </c>
      <c r="AE60" s="2">
        <f t="shared" si="0"/>
        <v>0.43999999999999773</v>
      </c>
      <c r="AF60" s="138">
        <f t="shared" si="1"/>
        <v>6.1057334326135582E-3</v>
      </c>
    </row>
    <row r="61" spans="1:32" x14ac:dyDescent="0.25">
      <c r="X61" s="110">
        <v>42632</v>
      </c>
      <c r="Y61" s="9">
        <v>67.58</v>
      </c>
      <c r="Z61" s="9">
        <v>67.900000000000006</v>
      </c>
      <c r="AA61" s="9">
        <v>67.319999999999993</v>
      </c>
      <c r="AB61" s="9">
        <v>67.459999999999994</v>
      </c>
      <c r="AC61" s="104">
        <v>1139500</v>
      </c>
      <c r="AD61" s="9">
        <v>67.150000000000006</v>
      </c>
      <c r="AE61" s="2">
        <f t="shared" si="0"/>
        <v>0.58000000000001251</v>
      </c>
      <c r="AF61" s="138">
        <f t="shared" si="1"/>
        <v>7.4515648286155312E-4</v>
      </c>
    </row>
    <row r="62" spans="1:32" x14ac:dyDescent="0.25">
      <c r="X62" s="110">
        <v>42629</v>
      </c>
      <c r="Y62" s="9">
        <v>67.56</v>
      </c>
      <c r="Z62" s="9">
        <v>67.77</v>
      </c>
      <c r="AA62" s="9">
        <v>67.239999999999995</v>
      </c>
      <c r="AB62" s="9">
        <v>67.41</v>
      </c>
      <c r="AC62" s="104">
        <v>2314200</v>
      </c>
      <c r="AD62" s="9">
        <v>67.099999999999994</v>
      </c>
      <c r="AE62" s="2">
        <f t="shared" si="0"/>
        <v>0.53000000000000114</v>
      </c>
      <c r="AF62" s="138">
        <f t="shared" si="1"/>
        <v>-6.0731743445416875E-3</v>
      </c>
    </row>
    <row r="63" spans="1:32" x14ac:dyDescent="0.25">
      <c r="X63" s="110">
        <v>42628</v>
      </c>
      <c r="Y63" s="9">
        <v>67.36</v>
      </c>
      <c r="Z63" s="9">
        <v>68.05</v>
      </c>
      <c r="AA63" s="9">
        <v>67.27</v>
      </c>
      <c r="AB63" s="9">
        <v>67.819999999999993</v>
      </c>
      <c r="AC63" s="104">
        <v>1753200</v>
      </c>
      <c r="AD63" s="9">
        <v>67.510000000000005</v>
      </c>
      <c r="AE63" s="2">
        <f t="shared" si="0"/>
        <v>0.78000000000000114</v>
      </c>
      <c r="AF63" s="138">
        <f t="shared" si="1"/>
        <v>6.4102564102566095E-3</v>
      </c>
    </row>
    <row r="64" spans="1:32" x14ac:dyDescent="0.25">
      <c r="X64" s="110">
        <v>42627</v>
      </c>
      <c r="Y64" s="9">
        <v>67.900000000000006</v>
      </c>
      <c r="Z64" s="9">
        <v>68.05</v>
      </c>
      <c r="AA64" s="9">
        <v>67.290000000000006</v>
      </c>
      <c r="AB64" s="9">
        <v>67.39</v>
      </c>
      <c r="AC64" s="104">
        <v>1717800</v>
      </c>
      <c r="AD64" s="9">
        <v>67.08</v>
      </c>
      <c r="AE64" s="2">
        <f t="shared" si="0"/>
        <v>0.75999999999999091</v>
      </c>
      <c r="AF64" s="138">
        <f t="shared" si="1"/>
        <v>-7.839077059606625E-3</v>
      </c>
    </row>
    <row r="65" spans="24:32" x14ac:dyDescent="0.25">
      <c r="X65" s="110">
        <v>42626</v>
      </c>
      <c r="Y65" s="9">
        <v>67.930000000000007</v>
      </c>
      <c r="Z65" s="9">
        <v>68.28</v>
      </c>
      <c r="AA65" s="9">
        <v>67.72</v>
      </c>
      <c r="AB65" s="9">
        <v>67.92</v>
      </c>
      <c r="AC65" s="104">
        <v>1924600</v>
      </c>
      <c r="AD65" s="9">
        <v>67.61</v>
      </c>
      <c r="AE65" s="2">
        <f t="shared" si="0"/>
        <v>0.56000000000000227</v>
      </c>
      <c r="AF65" s="138">
        <f t="shared" si="1"/>
        <v>-8.2147572245856448E-3</v>
      </c>
    </row>
    <row r="66" spans="24:32" x14ac:dyDescent="0.25">
      <c r="X66" s="110">
        <v>42625</v>
      </c>
      <c r="Y66" s="9">
        <v>67.959999999999994</v>
      </c>
      <c r="Z66" s="9">
        <v>68.7</v>
      </c>
      <c r="AA66" s="9">
        <v>67.680000000000007</v>
      </c>
      <c r="AB66" s="9">
        <v>68.48</v>
      </c>
      <c r="AC66" s="104">
        <v>1956600</v>
      </c>
      <c r="AD66" s="9">
        <v>68.17</v>
      </c>
      <c r="AE66" s="2">
        <f t="shared" si="0"/>
        <v>1.019999999999996</v>
      </c>
      <c r="AF66" s="138">
        <f t="shared" si="1"/>
        <v>7.6866223207685547E-3</v>
      </c>
    </row>
    <row r="67" spans="24:32" x14ac:dyDescent="0.25">
      <c r="X67" s="110">
        <v>42622</v>
      </c>
      <c r="Y67" s="9">
        <v>68.81</v>
      </c>
      <c r="Z67" s="9">
        <v>68.900000000000006</v>
      </c>
      <c r="AA67" s="9">
        <v>67.959999999999994</v>
      </c>
      <c r="AB67" s="9">
        <v>67.959999999999994</v>
      </c>
      <c r="AC67" s="104">
        <v>1816200</v>
      </c>
      <c r="AD67" s="9">
        <v>67.650000000000006</v>
      </c>
      <c r="AE67" s="2">
        <f>Z67-AA67</f>
        <v>0.94000000000001194</v>
      </c>
      <c r="AF67" s="138" t="e">
        <f>AD67/#REF!-1</f>
        <v>#REF!</v>
      </c>
    </row>
    <row r="68" spans="24:32" x14ac:dyDescent="0.25">
      <c r="X68" s="110">
        <v>42621</v>
      </c>
      <c r="Y68" s="9">
        <v>69.290000000000006</v>
      </c>
      <c r="Z68" s="9">
        <v>69.38</v>
      </c>
      <c r="AA68" s="9">
        <v>69.06</v>
      </c>
      <c r="AB68" s="9">
        <v>69.22</v>
      </c>
      <c r="AC68" s="104">
        <v>1382500</v>
      </c>
      <c r="AD68" s="9">
        <v>68.900000000000006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42713</v>
      </c>
      <c r="X2" s="40">
        <v>109.89</v>
      </c>
      <c r="Y2" s="40">
        <v>110.72</v>
      </c>
      <c r="Z2" s="40">
        <v>109.13</v>
      </c>
      <c r="AA2" s="40">
        <v>110.6</v>
      </c>
      <c r="AB2" s="95">
        <v>1457000</v>
      </c>
      <c r="AC2" s="40">
        <v>110.6</v>
      </c>
      <c r="AD2" s="2">
        <f>Y2-Z2</f>
        <v>1.5900000000000034</v>
      </c>
      <c r="AE2" s="138">
        <f>AC2/AC3-1</f>
        <v>5.2717687693146775E-3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110.6</v>
      </c>
      <c r="W3" s="157">
        <v>42712</v>
      </c>
      <c r="X3" s="40">
        <v>109.88</v>
      </c>
      <c r="Y3" s="40">
        <v>110.38</v>
      </c>
      <c r="Z3" s="40">
        <v>109</v>
      </c>
      <c r="AA3" s="40">
        <v>110.02</v>
      </c>
      <c r="AB3" s="95">
        <v>1360500</v>
      </c>
      <c r="AC3" s="40">
        <v>110.02</v>
      </c>
      <c r="AD3" s="2">
        <f t="shared" ref="AD3:AD66" si="0">Y3-Z3</f>
        <v>1.3799999999999955</v>
      </c>
      <c r="AE3" s="138">
        <f t="shared" ref="AE3:AE66" si="1">AC3/AC4-1</f>
        <v>2.4601366742595943E-3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110.6</v>
      </c>
      <c r="R4" s="521">
        <v>5.3E-3</v>
      </c>
      <c r="W4" s="157">
        <v>42711</v>
      </c>
      <c r="X4" s="40">
        <v>106.64</v>
      </c>
      <c r="Y4" s="40">
        <v>109.86</v>
      </c>
      <c r="Z4" s="40">
        <v>106.05</v>
      </c>
      <c r="AA4" s="40">
        <v>109.75</v>
      </c>
      <c r="AB4" s="95">
        <v>1906400</v>
      </c>
      <c r="AC4" s="40">
        <v>109.75</v>
      </c>
      <c r="AD4" s="2">
        <f t="shared" si="0"/>
        <v>3.8100000000000023</v>
      </c>
      <c r="AE4" s="138">
        <f t="shared" si="1"/>
        <v>3.3330194896902476E-2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42710</v>
      </c>
      <c r="X5" s="40">
        <v>105.96</v>
      </c>
      <c r="Y5" s="40">
        <v>106.25</v>
      </c>
      <c r="Z5" s="40">
        <v>105.16</v>
      </c>
      <c r="AA5" s="40">
        <v>106.21</v>
      </c>
      <c r="AB5" s="95">
        <v>1349600</v>
      </c>
      <c r="AC5" s="40">
        <v>106.21</v>
      </c>
      <c r="AD5" s="2">
        <f t="shared" si="0"/>
        <v>1.0900000000000034</v>
      </c>
      <c r="AE5" s="138">
        <f t="shared" si="1"/>
        <v>2.3593808984523346E-3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42709</v>
      </c>
      <c r="X6" s="40">
        <v>106.2</v>
      </c>
      <c r="Y6" s="40">
        <v>106.92</v>
      </c>
      <c r="Z6" s="40">
        <v>105.62</v>
      </c>
      <c r="AA6" s="40">
        <v>105.96</v>
      </c>
      <c r="AB6" s="95">
        <v>1743100</v>
      </c>
      <c r="AC6" s="40">
        <v>105.96</v>
      </c>
      <c r="AD6" s="2">
        <f t="shared" si="0"/>
        <v>1.2999999999999972</v>
      </c>
      <c r="AE6" s="138">
        <f t="shared" si="1"/>
        <v>3.4090909090909172E-3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42706</v>
      </c>
      <c r="X7" s="40">
        <v>106.65</v>
      </c>
      <c r="Y7" s="40">
        <v>107.1</v>
      </c>
      <c r="Z7" s="40">
        <v>105.09</v>
      </c>
      <c r="AA7" s="40">
        <v>105.6</v>
      </c>
      <c r="AB7" s="95">
        <v>1781800</v>
      </c>
      <c r="AC7" s="40">
        <v>105.6</v>
      </c>
      <c r="AD7" s="2">
        <f t="shared" si="0"/>
        <v>2.0099999999999909</v>
      </c>
      <c r="AE7" s="138">
        <f t="shared" si="1"/>
        <v>-1.1513619769727645E-2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42705</v>
      </c>
      <c r="X8" s="40">
        <v>106.87</v>
      </c>
      <c r="Y8" s="40">
        <v>107.89</v>
      </c>
      <c r="Z8" s="40">
        <v>106.58</v>
      </c>
      <c r="AA8" s="40">
        <v>106.83</v>
      </c>
      <c r="AB8" s="95">
        <v>2058200</v>
      </c>
      <c r="AC8" s="40">
        <v>106.83</v>
      </c>
      <c r="AD8" s="2">
        <f t="shared" si="0"/>
        <v>1.3100000000000023</v>
      </c>
      <c r="AE8" s="138">
        <f t="shared" si="1"/>
        <v>3.4754837497652513E-3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42704</v>
      </c>
      <c r="X9" s="40">
        <v>105</v>
      </c>
      <c r="Y9" s="40">
        <v>107.32</v>
      </c>
      <c r="Z9" s="40">
        <v>104.75</v>
      </c>
      <c r="AA9" s="40">
        <v>106.46</v>
      </c>
      <c r="AB9" s="95">
        <v>3328200</v>
      </c>
      <c r="AC9" s="40">
        <v>106.46</v>
      </c>
      <c r="AD9" s="2">
        <f t="shared" si="0"/>
        <v>2.5699999999999932</v>
      </c>
      <c r="AE9" s="138">
        <f t="shared" si="1"/>
        <v>2.0024911372999776E-2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42703</v>
      </c>
      <c r="X10" s="40">
        <v>103.82</v>
      </c>
      <c r="Y10" s="40">
        <v>104.86</v>
      </c>
      <c r="Z10" s="40">
        <v>103.23</v>
      </c>
      <c r="AA10" s="40">
        <v>104.37</v>
      </c>
      <c r="AB10" s="95">
        <v>2258800</v>
      </c>
      <c r="AC10" s="40">
        <v>104.37</v>
      </c>
      <c r="AD10" s="2">
        <f t="shared" si="0"/>
        <v>1.6299999999999955</v>
      </c>
      <c r="AE10" s="138">
        <f t="shared" si="1"/>
        <v>3.6541975189923193E-3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2.1499999999999998E-2</v>
      </c>
      <c r="W11" s="157">
        <v>42702</v>
      </c>
      <c r="X11" s="40">
        <v>103.72</v>
      </c>
      <c r="Y11" s="40">
        <v>104.24</v>
      </c>
      <c r="Z11" s="40">
        <v>102.77</v>
      </c>
      <c r="AA11" s="40">
        <v>103.99</v>
      </c>
      <c r="AB11" s="95">
        <v>1620900</v>
      </c>
      <c r="AC11" s="40">
        <v>103.99</v>
      </c>
      <c r="AD11" s="2">
        <f t="shared" si="0"/>
        <v>1.4699999999999989</v>
      </c>
      <c r="AE11" s="138">
        <f t="shared" si="1"/>
        <v>-3.3544182480353957E-3</v>
      </c>
    </row>
    <row r="12" spans="1:31" x14ac:dyDescent="0.25">
      <c r="W12" s="157">
        <v>42699</v>
      </c>
      <c r="X12" s="40">
        <v>104.24</v>
      </c>
      <c r="Y12" s="40">
        <v>104.56</v>
      </c>
      <c r="Z12" s="40">
        <v>103.91</v>
      </c>
      <c r="AA12" s="40">
        <v>104.34</v>
      </c>
      <c r="AB12" s="95">
        <v>919900</v>
      </c>
      <c r="AC12" s="40">
        <v>104.34</v>
      </c>
      <c r="AD12" s="2">
        <f t="shared" si="0"/>
        <v>0.65000000000000568</v>
      </c>
      <c r="AE12" s="138">
        <f t="shared" si="1"/>
        <v>2.8835063437140374E-3</v>
      </c>
    </row>
    <row r="13" spans="1:31" x14ac:dyDescent="0.25">
      <c r="W13" s="157">
        <v>42697</v>
      </c>
      <c r="X13" s="40">
        <v>103.75</v>
      </c>
      <c r="Y13" s="40">
        <v>104.77</v>
      </c>
      <c r="Z13" s="40">
        <v>103.75</v>
      </c>
      <c r="AA13" s="40">
        <v>104.04</v>
      </c>
      <c r="AB13" s="95">
        <v>1505300</v>
      </c>
      <c r="AC13" s="40">
        <v>104.04</v>
      </c>
      <c r="AD13" s="2">
        <f t="shared" si="0"/>
        <v>1.019999999999996</v>
      </c>
      <c r="AE13" s="138">
        <f t="shared" si="1"/>
        <v>1.1547344110856006E-3</v>
      </c>
    </row>
    <row r="14" spans="1:31" x14ac:dyDescent="0.25">
      <c r="W14" s="157">
        <v>42696</v>
      </c>
      <c r="X14" s="40">
        <v>104.93</v>
      </c>
      <c r="Y14" s="40">
        <v>105.5</v>
      </c>
      <c r="Z14" s="40">
        <v>103.75</v>
      </c>
      <c r="AA14" s="40">
        <v>103.92</v>
      </c>
      <c r="AB14" s="95">
        <v>1821300</v>
      </c>
      <c r="AC14" s="40">
        <v>103.92</v>
      </c>
      <c r="AD14" s="2">
        <f t="shared" si="0"/>
        <v>1.75</v>
      </c>
      <c r="AE14" s="138">
        <f t="shared" si="1"/>
        <v>-6.5009560229444263E-3</v>
      </c>
    </row>
    <row r="15" spans="1:31" x14ac:dyDescent="0.25">
      <c r="W15" s="157">
        <v>42695</v>
      </c>
      <c r="X15" s="40">
        <v>103.76</v>
      </c>
      <c r="Y15" s="40">
        <v>105.3</v>
      </c>
      <c r="Z15" s="40">
        <v>103.62</v>
      </c>
      <c r="AA15" s="40">
        <v>104.6</v>
      </c>
      <c r="AB15" s="95">
        <v>1708900</v>
      </c>
      <c r="AC15" s="40">
        <v>104.6</v>
      </c>
      <c r="AD15" s="2">
        <f t="shared" si="0"/>
        <v>1.6799999999999926</v>
      </c>
      <c r="AE15" s="138">
        <f t="shared" si="1"/>
        <v>1.1116481391976629E-2</v>
      </c>
    </row>
    <row r="16" spans="1:31" x14ac:dyDescent="0.25">
      <c r="W16" s="157">
        <v>42692</v>
      </c>
      <c r="X16" s="40">
        <v>102.93</v>
      </c>
      <c r="Y16" s="40">
        <v>103.98</v>
      </c>
      <c r="Z16" s="40">
        <v>102.76</v>
      </c>
      <c r="AA16" s="40">
        <v>103.45</v>
      </c>
      <c r="AB16" s="95">
        <v>1865900</v>
      </c>
      <c r="AC16" s="40">
        <v>103.45</v>
      </c>
      <c r="AD16" s="2">
        <f t="shared" si="0"/>
        <v>1.2199999999999989</v>
      </c>
      <c r="AE16" s="138">
        <f t="shared" si="1"/>
        <v>3.0056234244715263E-3</v>
      </c>
    </row>
    <row r="17" spans="1:31" x14ac:dyDescent="0.25">
      <c r="W17" s="157">
        <v>42691</v>
      </c>
      <c r="X17" s="40">
        <v>103</v>
      </c>
      <c r="Y17" s="40">
        <v>103.44</v>
      </c>
      <c r="Z17" s="40">
        <v>102.59</v>
      </c>
      <c r="AA17" s="40">
        <v>103.14</v>
      </c>
      <c r="AB17" s="95">
        <v>2566600</v>
      </c>
      <c r="AC17" s="40">
        <v>103.14</v>
      </c>
      <c r="AD17" s="2">
        <f t="shared" si="0"/>
        <v>0.84999999999999432</v>
      </c>
      <c r="AE17" s="138">
        <f t="shared" si="1"/>
        <v>1.3592233009709354E-3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42690</v>
      </c>
      <c r="X18" s="40">
        <v>104.07</v>
      </c>
      <c r="Y18" s="40">
        <v>104.38</v>
      </c>
      <c r="Z18" s="40">
        <v>102.7</v>
      </c>
      <c r="AA18" s="40">
        <v>103</v>
      </c>
      <c r="AB18" s="95">
        <v>2030900</v>
      </c>
      <c r="AC18" s="40">
        <v>103</v>
      </c>
      <c r="AD18" s="2">
        <f t="shared" si="0"/>
        <v>1.6799999999999926</v>
      </c>
      <c r="AE18" s="138">
        <f t="shared" si="1"/>
        <v>-1.5108051252629595E-2</v>
      </c>
    </row>
    <row r="19" spans="1:31" x14ac:dyDescent="0.25">
      <c r="W19" s="157">
        <v>42689</v>
      </c>
      <c r="X19" s="40">
        <v>103.99</v>
      </c>
      <c r="Y19" s="40">
        <v>104.78</v>
      </c>
      <c r="Z19" s="40">
        <v>102.79</v>
      </c>
      <c r="AA19" s="40">
        <v>104.58</v>
      </c>
      <c r="AB19" s="95">
        <v>1974200</v>
      </c>
      <c r="AC19" s="40">
        <v>104.58</v>
      </c>
      <c r="AD19" s="2">
        <f t="shared" si="0"/>
        <v>1.9899999999999949</v>
      </c>
      <c r="AE19" s="138">
        <f t="shared" si="1"/>
        <v>5.6736224636984023E-3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42688</v>
      </c>
      <c r="X20" s="40">
        <v>101</v>
      </c>
      <c r="Y20" s="40">
        <v>104.87</v>
      </c>
      <c r="Z20" s="40">
        <v>100.91</v>
      </c>
      <c r="AA20" s="40">
        <v>103.99</v>
      </c>
      <c r="AB20" s="95">
        <v>3115900</v>
      </c>
      <c r="AC20" s="40">
        <v>103.99</v>
      </c>
      <c r="AD20" s="2">
        <f t="shared" si="0"/>
        <v>3.960000000000008</v>
      </c>
      <c r="AE20" s="138">
        <f t="shared" si="1"/>
        <v>3.052224754731947E-2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42685</v>
      </c>
      <c r="X21" s="40">
        <v>99.91</v>
      </c>
      <c r="Y21" s="40">
        <v>100.93</v>
      </c>
      <c r="Z21" s="40">
        <v>98.92</v>
      </c>
      <c r="AA21" s="40">
        <v>100.91</v>
      </c>
      <c r="AB21" s="95">
        <v>2734200</v>
      </c>
      <c r="AC21" s="40">
        <v>100.91</v>
      </c>
      <c r="AD21" s="2">
        <f t="shared" si="0"/>
        <v>2.0100000000000051</v>
      </c>
      <c r="AE21" s="138">
        <f t="shared" si="1"/>
        <v>4.0796019900497527E-3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42684</v>
      </c>
      <c r="X22" s="40">
        <v>99.79</v>
      </c>
      <c r="Y22" s="40">
        <v>101.19</v>
      </c>
      <c r="Z22" s="40">
        <v>99.07</v>
      </c>
      <c r="AA22" s="40">
        <v>100.5</v>
      </c>
      <c r="AB22" s="95">
        <v>4422300</v>
      </c>
      <c r="AC22" s="40">
        <v>100.5</v>
      </c>
      <c r="AD22" s="2">
        <f t="shared" si="0"/>
        <v>2.1200000000000045</v>
      </c>
      <c r="AE22" s="138">
        <f t="shared" si="1"/>
        <v>1.7206477732793601E-2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42683</v>
      </c>
      <c r="X23" s="40">
        <v>95.71</v>
      </c>
      <c r="Y23" s="40">
        <v>100.73</v>
      </c>
      <c r="Z23" s="40">
        <v>95.1</v>
      </c>
      <c r="AA23" s="40">
        <v>98.8</v>
      </c>
      <c r="AB23" s="95">
        <v>5759400</v>
      </c>
      <c r="AC23" s="40">
        <v>98.8</v>
      </c>
      <c r="AD23" s="2">
        <f t="shared" si="0"/>
        <v>5.6300000000000097</v>
      </c>
      <c r="AE23" s="138">
        <f t="shared" si="1"/>
        <v>2.9166666666666563E-2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42682</v>
      </c>
      <c r="X24" s="40">
        <v>94.55</v>
      </c>
      <c r="Y24" s="40">
        <v>96.34</v>
      </c>
      <c r="Z24" s="40">
        <v>94.09</v>
      </c>
      <c r="AA24" s="40">
        <v>96</v>
      </c>
      <c r="AB24" s="95">
        <v>1553900</v>
      </c>
      <c r="AC24" s="40">
        <v>96</v>
      </c>
      <c r="AD24" s="2">
        <f t="shared" si="0"/>
        <v>2.25</v>
      </c>
      <c r="AE24" s="138">
        <f t="shared" si="1"/>
        <v>1.1058451816745585E-2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42681</v>
      </c>
      <c r="X25" s="40">
        <v>92.49</v>
      </c>
      <c r="Y25" s="40">
        <v>94.99</v>
      </c>
      <c r="Z25" s="40">
        <v>92.49</v>
      </c>
      <c r="AA25" s="40">
        <v>94.95</v>
      </c>
      <c r="AB25" s="95">
        <v>1481900</v>
      </c>
      <c r="AC25" s="40">
        <v>94.95</v>
      </c>
      <c r="AD25" s="2">
        <f t="shared" si="0"/>
        <v>2.5</v>
      </c>
      <c r="AE25" s="138">
        <f t="shared" si="1"/>
        <v>3.6345776031434074E-2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42678</v>
      </c>
      <c r="X26" s="40">
        <v>91.79</v>
      </c>
      <c r="Y26" s="40">
        <v>92.39</v>
      </c>
      <c r="Z26" s="40">
        <v>91.28</v>
      </c>
      <c r="AA26" s="40">
        <v>91.62</v>
      </c>
      <c r="AB26" s="95">
        <v>762600</v>
      </c>
      <c r="AC26" s="40">
        <v>91.62</v>
      </c>
      <c r="AD26" s="2">
        <f t="shared" si="0"/>
        <v>1.1099999999999994</v>
      </c>
      <c r="AE26" s="138">
        <f t="shared" si="1"/>
        <v>-1.5257192676547682E-3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42677</v>
      </c>
      <c r="X27" s="40">
        <v>92.21</v>
      </c>
      <c r="Y27" s="40">
        <v>92.53</v>
      </c>
      <c r="Z27" s="40">
        <v>91.55</v>
      </c>
      <c r="AA27" s="40">
        <v>91.76</v>
      </c>
      <c r="AB27" s="95">
        <v>1295700</v>
      </c>
      <c r="AC27" s="40">
        <v>91.76</v>
      </c>
      <c r="AD27" s="2">
        <f t="shared" si="0"/>
        <v>0.98000000000000398</v>
      </c>
      <c r="AE27" s="138">
        <f t="shared" si="1"/>
        <v>-2.5002717686704035E-3</v>
      </c>
    </row>
    <row r="28" spans="1:31" x14ac:dyDescent="0.25">
      <c r="W28" s="157">
        <v>42676</v>
      </c>
      <c r="X28" s="40">
        <v>91.42</v>
      </c>
      <c r="Y28" s="40">
        <v>92.53</v>
      </c>
      <c r="Z28" s="40">
        <v>91.32</v>
      </c>
      <c r="AA28" s="40">
        <v>91.99</v>
      </c>
      <c r="AB28" s="95">
        <v>1687900</v>
      </c>
      <c r="AC28" s="40">
        <v>91.99</v>
      </c>
      <c r="AD28" s="2">
        <f t="shared" si="0"/>
        <v>1.210000000000008</v>
      </c>
      <c r="AE28" s="138" t="e">
        <f t="shared" si="1"/>
        <v>#DIV/0!</v>
      </c>
    </row>
    <row r="29" spans="1:31" x14ac:dyDescent="0.25">
      <c r="W29" s="157">
        <v>42676</v>
      </c>
      <c r="X29" s="40" t="s">
        <v>139</v>
      </c>
      <c r="Y29" s="40"/>
      <c r="Z29" s="40"/>
      <c r="AA29" s="40"/>
      <c r="AB29" s="95"/>
      <c r="AC29" s="40"/>
      <c r="AD29" s="2">
        <f t="shared" si="0"/>
        <v>0</v>
      </c>
      <c r="AE29" s="138">
        <f t="shared" si="1"/>
        <v>-1</v>
      </c>
    </row>
    <row r="30" spans="1:31" x14ac:dyDescent="0.25">
      <c r="W30" s="157">
        <v>42675</v>
      </c>
      <c r="X30" s="40">
        <v>93.28</v>
      </c>
      <c r="Y30" s="40">
        <v>93.29</v>
      </c>
      <c r="Z30" s="40">
        <v>90.98</v>
      </c>
      <c r="AA30" s="40">
        <v>91.6</v>
      </c>
      <c r="AB30" s="95">
        <v>1552300</v>
      </c>
      <c r="AC30" s="40">
        <v>91.01</v>
      </c>
      <c r="AD30" s="2">
        <f t="shared" si="0"/>
        <v>2.3100000000000023</v>
      </c>
      <c r="AE30" s="138">
        <f t="shared" si="1"/>
        <v>-1.5043290043290081E-2</v>
      </c>
    </row>
    <row r="31" spans="1:31" x14ac:dyDescent="0.25">
      <c r="W31" s="157">
        <v>42674</v>
      </c>
      <c r="X31" s="40">
        <v>92.73</v>
      </c>
      <c r="Y31" s="40">
        <v>93.54</v>
      </c>
      <c r="Z31" s="40">
        <v>92.42</v>
      </c>
      <c r="AA31" s="40">
        <v>93</v>
      </c>
      <c r="AB31" s="95">
        <v>1833800</v>
      </c>
      <c r="AC31" s="40">
        <v>92.4</v>
      </c>
      <c r="AD31" s="2">
        <f t="shared" si="0"/>
        <v>1.1200000000000045</v>
      </c>
      <c r="AE31" s="138">
        <f t="shared" si="1"/>
        <v>7.8534031413612926E-3</v>
      </c>
    </row>
    <row r="32" spans="1:31" x14ac:dyDescent="0.25">
      <c r="W32" s="157">
        <v>42671</v>
      </c>
      <c r="X32" s="40">
        <v>91.51</v>
      </c>
      <c r="Y32" s="40">
        <v>93.16</v>
      </c>
      <c r="Z32" s="40">
        <v>91.36</v>
      </c>
      <c r="AA32" s="40">
        <v>92.27</v>
      </c>
      <c r="AB32" s="95">
        <v>2454700</v>
      </c>
      <c r="AC32" s="40">
        <v>91.68</v>
      </c>
      <c r="AD32" s="2">
        <f t="shared" si="0"/>
        <v>1.7999999999999972</v>
      </c>
      <c r="AE32" s="138">
        <f t="shared" si="1"/>
        <v>1.0136624063464161E-2</v>
      </c>
    </row>
    <row r="33" spans="1:31" x14ac:dyDescent="0.25">
      <c r="L33" t="s">
        <v>65</v>
      </c>
      <c r="M33" s="2">
        <f>K51+M51-F51</f>
        <v>-168.6200000000008</v>
      </c>
      <c r="W33" s="157">
        <v>42670</v>
      </c>
      <c r="X33" s="40">
        <v>90.65</v>
      </c>
      <c r="Y33" s="40">
        <v>91.58</v>
      </c>
      <c r="Z33" s="40">
        <v>90.53</v>
      </c>
      <c r="AA33" s="40">
        <v>91.35</v>
      </c>
      <c r="AB33" s="95">
        <v>2478600</v>
      </c>
      <c r="AC33" s="40">
        <v>90.76</v>
      </c>
      <c r="AD33" s="2">
        <f t="shared" si="0"/>
        <v>1.0499999999999972</v>
      </c>
      <c r="AE33" s="138">
        <f t="shared" si="1"/>
        <v>1.4645053102291916E-2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42669</v>
      </c>
      <c r="X34" s="40">
        <v>91.9</v>
      </c>
      <c r="Y34" s="40">
        <v>92.37</v>
      </c>
      <c r="Z34" s="40">
        <v>89.95</v>
      </c>
      <c r="AA34" s="40">
        <v>90.03</v>
      </c>
      <c r="AB34" s="95">
        <v>2340800</v>
      </c>
      <c r="AC34" s="40">
        <v>89.45</v>
      </c>
      <c r="AD34" s="2">
        <f t="shared" si="0"/>
        <v>2.4200000000000017</v>
      </c>
      <c r="AE34" s="138">
        <f t="shared" si="1"/>
        <v>-3.4746951548505489E-2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42668</v>
      </c>
      <c r="X35" s="40">
        <v>92.79</v>
      </c>
      <c r="Y35" s="40">
        <v>93.56</v>
      </c>
      <c r="Z35" s="40">
        <v>92.56</v>
      </c>
      <c r="AA35" s="40">
        <v>93.27</v>
      </c>
      <c r="AB35" s="95">
        <v>2111300</v>
      </c>
      <c r="AC35" s="40">
        <v>92.67</v>
      </c>
      <c r="AD35" s="2">
        <f t="shared" si="0"/>
        <v>1</v>
      </c>
      <c r="AE35" s="138">
        <f t="shared" si="1"/>
        <v>3.4650785056848932E-3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42667</v>
      </c>
      <c r="X36" s="40">
        <v>93.84</v>
      </c>
      <c r="Y36" s="40">
        <v>94.27</v>
      </c>
      <c r="Z36" s="40">
        <v>92.85</v>
      </c>
      <c r="AA36" s="40">
        <v>92.95</v>
      </c>
      <c r="AB36" s="95">
        <v>1350500</v>
      </c>
      <c r="AC36" s="40">
        <v>92.35</v>
      </c>
      <c r="AD36" s="2">
        <f t="shared" si="0"/>
        <v>1.4200000000000017</v>
      </c>
      <c r="AE36" s="138">
        <f t="shared" si="1"/>
        <v>3.2495667244369919E-4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42664</v>
      </c>
      <c r="X37" s="40">
        <v>92.35</v>
      </c>
      <c r="Y37" s="40">
        <v>93.01</v>
      </c>
      <c r="Z37" s="40">
        <v>92.07</v>
      </c>
      <c r="AA37" s="40">
        <v>92.92</v>
      </c>
      <c r="AB37" s="95">
        <v>1884700</v>
      </c>
      <c r="AC37" s="40">
        <v>92.32</v>
      </c>
      <c r="AD37" s="2">
        <f t="shared" si="0"/>
        <v>0.94000000000001194</v>
      </c>
      <c r="AE37" s="138">
        <f t="shared" si="1"/>
        <v>-2.2695342051227696E-3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42663</v>
      </c>
      <c r="X38" s="40">
        <v>95.01</v>
      </c>
      <c r="Y38" s="40">
        <v>95.15</v>
      </c>
      <c r="Z38" s="40">
        <v>92.94</v>
      </c>
      <c r="AA38" s="40">
        <v>93.13</v>
      </c>
      <c r="AB38" s="95">
        <v>1569400</v>
      </c>
      <c r="AC38" s="40">
        <v>92.53</v>
      </c>
      <c r="AD38" s="2">
        <f t="shared" si="0"/>
        <v>2.210000000000008</v>
      </c>
      <c r="AE38" s="138">
        <f t="shared" si="1"/>
        <v>-2.6205009471690133E-2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42662</v>
      </c>
      <c r="X39" s="40">
        <v>95.25</v>
      </c>
      <c r="Y39" s="40">
        <v>96.38</v>
      </c>
      <c r="Z39" s="40">
        <v>94.9</v>
      </c>
      <c r="AA39" s="40">
        <v>95.64</v>
      </c>
      <c r="AB39" s="95">
        <v>1009200</v>
      </c>
      <c r="AC39" s="40">
        <v>95.02</v>
      </c>
      <c r="AD39" s="2">
        <f t="shared" si="0"/>
        <v>1.4799999999999898</v>
      </c>
      <c r="AE39" s="138">
        <f t="shared" si="1"/>
        <v>6.8877821341526424E-3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42661</v>
      </c>
      <c r="X40" s="40">
        <v>95.25</v>
      </c>
      <c r="Y40" s="40">
        <v>95.69</v>
      </c>
      <c r="Z40" s="40">
        <v>94.48</v>
      </c>
      <c r="AA40" s="40">
        <v>94.98</v>
      </c>
      <c r="AB40" s="95">
        <v>999300</v>
      </c>
      <c r="AC40" s="40">
        <v>94.37</v>
      </c>
      <c r="AD40" s="2">
        <f t="shared" si="0"/>
        <v>1.2099999999999937</v>
      </c>
      <c r="AE40" s="138">
        <f t="shared" si="1"/>
        <v>1.4857264140932802E-3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42660</v>
      </c>
      <c r="X41" s="40">
        <v>94.82</v>
      </c>
      <c r="Y41" s="40">
        <v>95.53</v>
      </c>
      <c r="Z41" s="40">
        <v>94.57</v>
      </c>
      <c r="AA41" s="40">
        <v>94.84</v>
      </c>
      <c r="AB41" s="95">
        <v>1021400</v>
      </c>
      <c r="AC41" s="40">
        <v>94.23</v>
      </c>
      <c r="AD41" s="2">
        <f t="shared" si="0"/>
        <v>0.96000000000000796</v>
      </c>
      <c r="AE41" s="138">
        <f t="shared" si="1"/>
        <v>-1.0601081310293026E-3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42657</v>
      </c>
      <c r="X42" s="40">
        <v>95.51</v>
      </c>
      <c r="Y42" s="40">
        <v>96.4</v>
      </c>
      <c r="Z42" s="40">
        <v>94.85</v>
      </c>
      <c r="AA42" s="40">
        <v>94.94</v>
      </c>
      <c r="AB42" s="95">
        <v>1473600</v>
      </c>
      <c r="AC42" s="40">
        <v>94.33</v>
      </c>
      <c r="AD42" s="2">
        <f t="shared" si="0"/>
        <v>1.5500000000000114</v>
      </c>
      <c r="AE42" s="138">
        <f t="shared" si="1"/>
        <v>1.273750132682272E-3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121.66</v>
      </c>
      <c r="Q43" s="2"/>
      <c r="R43" s="34"/>
      <c r="T43" s="10" t="s">
        <v>98</v>
      </c>
      <c r="U43" s="88">
        <v>110.02</v>
      </c>
      <c r="W43" s="157">
        <v>42656</v>
      </c>
      <c r="X43" s="40">
        <v>92.81</v>
      </c>
      <c r="Y43" s="40">
        <v>95.03</v>
      </c>
      <c r="Z43" s="40">
        <v>92.47</v>
      </c>
      <c r="AA43" s="40">
        <v>94.82</v>
      </c>
      <c r="AB43" s="95">
        <v>1923000</v>
      </c>
      <c r="AC43" s="40">
        <v>94.21</v>
      </c>
      <c r="AD43" s="2">
        <f t="shared" si="0"/>
        <v>2.5600000000000023</v>
      </c>
      <c r="AE43" s="138">
        <f t="shared" si="1"/>
        <v>1.4975220857573746E-2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120.554</v>
      </c>
      <c r="Q44" s="2"/>
      <c r="R44" s="34"/>
      <c r="T44" s="10" t="s">
        <v>99</v>
      </c>
      <c r="U44" s="88">
        <v>110.25</v>
      </c>
      <c r="W44" s="157">
        <v>42655</v>
      </c>
      <c r="X44" s="40">
        <v>93.85</v>
      </c>
      <c r="Y44" s="40">
        <v>94.34</v>
      </c>
      <c r="Z44" s="40">
        <v>93.2</v>
      </c>
      <c r="AA44" s="40">
        <v>93.42</v>
      </c>
      <c r="AB44" s="95">
        <v>2167300</v>
      </c>
      <c r="AC44" s="40">
        <v>92.82</v>
      </c>
      <c r="AD44" s="2">
        <f t="shared" si="0"/>
        <v>1.1400000000000006</v>
      </c>
      <c r="AE44" s="138">
        <f t="shared" si="1"/>
        <v>-1.3183074633212888E-2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119.44800000000001</v>
      </c>
      <c r="Q45" s="2"/>
      <c r="R45" s="34"/>
      <c r="T45" s="10" t="s">
        <v>100</v>
      </c>
      <c r="U45" s="88" t="s">
        <v>561</v>
      </c>
      <c r="W45" s="157">
        <v>42654</v>
      </c>
      <c r="X45" s="40">
        <v>96.59</v>
      </c>
      <c r="Y45" s="40">
        <v>97</v>
      </c>
      <c r="Z45" s="40">
        <v>94.25</v>
      </c>
      <c r="AA45" s="40">
        <v>94.67</v>
      </c>
      <c r="AB45" s="95">
        <v>3044200</v>
      </c>
      <c r="AC45" s="40">
        <v>94.06</v>
      </c>
      <c r="AD45" s="2">
        <f t="shared" si="0"/>
        <v>2.75</v>
      </c>
      <c r="AE45" s="138">
        <f t="shared" si="1"/>
        <v>-1.2078563176136869E-2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118.342</v>
      </c>
      <c r="Q46" s="2"/>
      <c r="R46" s="34"/>
      <c r="T46" s="10" t="s">
        <v>101</v>
      </c>
      <c r="U46" s="88" t="s">
        <v>562</v>
      </c>
      <c r="W46" s="157">
        <v>42653</v>
      </c>
      <c r="X46" s="40">
        <v>97.22</v>
      </c>
      <c r="Y46" s="40">
        <v>97.59</v>
      </c>
      <c r="Z46" s="40">
        <v>95.69</v>
      </c>
      <c r="AA46" s="40">
        <v>95.83</v>
      </c>
      <c r="AB46" s="95">
        <v>1743000</v>
      </c>
      <c r="AC46" s="40">
        <v>95.21</v>
      </c>
      <c r="AD46" s="2">
        <f t="shared" si="0"/>
        <v>1.9000000000000057</v>
      </c>
      <c r="AE46" s="138">
        <f t="shared" si="1"/>
        <v>-9.8793677204659369E-3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117.236</v>
      </c>
      <c r="Q47" s="2"/>
      <c r="R47" s="34"/>
      <c r="T47" s="10" t="s">
        <v>102</v>
      </c>
      <c r="U47" s="88">
        <v>101.96</v>
      </c>
      <c r="W47" s="157">
        <v>42650</v>
      </c>
      <c r="X47" s="40">
        <v>97.3</v>
      </c>
      <c r="Y47" s="40">
        <v>97.4</v>
      </c>
      <c r="Z47" s="40">
        <v>96.05</v>
      </c>
      <c r="AA47" s="40">
        <v>96.78</v>
      </c>
      <c r="AB47" s="95">
        <v>1441700</v>
      </c>
      <c r="AC47" s="40">
        <v>96.16</v>
      </c>
      <c r="AD47" s="2">
        <f t="shared" si="0"/>
        <v>1.3500000000000085</v>
      </c>
      <c r="AE47" s="138">
        <f t="shared" si="1"/>
        <v>-6.8167733939268338E-3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116.13</v>
      </c>
      <c r="Q48" s="2"/>
      <c r="R48" s="34"/>
      <c r="T48" s="10" t="s">
        <v>103</v>
      </c>
      <c r="U48" s="88">
        <v>1.3447499999999999</v>
      </c>
      <c r="W48" s="157">
        <v>42649</v>
      </c>
      <c r="X48" s="40">
        <v>97.04</v>
      </c>
      <c r="Y48" s="40">
        <v>97.82</v>
      </c>
      <c r="Z48" s="40">
        <v>96.65</v>
      </c>
      <c r="AA48" s="40">
        <v>97.45</v>
      </c>
      <c r="AB48" s="95">
        <v>1638500</v>
      </c>
      <c r="AC48" s="40">
        <v>96.82</v>
      </c>
      <c r="AD48" s="2">
        <f t="shared" si="0"/>
        <v>1.1699999999999875</v>
      </c>
      <c r="AE48" s="138">
        <f t="shared" si="1"/>
        <v>4.252670884762999E-3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115.024</v>
      </c>
      <c r="Q49" s="2"/>
      <c r="R49" s="34"/>
      <c r="T49" s="10" t="s">
        <v>122</v>
      </c>
      <c r="U49" s="88" t="s">
        <v>352</v>
      </c>
      <c r="W49" s="157">
        <v>42648</v>
      </c>
      <c r="X49" s="40">
        <v>96.23</v>
      </c>
      <c r="Y49" s="40">
        <v>97.17</v>
      </c>
      <c r="Z49" s="40">
        <v>96.05</v>
      </c>
      <c r="AA49" s="40">
        <v>97.04</v>
      </c>
      <c r="AB49" s="95">
        <v>1200000</v>
      </c>
      <c r="AC49" s="40">
        <v>96.41</v>
      </c>
      <c r="AD49" s="2">
        <f t="shared" si="0"/>
        <v>1.1200000000000045</v>
      </c>
      <c r="AE49" s="138">
        <f t="shared" si="1"/>
        <v>1.3029315960912058E-2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113.91799999999999</v>
      </c>
      <c r="Q50" s="2"/>
      <c r="R50" s="34"/>
      <c r="T50" s="10"/>
      <c r="U50" s="88"/>
      <c r="W50" s="157">
        <v>42647</v>
      </c>
      <c r="X50" s="40">
        <v>97.11</v>
      </c>
      <c r="Y50" s="40">
        <v>97.73</v>
      </c>
      <c r="Z50" s="40">
        <v>95.37</v>
      </c>
      <c r="AA50" s="40">
        <v>95.79</v>
      </c>
      <c r="AB50" s="95">
        <v>1456800</v>
      </c>
      <c r="AC50" s="40">
        <v>95.17</v>
      </c>
      <c r="AD50" s="2">
        <f t="shared" si="0"/>
        <v>2.3599999999999994</v>
      </c>
      <c r="AE50" s="138">
        <f t="shared" si="1"/>
        <v>-1.1631529753868608E-2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112.812</v>
      </c>
      <c r="Q51" s="2"/>
      <c r="R51" s="34"/>
      <c r="T51" s="10" t="s">
        <v>105</v>
      </c>
      <c r="U51" s="88" t="s">
        <v>563</v>
      </c>
      <c r="W51" s="157">
        <v>42646</v>
      </c>
      <c r="X51" s="40">
        <v>96.59</v>
      </c>
      <c r="Y51" s="40">
        <v>97.12</v>
      </c>
      <c r="Z51" s="40">
        <v>96.33</v>
      </c>
      <c r="AA51" s="40">
        <v>96.91</v>
      </c>
      <c r="AB51" s="95">
        <v>1350200</v>
      </c>
      <c r="AC51" s="40">
        <v>96.29</v>
      </c>
      <c r="AD51" s="2">
        <f t="shared" si="0"/>
        <v>0.79000000000000625</v>
      </c>
      <c r="AE51" s="138">
        <f t="shared" si="1"/>
        <v>-1.4518303432541346E-3</v>
      </c>
    </row>
    <row r="52" spans="1:31" x14ac:dyDescent="0.25">
      <c r="O52" s="83">
        <v>1.01</v>
      </c>
      <c r="P52" s="83">
        <f t="shared" si="3"/>
        <v>111.70599999999999</v>
      </c>
      <c r="Q52" s="2"/>
      <c r="R52" s="34"/>
      <c r="T52" s="10" t="s">
        <v>106</v>
      </c>
      <c r="U52" s="88" t="s">
        <v>564</v>
      </c>
      <c r="W52" s="157">
        <v>42643</v>
      </c>
      <c r="X52" s="40">
        <v>95.52</v>
      </c>
      <c r="Y52" s="40">
        <v>97.28</v>
      </c>
      <c r="Z52" s="40">
        <v>95.29</v>
      </c>
      <c r="AA52" s="40">
        <v>97.06</v>
      </c>
      <c r="AB52" s="95">
        <v>1921300</v>
      </c>
      <c r="AC52" s="40">
        <v>96.43</v>
      </c>
      <c r="AD52" s="2">
        <f t="shared" si="0"/>
        <v>1.9899999999999949</v>
      </c>
      <c r="AE52" s="138">
        <f t="shared" si="1"/>
        <v>1.9991537973344631E-2</v>
      </c>
    </row>
    <row r="53" spans="1:31" x14ac:dyDescent="0.25">
      <c r="O53" s="83">
        <v>1</v>
      </c>
      <c r="P53" s="83">
        <f t="shared" si="3"/>
        <v>110.6</v>
      </c>
      <c r="Q53" s="2"/>
      <c r="R53" s="34"/>
      <c r="T53" s="10" t="s">
        <v>107</v>
      </c>
      <c r="U53" s="90">
        <v>1457012</v>
      </c>
      <c r="W53" s="157">
        <v>42642</v>
      </c>
      <c r="X53" s="40">
        <v>95.55</v>
      </c>
      <c r="Y53" s="40">
        <v>95.87</v>
      </c>
      <c r="Z53" s="40">
        <v>94.84</v>
      </c>
      <c r="AA53" s="40">
        <v>95.15</v>
      </c>
      <c r="AB53" s="95">
        <v>1796500</v>
      </c>
      <c r="AC53" s="40">
        <v>94.54</v>
      </c>
      <c r="AD53" s="2">
        <f t="shared" si="0"/>
        <v>1.0300000000000011</v>
      </c>
      <c r="AE53" s="138">
        <f t="shared" si="1"/>
        <v>-3.8984300916656833E-3</v>
      </c>
    </row>
    <row r="54" spans="1:31" x14ac:dyDescent="0.25">
      <c r="O54" s="83">
        <v>0.99</v>
      </c>
      <c r="P54" s="83">
        <f t="shared" si="3"/>
        <v>109.494</v>
      </c>
      <c r="Q54" s="2"/>
      <c r="R54" s="34"/>
      <c r="T54" s="10" t="s">
        <v>110</v>
      </c>
      <c r="U54" s="90">
        <v>1798260</v>
      </c>
      <c r="W54" s="157">
        <v>42641</v>
      </c>
      <c r="X54" s="40">
        <v>94.5</v>
      </c>
      <c r="Y54" s="40">
        <v>95.62</v>
      </c>
      <c r="Z54" s="40">
        <v>94.17</v>
      </c>
      <c r="AA54" s="40">
        <v>95.53</v>
      </c>
      <c r="AB54" s="95">
        <v>1100000</v>
      </c>
      <c r="AC54" s="40">
        <v>94.91</v>
      </c>
      <c r="AD54" s="2">
        <f t="shared" si="0"/>
        <v>1.4500000000000028</v>
      </c>
      <c r="AE54" s="138">
        <f t="shared" si="1"/>
        <v>1.1079152018749205E-2</v>
      </c>
    </row>
    <row r="55" spans="1:31" x14ac:dyDescent="0.25">
      <c r="O55" s="83">
        <v>0.98</v>
      </c>
      <c r="P55" s="83">
        <f t="shared" si="3"/>
        <v>108.38799999999999</v>
      </c>
      <c r="Q55" s="2"/>
      <c r="R55" s="34"/>
      <c r="T55" s="10" t="s">
        <v>108</v>
      </c>
      <c r="U55" s="88" t="s">
        <v>565</v>
      </c>
      <c r="W55" s="157">
        <v>42640</v>
      </c>
      <c r="X55" s="40">
        <v>93.25</v>
      </c>
      <c r="Y55" s="40">
        <v>94.72</v>
      </c>
      <c r="Z55" s="40">
        <v>93.15</v>
      </c>
      <c r="AA55" s="40">
        <v>94.48</v>
      </c>
      <c r="AB55" s="95">
        <v>1086500</v>
      </c>
      <c r="AC55" s="40">
        <v>93.87</v>
      </c>
      <c r="AD55" s="2">
        <f t="shared" si="0"/>
        <v>1.5699999999999932</v>
      </c>
      <c r="AE55" s="138">
        <f t="shared" si="1"/>
        <v>1.2839879154078471E-2</v>
      </c>
    </row>
    <row r="56" spans="1:31" x14ac:dyDescent="0.25">
      <c r="O56" s="83">
        <v>0.97</v>
      </c>
      <c r="P56" s="83">
        <f t="shared" si="3"/>
        <v>107.282</v>
      </c>
      <c r="T56" s="10" t="s">
        <v>111</v>
      </c>
      <c r="U56" s="88">
        <v>20.48</v>
      </c>
      <c r="W56" s="157">
        <v>42639</v>
      </c>
      <c r="X56" s="40">
        <v>93.07</v>
      </c>
      <c r="Y56" s="40">
        <v>94.05</v>
      </c>
      <c r="Z56" s="40">
        <v>92.84</v>
      </c>
      <c r="AA56" s="40">
        <v>93.28</v>
      </c>
      <c r="AB56" s="95">
        <v>1114700</v>
      </c>
      <c r="AC56" s="40">
        <v>92.68</v>
      </c>
      <c r="AD56" s="2">
        <f t="shared" si="0"/>
        <v>1.2099999999999937</v>
      </c>
      <c r="AE56" s="138">
        <f t="shared" si="1"/>
        <v>-3.6551279294774197E-3</v>
      </c>
    </row>
    <row r="57" spans="1:31" x14ac:dyDescent="0.25">
      <c r="O57" s="83">
        <v>0.96</v>
      </c>
      <c r="P57" s="83">
        <f t="shared" si="3"/>
        <v>106.17599999999999</v>
      </c>
      <c r="T57" s="10" t="s">
        <v>112</v>
      </c>
      <c r="U57" s="88">
        <v>5.4</v>
      </c>
      <c r="W57" s="157">
        <v>42636</v>
      </c>
      <c r="X57" s="40">
        <v>93.48</v>
      </c>
      <c r="Y57" s="40">
        <v>94.23</v>
      </c>
      <c r="Z57" s="40">
        <v>93.25</v>
      </c>
      <c r="AA57" s="40">
        <v>93.62</v>
      </c>
      <c r="AB57" s="95">
        <v>889500</v>
      </c>
      <c r="AC57" s="40">
        <v>93.02</v>
      </c>
      <c r="AD57" s="2">
        <f t="shared" si="0"/>
        <v>0.98000000000000398</v>
      </c>
      <c r="AE57" s="138">
        <f t="shared" si="1"/>
        <v>-3.1079198371022354E-3</v>
      </c>
    </row>
    <row r="58" spans="1:31" x14ac:dyDescent="0.25">
      <c r="O58" s="83">
        <v>0.95</v>
      </c>
      <c r="P58" s="83">
        <f t="shared" si="3"/>
        <v>105.07</v>
      </c>
      <c r="T58" s="10" t="s">
        <v>109</v>
      </c>
      <c r="U58" s="88" t="s">
        <v>566</v>
      </c>
      <c r="W58" s="157">
        <v>42635</v>
      </c>
      <c r="X58" s="40">
        <v>93.78</v>
      </c>
      <c r="Y58" s="40">
        <v>94.39</v>
      </c>
      <c r="Z58" s="40">
        <v>93.64</v>
      </c>
      <c r="AA58" s="40">
        <v>93.91</v>
      </c>
      <c r="AB58" s="95">
        <v>1280100</v>
      </c>
      <c r="AC58" s="40">
        <v>93.31</v>
      </c>
      <c r="AD58" s="2">
        <f t="shared" si="0"/>
        <v>0.75</v>
      </c>
      <c r="AE58" s="138">
        <f t="shared" si="1"/>
        <v>8.6477137606744137E-3</v>
      </c>
    </row>
    <row r="59" spans="1:31" x14ac:dyDescent="0.25">
      <c r="O59" s="83">
        <v>0.94</v>
      </c>
      <c r="P59" s="83">
        <f t="shared" si="3"/>
        <v>103.96399999999998</v>
      </c>
      <c r="W59" s="157">
        <v>42634</v>
      </c>
      <c r="X59" s="40">
        <v>92.03</v>
      </c>
      <c r="Y59" s="40">
        <v>93.31</v>
      </c>
      <c r="Z59" s="40">
        <v>91.89</v>
      </c>
      <c r="AA59" s="40">
        <v>93.11</v>
      </c>
      <c r="AB59" s="95">
        <v>1253700</v>
      </c>
      <c r="AC59" s="40">
        <v>92.51</v>
      </c>
      <c r="AD59" s="2">
        <f t="shared" si="0"/>
        <v>1.4200000000000017</v>
      </c>
      <c r="AE59" s="138">
        <f t="shared" si="1"/>
        <v>1.2920179568597367E-2</v>
      </c>
    </row>
    <row r="60" spans="1:31" x14ac:dyDescent="0.25">
      <c r="O60" s="83">
        <v>0.93</v>
      </c>
      <c r="P60" s="83">
        <f t="shared" si="3"/>
        <v>102.858</v>
      </c>
      <c r="W60" s="157">
        <v>42633</v>
      </c>
      <c r="X60" s="40">
        <v>92.38</v>
      </c>
      <c r="Y60" s="40">
        <v>92.53</v>
      </c>
      <c r="Z60" s="40">
        <v>91.61</v>
      </c>
      <c r="AA60" s="40">
        <v>91.92</v>
      </c>
      <c r="AB60" s="95">
        <v>1369500</v>
      </c>
      <c r="AC60" s="40">
        <v>91.33</v>
      </c>
      <c r="AD60" s="2">
        <f t="shared" si="0"/>
        <v>0.92000000000000171</v>
      </c>
      <c r="AE60" s="138">
        <f t="shared" si="1"/>
        <v>-1.2029746281714271E-3</v>
      </c>
    </row>
    <row r="61" spans="1:31" x14ac:dyDescent="0.25">
      <c r="O61" s="83">
        <v>0.92</v>
      </c>
      <c r="P61" s="83">
        <f t="shared" si="3"/>
        <v>101.752</v>
      </c>
      <c r="W61" s="157">
        <v>42632</v>
      </c>
      <c r="X61" s="40">
        <v>91.76</v>
      </c>
      <c r="Y61" s="40">
        <v>92.67</v>
      </c>
      <c r="Z61" s="40">
        <v>91.76</v>
      </c>
      <c r="AA61" s="40">
        <v>92.03</v>
      </c>
      <c r="AB61" s="95">
        <v>1111100</v>
      </c>
      <c r="AC61" s="40">
        <v>91.44</v>
      </c>
      <c r="AD61" s="2">
        <f t="shared" si="0"/>
        <v>0.90999999999999659</v>
      </c>
      <c r="AE61" s="138">
        <f t="shared" si="1"/>
        <v>7.4922873512559551E-3</v>
      </c>
    </row>
    <row r="62" spans="1:31" x14ac:dyDescent="0.25">
      <c r="O62" s="83">
        <v>0.91</v>
      </c>
      <c r="P62" s="83">
        <f t="shared" si="3"/>
        <v>100.646</v>
      </c>
      <c r="W62" s="157">
        <v>42629</v>
      </c>
      <c r="X62" s="40">
        <v>91.06</v>
      </c>
      <c r="Y62" s="40">
        <v>91.78</v>
      </c>
      <c r="Z62" s="40">
        <v>90.44</v>
      </c>
      <c r="AA62" s="40">
        <v>91.35</v>
      </c>
      <c r="AB62" s="95">
        <v>2074000</v>
      </c>
      <c r="AC62" s="40">
        <v>90.76</v>
      </c>
      <c r="AD62" s="2">
        <f t="shared" si="0"/>
        <v>1.3400000000000034</v>
      </c>
      <c r="AE62" s="138">
        <f t="shared" si="1"/>
        <v>-1.7597888253408911E-3</v>
      </c>
    </row>
    <row r="63" spans="1:31" x14ac:dyDescent="0.25">
      <c r="O63" s="83">
        <v>0.9</v>
      </c>
      <c r="P63" s="83">
        <f t="shared" si="3"/>
        <v>99.539999999999992</v>
      </c>
      <c r="W63" s="157">
        <v>42628</v>
      </c>
      <c r="X63" s="40">
        <v>90.36</v>
      </c>
      <c r="Y63" s="40">
        <v>91.94</v>
      </c>
      <c r="Z63" s="40">
        <v>89.92</v>
      </c>
      <c r="AA63" s="40">
        <v>91.51</v>
      </c>
      <c r="AB63" s="95">
        <v>1476500</v>
      </c>
      <c r="AC63" s="40">
        <v>90.92</v>
      </c>
      <c r="AD63" s="2">
        <f t="shared" si="0"/>
        <v>2.019999999999996</v>
      </c>
      <c r="AE63" s="138">
        <f t="shared" si="1"/>
        <v>9.2130092130091601E-3</v>
      </c>
    </row>
    <row r="64" spans="1:31" x14ac:dyDescent="0.25">
      <c r="W64" s="157">
        <v>42627</v>
      </c>
      <c r="X64" s="40">
        <v>90.52</v>
      </c>
      <c r="Y64" s="40">
        <v>91.66</v>
      </c>
      <c r="Z64" s="40">
        <v>90.22</v>
      </c>
      <c r="AA64" s="40">
        <v>90.67</v>
      </c>
      <c r="AB64" s="95">
        <v>1714200</v>
      </c>
      <c r="AC64" s="40">
        <v>90.09</v>
      </c>
      <c r="AD64" s="2">
        <f t="shared" si="0"/>
        <v>1.4399999999999977</v>
      </c>
      <c r="AE64" s="138">
        <f t="shared" si="1"/>
        <v>-7.7639751552782688E-4</v>
      </c>
    </row>
    <row r="65" spans="23:31" x14ac:dyDescent="0.25">
      <c r="W65" s="157">
        <v>42626</v>
      </c>
      <c r="X65" s="40">
        <v>91.44</v>
      </c>
      <c r="Y65" s="40">
        <v>92.12</v>
      </c>
      <c r="Z65" s="40">
        <v>90.3</v>
      </c>
      <c r="AA65" s="40">
        <v>90.74</v>
      </c>
      <c r="AB65" s="95">
        <v>1102300</v>
      </c>
      <c r="AC65" s="40">
        <v>90.16</v>
      </c>
      <c r="AD65" s="2">
        <f t="shared" si="0"/>
        <v>1.8200000000000074</v>
      </c>
      <c r="AE65" s="138">
        <f t="shared" si="1"/>
        <v>-1.7650904336456774E-2</v>
      </c>
    </row>
    <row r="66" spans="23:31" x14ac:dyDescent="0.25">
      <c r="W66" s="157">
        <v>42625</v>
      </c>
      <c r="X66" s="40">
        <v>90.69</v>
      </c>
      <c r="Y66" s="40">
        <v>93.03</v>
      </c>
      <c r="Z66" s="40">
        <v>90.21</v>
      </c>
      <c r="AA66" s="40">
        <v>92.38</v>
      </c>
      <c r="AB66" s="95">
        <v>1413500</v>
      </c>
      <c r="AC66" s="40">
        <v>91.78</v>
      </c>
      <c r="AD66" s="2">
        <f t="shared" si="0"/>
        <v>2.8200000000000074</v>
      </c>
      <c r="AE66" s="138">
        <f t="shared" si="1"/>
        <v>1.7516629711751719E-2</v>
      </c>
    </row>
    <row r="67" spans="23:31" x14ac:dyDescent="0.25">
      <c r="W67" s="157">
        <v>42622</v>
      </c>
      <c r="X67" s="40">
        <v>93.29</v>
      </c>
      <c r="Y67" s="40">
        <v>93.29</v>
      </c>
      <c r="Z67" s="40">
        <v>90.75</v>
      </c>
      <c r="AA67" s="40">
        <v>90.78</v>
      </c>
      <c r="AB67" s="95">
        <v>1646200</v>
      </c>
      <c r="AC67" s="40">
        <v>90.2</v>
      </c>
      <c r="AD67" s="2">
        <f>Y67-Z67</f>
        <v>2.5400000000000063</v>
      </c>
      <c r="AE67" s="138">
        <f>AC67/AC68-1</f>
        <v>-3.4054401370743115E-2</v>
      </c>
    </row>
    <row r="68" spans="23:31" x14ac:dyDescent="0.25">
      <c r="W68" s="157">
        <v>42621</v>
      </c>
      <c r="X68" s="40">
        <v>94</v>
      </c>
      <c r="Y68" s="40">
        <v>94.92</v>
      </c>
      <c r="Z68" s="40">
        <v>93.24</v>
      </c>
      <c r="AA68" s="40">
        <v>93.99</v>
      </c>
      <c r="AB68" s="95">
        <v>1271600</v>
      </c>
      <c r="AC68" s="40">
        <v>93.38</v>
      </c>
      <c r="AD68" s="2">
        <f>Y68-Z68</f>
        <v>1.6800000000000068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42713</v>
      </c>
      <c r="X2" s="10">
        <v>180.95</v>
      </c>
      <c r="Y2" s="10">
        <v>181.9</v>
      </c>
      <c r="Z2" s="10">
        <v>176.9</v>
      </c>
      <c r="AA2" s="10">
        <v>179.09</v>
      </c>
      <c r="AB2" s="95">
        <v>7569200</v>
      </c>
      <c r="AC2" s="10">
        <v>179.09</v>
      </c>
      <c r="AD2" s="2">
        <f>Y2-Z2</f>
        <v>5</v>
      </c>
      <c r="AE2" s="138">
        <f>AC2/AC3-1</f>
        <v>4.9089098471091219E-2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179.09</v>
      </c>
      <c r="T3" s="63"/>
      <c r="W3" s="133">
        <v>42712</v>
      </c>
      <c r="X3" s="10">
        <v>169.55</v>
      </c>
      <c r="Y3" s="10">
        <v>171.38</v>
      </c>
      <c r="Z3" s="10">
        <v>167.51</v>
      </c>
      <c r="AA3" s="10">
        <v>170.71</v>
      </c>
      <c r="AB3" s="95">
        <v>3686300</v>
      </c>
      <c r="AC3" s="10">
        <v>170.71</v>
      </c>
      <c r="AD3" s="2">
        <f t="shared" ref="AD3:AD66" si="0">Y3-Z3</f>
        <v>3.8700000000000045</v>
      </c>
      <c r="AE3" s="138">
        <f t="shared" ref="AE3:AE66" si="1">AC3/AC4-1</f>
        <v>1.2815188371403163E-2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179.09</v>
      </c>
      <c r="R4" s="521">
        <v>4.9099999999999998E-2</v>
      </c>
      <c r="T4" s="63"/>
      <c r="W4" s="133">
        <v>42711</v>
      </c>
      <c r="X4" s="10">
        <v>164.76</v>
      </c>
      <c r="Y4" s="10">
        <v>168.55</v>
      </c>
      <c r="Z4" s="10">
        <v>163.66999999999999</v>
      </c>
      <c r="AA4" s="10">
        <v>168.55</v>
      </c>
      <c r="AB4" s="95">
        <v>3237500</v>
      </c>
      <c r="AC4" s="10">
        <v>168.55</v>
      </c>
      <c r="AD4" s="2">
        <f t="shared" si="0"/>
        <v>4.8800000000000239</v>
      </c>
      <c r="AE4" s="138">
        <f t="shared" si="1"/>
        <v>2.3003156105851019E-2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42710</v>
      </c>
      <c r="X5" s="10">
        <v>166.81</v>
      </c>
      <c r="Y5" s="10">
        <v>167.97</v>
      </c>
      <c r="Z5" s="10">
        <v>163.44999999999999</v>
      </c>
      <c r="AA5" s="10">
        <v>164.76</v>
      </c>
      <c r="AB5" s="95">
        <v>3900700</v>
      </c>
      <c r="AC5" s="10">
        <v>164.76</v>
      </c>
      <c r="AD5" s="2">
        <f t="shared" si="0"/>
        <v>4.5200000000000102</v>
      </c>
      <c r="AE5" s="138">
        <f t="shared" si="1"/>
        <v>-8.2465539035695423E-3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42709</v>
      </c>
      <c r="X6" s="10">
        <v>166.01</v>
      </c>
      <c r="Y6" s="10">
        <v>166.61</v>
      </c>
      <c r="Z6" s="10">
        <v>162.4</v>
      </c>
      <c r="AA6" s="10">
        <v>166.13</v>
      </c>
      <c r="AB6" s="95">
        <v>2133100</v>
      </c>
      <c r="AC6" s="10">
        <v>166.13</v>
      </c>
      <c r="AD6" s="2">
        <f t="shared" si="0"/>
        <v>4.210000000000008</v>
      </c>
      <c r="AE6" s="138">
        <f t="shared" si="1"/>
        <v>1.1630739252222577E-2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42706</v>
      </c>
      <c r="X7" s="10">
        <v>163.57</v>
      </c>
      <c r="Y7" s="10">
        <v>164.92</v>
      </c>
      <c r="Z7" s="10">
        <v>160.62</v>
      </c>
      <c r="AA7" s="10">
        <v>164.22</v>
      </c>
      <c r="AB7" s="95">
        <v>2690100</v>
      </c>
      <c r="AC7" s="10">
        <v>164.22</v>
      </c>
      <c r="AD7" s="2">
        <f t="shared" si="0"/>
        <v>4.2999999999999829</v>
      </c>
      <c r="AE7" s="138">
        <f t="shared" si="1"/>
        <v>8.7843233613857929E-3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42705</v>
      </c>
      <c r="X8" s="10">
        <v>170.01</v>
      </c>
      <c r="Y8" s="10">
        <v>170.49</v>
      </c>
      <c r="Z8" s="10">
        <v>161.21</v>
      </c>
      <c r="AA8" s="10">
        <v>162.79</v>
      </c>
      <c r="AB8" s="95">
        <v>4637700</v>
      </c>
      <c r="AC8" s="10">
        <v>162.79</v>
      </c>
      <c r="AD8" s="2">
        <f t="shared" si="0"/>
        <v>9.2800000000000011</v>
      </c>
      <c r="AE8" s="138">
        <f t="shared" si="1"/>
        <v>-4.5163939233972772E-2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42704</v>
      </c>
      <c r="X9" s="10">
        <v>175.12</v>
      </c>
      <c r="Y9" s="10">
        <v>175.9</v>
      </c>
      <c r="Z9" s="10">
        <v>170.44</v>
      </c>
      <c r="AA9" s="10">
        <v>170.49</v>
      </c>
      <c r="AB9" s="95">
        <v>3104600</v>
      </c>
      <c r="AC9" s="10">
        <v>170.49</v>
      </c>
      <c r="AD9" s="2">
        <f t="shared" si="0"/>
        <v>5.460000000000008</v>
      </c>
      <c r="AE9" s="138">
        <f t="shared" si="1"/>
        <v>-2.827016243944136E-2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42703</v>
      </c>
      <c r="X10" s="10">
        <v>173.86</v>
      </c>
      <c r="Y10" s="10">
        <v>176.98</v>
      </c>
      <c r="Z10" s="10">
        <v>173.43</v>
      </c>
      <c r="AA10" s="10">
        <v>175.45</v>
      </c>
      <c r="AB10" s="95">
        <v>1850100</v>
      </c>
      <c r="AC10" s="10">
        <v>175.45</v>
      </c>
      <c r="AD10" s="2">
        <f t="shared" si="0"/>
        <v>3.5499999999999829</v>
      </c>
      <c r="AE10" s="138">
        <f t="shared" si="1"/>
        <v>4.5805897509303417E-3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1.21E-2</v>
      </c>
      <c r="W11" s="133">
        <v>42702</v>
      </c>
      <c r="X11" s="10">
        <v>176.06</v>
      </c>
      <c r="Y11" s="10">
        <v>177.07</v>
      </c>
      <c r="Z11" s="10">
        <v>174.54</v>
      </c>
      <c r="AA11" s="10">
        <v>174.65</v>
      </c>
      <c r="AB11" s="95">
        <v>2524300</v>
      </c>
      <c r="AC11" s="10">
        <v>174.65</v>
      </c>
      <c r="AD11" s="2">
        <f t="shared" si="0"/>
        <v>2.5300000000000011</v>
      </c>
      <c r="AE11" s="138">
        <f t="shared" si="1"/>
        <v>-1.1881188118811892E-2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42699</v>
      </c>
      <c r="X12" s="10">
        <v>176.78</v>
      </c>
      <c r="Y12" s="10">
        <v>177.02</v>
      </c>
      <c r="Z12" s="10">
        <v>175.57</v>
      </c>
      <c r="AA12" s="10">
        <v>176.75</v>
      </c>
      <c r="AB12" s="95">
        <v>817600</v>
      </c>
      <c r="AC12" s="10">
        <v>176.75</v>
      </c>
      <c r="AD12" s="2">
        <f t="shared" si="0"/>
        <v>1.4500000000000171</v>
      </c>
      <c r="AE12" s="138">
        <f t="shared" si="1"/>
        <v>-1.8635644906257465E-3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42697</v>
      </c>
      <c r="X13" s="10">
        <v>176.36</v>
      </c>
      <c r="Y13" s="10">
        <v>177.76</v>
      </c>
      <c r="Z13" s="10">
        <v>175.24</v>
      </c>
      <c r="AA13" s="10">
        <v>177.08</v>
      </c>
      <c r="AB13" s="95">
        <v>2212300</v>
      </c>
      <c r="AC13" s="10">
        <v>177.08</v>
      </c>
      <c r="AD13" s="2">
        <f t="shared" si="0"/>
        <v>2.5199999999999818</v>
      </c>
      <c r="AE13" s="138">
        <f t="shared" si="1"/>
        <v>3.3894475200546559E-4</v>
      </c>
    </row>
    <row r="14" spans="1:31" x14ac:dyDescent="0.25">
      <c r="W14" s="133">
        <v>42696</v>
      </c>
      <c r="X14" s="10">
        <v>173.72</v>
      </c>
      <c r="Y14" s="10">
        <v>177.42</v>
      </c>
      <c r="Z14" s="10">
        <v>173.31</v>
      </c>
      <c r="AA14" s="10">
        <v>177.02</v>
      </c>
      <c r="AB14" s="95">
        <v>3095300</v>
      </c>
      <c r="AC14" s="10">
        <v>177.02</v>
      </c>
      <c r="AD14" s="2">
        <f t="shared" si="0"/>
        <v>4.1099999999999852</v>
      </c>
      <c r="AE14" s="138">
        <f t="shared" si="1"/>
        <v>2.5727198980183053E-2</v>
      </c>
    </row>
    <row r="15" spans="1:31" x14ac:dyDescent="0.25">
      <c r="W15" s="133">
        <v>42695</v>
      </c>
      <c r="X15" s="10">
        <v>169.13</v>
      </c>
      <c r="Y15" s="10">
        <v>172.76</v>
      </c>
      <c r="Z15" s="10">
        <v>169.13</v>
      </c>
      <c r="AA15" s="10">
        <v>172.58</v>
      </c>
      <c r="AB15" s="95">
        <v>2130000</v>
      </c>
      <c r="AC15" s="10">
        <v>172.58</v>
      </c>
      <c r="AD15" s="2">
        <f t="shared" si="0"/>
        <v>3.6299999999999955</v>
      </c>
      <c r="AE15" s="138">
        <f t="shared" si="1"/>
        <v>2.6284490960989615E-2</v>
      </c>
    </row>
    <row r="16" spans="1:31" x14ac:dyDescent="0.25">
      <c r="W16" s="133">
        <v>42692</v>
      </c>
      <c r="X16" s="10">
        <v>166.75</v>
      </c>
      <c r="Y16" s="10">
        <v>169.16</v>
      </c>
      <c r="Z16" s="10">
        <v>166.75</v>
      </c>
      <c r="AA16" s="10">
        <v>168.16</v>
      </c>
      <c r="AB16" s="95">
        <v>1929700</v>
      </c>
      <c r="AC16" s="10">
        <v>168.16</v>
      </c>
      <c r="AD16" s="2">
        <f t="shared" si="0"/>
        <v>2.4099999999999966</v>
      </c>
      <c r="AE16" s="138">
        <f t="shared" si="1"/>
        <v>6.7049808429118229E-3</v>
      </c>
    </row>
    <row r="17" spans="1:31" x14ac:dyDescent="0.25">
      <c r="W17" s="133">
        <v>42691</v>
      </c>
      <c r="X17" s="10">
        <v>167.35</v>
      </c>
      <c r="Y17" s="10">
        <v>169.02</v>
      </c>
      <c r="Z17" s="10">
        <v>166.02</v>
      </c>
      <c r="AA17" s="10">
        <v>167.04</v>
      </c>
      <c r="AB17" s="95">
        <v>1807200</v>
      </c>
      <c r="AC17" s="10">
        <v>167.04</v>
      </c>
      <c r="AD17" s="2">
        <f t="shared" si="0"/>
        <v>3</v>
      </c>
      <c r="AE17" s="138">
        <f t="shared" si="1"/>
        <v>-4.7071441339452402E-3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42690</v>
      </c>
      <c r="X18" s="10">
        <v>166.3</v>
      </c>
      <c r="Y18" s="10">
        <v>168.17</v>
      </c>
      <c r="Z18" s="10">
        <v>165.75</v>
      </c>
      <c r="AA18" s="10">
        <v>167.83</v>
      </c>
      <c r="AB18" s="95">
        <v>1330800</v>
      </c>
      <c r="AC18" s="10">
        <v>167.83</v>
      </c>
      <c r="AD18" s="2">
        <f t="shared" si="0"/>
        <v>2.4199999999999875</v>
      </c>
      <c r="AE18" s="138">
        <f t="shared" si="1"/>
        <v>8.2907780114149787E-3</v>
      </c>
    </row>
    <row r="19" spans="1:31" x14ac:dyDescent="0.25">
      <c r="W19" s="133">
        <v>42689</v>
      </c>
      <c r="X19" s="10">
        <v>164.83</v>
      </c>
      <c r="Y19" s="10">
        <v>167.5</v>
      </c>
      <c r="Z19" s="10">
        <v>163.61000000000001</v>
      </c>
      <c r="AA19" s="10">
        <v>166.45</v>
      </c>
      <c r="AB19" s="95">
        <v>2483500</v>
      </c>
      <c r="AC19" s="10">
        <v>166.45</v>
      </c>
      <c r="AD19" s="2">
        <f t="shared" si="0"/>
        <v>3.8899999999999864</v>
      </c>
      <c r="AE19" s="138">
        <f t="shared" si="1"/>
        <v>1.6302356820124375E-2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42688</v>
      </c>
      <c r="X20" s="10">
        <v>166.47</v>
      </c>
      <c r="Y20" s="10">
        <v>167.77</v>
      </c>
      <c r="Z20" s="10">
        <v>163.02000000000001</v>
      </c>
      <c r="AA20" s="10">
        <v>163.78</v>
      </c>
      <c r="AB20" s="95">
        <v>2818700</v>
      </c>
      <c r="AC20" s="10">
        <v>163.78</v>
      </c>
      <c r="AD20" s="2">
        <f t="shared" si="0"/>
        <v>4.75</v>
      </c>
      <c r="AE20" s="138">
        <f t="shared" si="1"/>
        <v>-2.2442401814491975E-2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42685</v>
      </c>
      <c r="X21" s="10">
        <v>167.35</v>
      </c>
      <c r="Y21" s="10">
        <v>170</v>
      </c>
      <c r="Z21" s="10">
        <v>165.73</v>
      </c>
      <c r="AA21" s="10">
        <v>167.54</v>
      </c>
      <c r="AB21" s="95">
        <v>2979300</v>
      </c>
      <c r="AC21" s="10">
        <v>167.54</v>
      </c>
      <c r="AD21" s="2">
        <f t="shared" si="0"/>
        <v>4.2700000000000102</v>
      </c>
      <c r="AE21" s="138">
        <f t="shared" si="1"/>
        <v>-2.3818030248898836E-3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42684</v>
      </c>
      <c r="X22" s="10">
        <v>173.72</v>
      </c>
      <c r="Y22" s="10">
        <v>174.5</v>
      </c>
      <c r="Z22" s="10">
        <v>163.30000000000001</v>
      </c>
      <c r="AA22" s="10">
        <v>167.94</v>
      </c>
      <c r="AB22" s="95">
        <v>5121700</v>
      </c>
      <c r="AC22" s="10">
        <v>167.94</v>
      </c>
      <c r="AD22" s="2">
        <f t="shared" si="0"/>
        <v>11.199999999999989</v>
      </c>
      <c r="AE22" s="138">
        <f t="shared" si="1"/>
        <v>-3.1599584822973092E-2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42683</v>
      </c>
      <c r="X23" s="10">
        <v>171.47</v>
      </c>
      <c r="Y23" s="10">
        <v>176.5</v>
      </c>
      <c r="Z23" s="10">
        <v>171.16</v>
      </c>
      <c r="AA23" s="10">
        <v>173.42</v>
      </c>
      <c r="AB23" s="95">
        <v>3245500</v>
      </c>
      <c r="AC23" s="10">
        <v>173.42</v>
      </c>
      <c r="AD23" s="2">
        <f t="shared" si="0"/>
        <v>5.3400000000000034</v>
      </c>
      <c r="AE23" s="138">
        <f t="shared" si="1"/>
        <v>-2.0225988700565023E-2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42682</v>
      </c>
      <c r="X24" s="10">
        <v>177.07</v>
      </c>
      <c r="Y24" s="10">
        <v>178.02</v>
      </c>
      <c r="Z24" s="10">
        <v>175.11</v>
      </c>
      <c r="AA24" s="10">
        <v>177</v>
      </c>
      <c r="AB24" s="95">
        <v>1892300</v>
      </c>
      <c r="AC24" s="10">
        <v>177</v>
      </c>
      <c r="AD24" s="2">
        <f t="shared" si="0"/>
        <v>2.9099999999999966</v>
      </c>
      <c r="AE24" s="138">
        <f t="shared" si="1"/>
        <v>2.2603978300184124E-4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42681</v>
      </c>
      <c r="X25" s="10">
        <v>174.39</v>
      </c>
      <c r="Y25" s="10">
        <v>177.88</v>
      </c>
      <c r="Z25" s="10">
        <v>174.11</v>
      </c>
      <c r="AA25" s="10">
        <v>176.96</v>
      </c>
      <c r="AB25" s="95">
        <v>2612600</v>
      </c>
      <c r="AC25" s="10">
        <v>176.96</v>
      </c>
      <c r="AD25" s="2">
        <f t="shared" si="0"/>
        <v>3.7699999999999818</v>
      </c>
      <c r="AE25" s="138">
        <f t="shared" si="1"/>
        <v>2.7821339373874876E-2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42678</v>
      </c>
      <c r="X26" s="10">
        <v>170.4</v>
      </c>
      <c r="Y26" s="10">
        <v>174.53</v>
      </c>
      <c r="Z26" s="10">
        <v>170.23</v>
      </c>
      <c r="AA26" s="10">
        <v>172.17</v>
      </c>
      <c r="AB26" s="95">
        <v>2175300</v>
      </c>
      <c r="AC26" s="10">
        <v>172.17</v>
      </c>
      <c r="AD26" s="2">
        <f t="shared" si="0"/>
        <v>4.3000000000000114</v>
      </c>
      <c r="AE26" s="138">
        <f t="shared" si="1"/>
        <v>-4.7401583906585554E-3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42677</v>
      </c>
      <c r="X27" s="10">
        <v>172.45</v>
      </c>
      <c r="Y27" s="10">
        <v>175.34</v>
      </c>
      <c r="Z27" s="10">
        <v>172.15</v>
      </c>
      <c r="AA27" s="10">
        <v>172.99</v>
      </c>
      <c r="AB27" s="95">
        <v>2065400</v>
      </c>
      <c r="AC27" s="10">
        <v>172.99</v>
      </c>
      <c r="AD27" s="2">
        <f t="shared" si="0"/>
        <v>3.1899999999999977</v>
      </c>
      <c r="AE27" s="138">
        <f t="shared" si="1"/>
        <v>2.4918868799259641E-3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42676</v>
      </c>
      <c r="X28" s="10">
        <v>172.91</v>
      </c>
      <c r="Y28" s="10">
        <v>174.15</v>
      </c>
      <c r="Z28" s="10">
        <v>169.81</v>
      </c>
      <c r="AA28" s="10">
        <v>172.56</v>
      </c>
      <c r="AB28" s="95">
        <v>4350100</v>
      </c>
      <c r="AC28" s="10">
        <v>172.56</v>
      </c>
      <c r="AD28" s="2">
        <f t="shared" si="0"/>
        <v>4.3400000000000034</v>
      </c>
      <c r="AE28" s="138">
        <f t="shared" si="1"/>
        <v>2.227488151658763E-2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42675</v>
      </c>
      <c r="X29" s="10">
        <v>170.72</v>
      </c>
      <c r="Y29" s="10">
        <v>171.55</v>
      </c>
      <c r="Z29" s="10">
        <v>165.83</v>
      </c>
      <c r="AA29" s="10">
        <v>168.8</v>
      </c>
      <c r="AB29" s="95">
        <v>2845200</v>
      </c>
      <c r="AC29" s="10">
        <v>168.8</v>
      </c>
      <c r="AD29" s="2">
        <f t="shared" si="0"/>
        <v>5.7199999999999989</v>
      </c>
      <c r="AE29" s="138">
        <f t="shared" si="1"/>
        <v>-8.6915668311016159E-3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42674</v>
      </c>
      <c r="X30" s="10">
        <v>170</v>
      </c>
      <c r="Y30" s="10">
        <v>171.66</v>
      </c>
      <c r="Z30" s="10">
        <v>168.69</v>
      </c>
      <c r="AA30" s="10">
        <v>170.28</v>
      </c>
      <c r="AB30" s="95">
        <v>2031700</v>
      </c>
      <c r="AC30" s="10">
        <v>170.28</v>
      </c>
      <c r="AD30" s="2">
        <f t="shared" si="0"/>
        <v>2.9699999999999989</v>
      </c>
      <c r="AE30" s="138">
        <f t="shared" si="1"/>
        <v>5.4915854738706305E-3</v>
      </c>
    </row>
    <row r="31" spans="1:31" x14ac:dyDescent="0.25">
      <c r="W31" s="133">
        <v>42671</v>
      </c>
      <c r="X31" s="10">
        <v>172.49</v>
      </c>
      <c r="Y31" s="10">
        <v>172.87</v>
      </c>
      <c r="Z31" s="10">
        <v>169.04</v>
      </c>
      <c r="AA31" s="10">
        <v>169.35</v>
      </c>
      <c r="AB31" s="95">
        <v>2065100</v>
      </c>
      <c r="AC31" s="10">
        <v>169.35</v>
      </c>
      <c r="AD31" s="2">
        <f t="shared" si="0"/>
        <v>3.8300000000000125</v>
      </c>
      <c r="AE31" s="138">
        <f t="shared" si="1"/>
        <v>-1.6778913144449681E-2</v>
      </c>
    </row>
    <row r="32" spans="1:31" x14ac:dyDescent="0.25">
      <c r="L32" t="s">
        <v>216</v>
      </c>
      <c r="M32" s="2">
        <f>M50+K50-F50</f>
        <v>780.73999999999796</v>
      </c>
      <c r="W32" s="133">
        <v>42670</v>
      </c>
      <c r="X32" s="10">
        <v>174.31</v>
      </c>
      <c r="Y32" s="10">
        <v>175.25</v>
      </c>
      <c r="Z32" s="10">
        <v>171.78</v>
      </c>
      <c r="AA32" s="10">
        <v>172.24</v>
      </c>
      <c r="AB32" s="95">
        <v>1984000</v>
      </c>
      <c r="AC32" s="10">
        <v>172.24</v>
      </c>
      <c r="AD32" s="2">
        <f t="shared" si="0"/>
        <v>3.4699999999999989</v>
      </c>
      <c r="AE32" s="138">
        <f t="shared" si="1"/>
        <v>-4.3930635838149712E-3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42669</v>
      </c>
      <c r="X33" s="10">
        <v>172.15</v>
      </c>
      <c r="Y33" s="10">
        <v>174.78</v>
      </c>
      <c r="Z33" s="10">
        <v>171.1</v>
      </c>
      <c r="AA33" s="10">
        <v>173</v>
      </c>
      <c r="AB33" s="95">
        <v>2107500</v>
      </c>
      <c r="AC33" s="10">
        <v>173</v>
      </c>
      <c r="AD33" s="2">
        <f t="shared" si="0"/>
        <v>3.6800000000000068</v>
      </c>
      <c r="AE33" s="138">
        <f t="shared" si="1"/>
        <v>-3.7431615318168632E-3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42668</v>
      </c>
      <c r="X34" s="10">
        <v>176.03</v>
      </c>
      <c r="Y34" s="10">
        <v>176.5</v>
      </c>
      <c r="Z34" s="10">
        <v>173.51</v>
      </c>
      <c r="AA34" s="10">
        <v>173.65</v>
      </c>
      <c r="AB34" s="95">
        <v>2162200</v>
      </c>
      <c r="AC34" s="10">
        <v>173.65</v>
      </c>
      <c r="AD34" s="2">
        <f t="shared" si="0"/>
        <v>2.9900000000000091</v>
      </c>
      <c r="AE34" s="138">
        <f t="shared" si="1"/>
        <v>-1.6425941659586552E-2</v>
      </c>
    </row>
    <row r="35" spans="1:31" x14ac:dyDescent="0.25">
      <c r="A35" s="23" t="s">
        <v>71</v>
      </c>
      <c r="B35" s="63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42667</v>
      </c>
      <c r="X35" s="10">
        <v>174.16</v>
      </c>
      <c r="Y35" s="10">
        <v>177</v>
      </c>
      <c r="Z35" s="10">
        <v>173.56</v>
      </c>
      <c r="AA35" s="10">
        <v>176.55</v>
      </c>
      <c r="AB35" s="95">
        <v>1977200</v>
      </c>
      <c r="AC35" s="10">
        <v>176.55</v>
      </c>
      <c r="AD35" s="2">
        <f t="shared" si="0"/>
        <v>3.4399999999999977</v>
      </c>
      <c r="AE35" s="138">
        <f t="shared" si="1"/>
        <v>2.0992366412213803E-2</v>
      </c>
    </row>
    <row r="36" spans="1:31" x14ac:dyDescent="0.25">
      <c r="B36" s="63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42664</v>
      </c>
      <c r="X36" s="10">
        <v>172.29</v>
      </c>
      <c r="Y36" s="10">
        <v>173.4</v>
      </c>
      <c r="Z36" s="10">
        <v>170.7</v>
      </c>
      <c r="AA36" s="10">
        <v>172.92</v>
      </c>
      <c r="AB36" s="95">
        <v>1584200</v>
      </c>
      <c r="AC36" s="10">
        <v>172.92</v>
      </c>
      <c r="AD36" s="2">
        <f t="shared" si="0"/>
        <v>2.7000000000000171</v>
      </c>
      <c r="AE36" s="138">
        <f t="shared" si="1"/>
        <v>-2.8256732599043488E-3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42663</v>
      </c>
      <c r="X37" s="10">
        <v>171.66</v>
      </c>
      <c r="Y37" s="10">
        <v>174.58</v>
      </c>
      <c r="Z37" s="10">
        <v>171.02</v>
      </c>
      <c r="AA37" s="10">
        <v>173.41</v>
      </c>
      <c r="AB37" s="95">
        <v>1896100</v>
      </c>
      <c r="AC37" s="10">
        <v>173.41</v>
      </c>
      <c r="AD37" s="2">
        <f t="shared" si="0"/>
        <v>3.5600000000000023</v>
      </c>
      <c r="AE37" s="138">
        <f t="shared" si="1"/>
        <v>8.9602606621284053E-3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42662</v>
      </c>
      <c r="X38" s="10">
        <v>171.17</v>
      </c>
      <c r="Y38" s="10">
        <v>172.28</v>
      </c>
      <c r="Z38" s="10">
        <v>170.11</v>
      </c>
      <c r="AA38" s="10">
        <v>171.87</v>
      </c>
      <c r="AB38" s="95">
        <v>2044000</v>
      </c>
      <c r="AC38" s="10">
        <v>171.87</v>
      </c>
      <c r="AD38" s="2">
        <f t="shared" si="0"/>
        <v>2.1699999999999875</v>
      </c>
      <c r="AE38" s="138">
        <f t="shared" si="1"/>
        <v>-1.7424638438751083E-3</v>
      </c>
    </row>
    <row r="39" spans="1:31" x14ac:dyDescent="0.25">
      <c r="B39" s="63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42661</v>
      </c>
      <c r="X39" s="10">
        <v>170.65</v>
      </c>
      <c r="Y39" s="10">
        <v>172.87</v>
      </c>
      <c r="Z39" s="10">
        <v>170.54</v>
      </c>
      <c r="AA39" s="10">
        <v>172.17</v>
      </c>
      <c r="AB39" s="95">
        <v>1416700</v>
      </c>
      <c r="AC39" s="10">
        <v>172.17</v>
      </c>
      <c r="AD39" s="2">
        <f t="shared" si="0"/>
        <v>2.3300000000000125</v>
      </c>
      <c r="AE39" s="138">
        <f t="shared" si="1"/>
        <v>1.9481288488867765E-2</v>
      </c>
    </row>
    <row r="40" spans="1:31" x14ac:dyDescent="0.25">
      <c r="B40" s="63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42660</v>
      </c>
      <c r="X40" s="10">
        <v>169.7</v>
      </c>
      <c r="Y40" s="10">
        <v>170.95</v>
      </c>
      <c r="Z40" s="10">
        <v>168.73</v>
      </c>
      <c r="AA40" s="10">
        <v>168.88</v>
      </c>
      <c r="AB40" s="95">
        <v>1274100</v>
      </c>
      <c r="AC40" s="10">
        <v>168.88</v>
      </c>
      <c r="AD40" s="2">
        <f t="shared" si="0"/>
        <v>2.2199999999999989</v>
      </c>
      <c r="AE40" s="138">
        <f t="shared" si="1"/>
        <v>-7.1138808865894854E-3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20" t="s">
        <v>78</v>
      </c>
      <c r="P41" s="620"/>
      <c r="T41" s="91" t="s">
        <v>113</v>
      </c>
      <c r="W41" s="133">
        <v>42657</v>
      </c>
      <c r="X41" s="10">
        <v>169.98</v>
      </c>
      <c r="Y41" s="10">
        <v>172.64</v>
      </c>
      <c r="Z41" s="10">
        <v>169.34</v>
      </c>
      <c r="AA41" s="10">
        <v>170.09</v>
      </c>
      <c r="AB41" s="95">
        <v>1957000</v>
      </c>
      <c r="AC41" s="10">
        <v>170.09</v>
      </c>
      <c r="AD41" s="2">
        <f t="shared" si="0"/>
        <v>3.2999999999999829</v>
      </c>
      <c r="AE41" s="138">
        <f t="shared" si="1"/>
        <v>6.8071504676217032E-3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196.99900000000002</v>
      </c>
      <c r="Q42" s="2"/>
      <c r="T42" s="135" t="s">
        <v>98</v>
      </c>
      <c r="U42" s="98">
        <v>170.71</v>
      </c>
      <c r="W42" s="133">
        <v>42656</v>
      </c>
      <c r="X42" s="10">
        <v>168.77</v>
      </c>
      <c r="Y42" s="10">
        <v>169.9</v>
      </c>
      <c r="Z42" s="10">
        <v>166.8</v>
      </c>
      <c r="AA42" s="10">
        <v>168.94</v>
      </c>
      <c r="AB42" s="95">
        <v>2237300</v>
      </c>
      <c r="AC42" s="10">
        <v>168.94</v>
      </c>
      <c r="AD42" s="2">
        <f t="shared" si="0"/>
        <v>3.0999999999999943</v>
      </c>
      <c r="AE42" s="138">
        <f t="shared" si="1"/>
        <v>-8.9751862497799983E-3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195.20810000000003</v>
      </c>
      <c r="Q43" s="2"/>
      <c r="T43" s="136" t="s">
        <v>99</v>
      </c>
      <c r="U43" s="88">
        <v>180.95</v>
      </c>
      <c r="W43" s="133">
        <v>42655</v>
      </c>
      <c r="X43" s="10">
        <v>170.75</v>
      </c>
      <c r="Y43" s="10">
        <v>171.06</v>
      </c>
      <c r="Z43" s="10">
        <v>168.4</v>
      </c>
      <c r="AA43" s="10">
        <v>170.47</v>
      </c>
      <c r="AB43" s="95">
        <v>2174000</v>
      </c>
      <c r="AC43" s="10">
        <v>170.47</v>
      </c>
      <c r="AD43" s="2">
        <f t="shared" si="0"/>
        <v>2.6599999999999966</v>
      </c>
      <c r="AE43" s="138">
        <f t="shared" si="1"/>
        <v>-4.0895016650113192E-3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193.41720000000001</v>
      </c>
      <c r="Q44" s="2"/>
      <c r="T44" s="136" t="s">
        <v>100</v>
      </c>
      <c r="U44" s="88" t="s">
        <v>615</v>
      </c>
      <c r="W44" s="133">
        <v>42654</v>
      </c>
      <c r="X44" s="10">
        <v>175.29</v>
      </c>
      <c r="Y44" s="10">
        <v>175.5</v>
      </c>
      <c r="Z44" s="10">
        <v>169.53</v>
      </c>
      <c r="AA44" s="10">
        <v>171.17</v>
      </c>
      <c r="AB44" s="95">
        <v>2618100</v>
      </c>
      <c r="AC44" s="10">
        <v>171.17</v>
      </c>
      <c r="AD44" s="2">
        <f t="shared" si="0"/>
        <v>5.9699999999999989</v>
      </c>
      <c r="AE44" s="138">
        <f t="shared" si="1"/>
        <v>-2.0598500886879978E-2</v>
      </c>
    </row>
    <row r="45" spans="1:31" x14ac:dyDescent="0.25">
      <c r="O45" s="83">
        <v>1.07</v>
      </c>
      <c r="P45" s="83">
        <f t="shared" si="3"/>
        <v>191.62630000000001</v>
      </c>
      <c r="Q45" s="2"/>
      <c r="T45" s="136" t="s">
        <v>101</v>
      </c>
      <c r="U45" s="88" t="s">
        <v>616</v>
      </c>
      <c r="W45" s="133">
        <v>42653</v>
      </c>
      <c r="X45" s="10">
        <v>174.73</v>
      </c>
      <c r="Y45" s="10">
        <v>175.9</v>
      </c>
      <c r="Z45" s="10">
        <v>173.76</v>
      </c>
      <c r="AA45" s="10">
        <v>174.77</v>
      </c>
      <c r="AB45" s="95">
        <v>1633600</v>
      </c>
      <c r="AC45" s="10">
        <v>174.77</v>
      </c>
      <c r="AD45" s="2">
        <f t="shared" si="0"/>
        <v>2.1400000000000148</v>
      </c>
      <c r="AE45" s="138">
        <f t="shared" si="1"/>
        <v>3.2145112220882677E-3</v>
      </c>
    </row>
    <row r="46" spans="1:31" x14ac:dyDescent="0.25">
      <c r="O46" s="83">
        <v>1.06</v>
      </c>
      <c r="P46" s="83">
        <f t="shared" si="3"/>
        <v>189.83540000000002</v>
      </c>
      <c r="Q46" s="2"/>
      <c r="T46" s="136" t="s">
        <v>102</v>
      </c>
      <c r="U46" s="88">
        <v>55.78</v>
      </c>
      <c r="W46" s="133">
        <v>42650</v>
      </c>
      <c r="X46" s="10">
        <v>174.88</v>
      </c>
      <c r="Y46" s="10">
        <v>174.95</v>
      </c>
      <c r="Z46" s="10">
        <v>172.39</v>
      </c>
      <c r="AA46" s="10">
        <v>174.21</v>
      </c>
      <c r="AB46" s="95">
        <v>2184200</v>
      </c>
      <c r="AC46" s="10">
        <v>174.21</v>
      </c>
      <c r="AD46" s="2">
        <f t="shared" si="0"/>
        <v>2.5600000000000023</v>
      </c>
      <c r="AE46" s="138">
        <f t="shared" si="1"/>
        <v>1.1481715368288903E-4</v>
      </c>
    </row>
    <row r="47" spans="1:31" x14ac:dyDescent="0.25">
      <c r="O47" s="83">
        <v>1.05</v>
      </c>
      <c r="P47" s="83">
        <f t="shared" si="3"/>
        <v>188.0445</v>
      </c>
      <c r="Q47" s="2"/>
      <c r="T47" s="136" t="s">
        <v>103</v>
      </c>
      <c r="U47" s="88">
        <v>1.1826000000000001</v>
      </c>
      <c r="W47" s="133">
        <v>42649</v>
      </c>
      <c r="X47" s="10">
        <v>173.3</v>
      </c>
      <c r="Y47" s="10">
        <v>174.65</v>
      </c>
      <c r="Z47" s="10">
        <v>171.26</v>
      </c>
      <c r="AA47" s="10">
        <v>174.19</v>
      </c>
      <c r="AB47" s="95">
        <v>2101400</v>
      </c>
      <c r="AC47" s="10">
        <v>174.19</v>
      </c>
      <c r="AD47" s="2">
        <f t="shared" si="0"/>
        <v>3.3900000000000148</v>
      </c>
      <c r="AE47" s="138">
        <f t="shared" si="1"/>
        <v>4.0926908000922246E-3</v>
      </c>
    </row>
    <row r="48" spans="1:31" x14ac:dyDescent="0.25">
      <c r="O48" s="83">
        <v>1.04</v>
      </c>
      <c r="P48" s="83">
        <f t="shared" si="3"/>
        <v>186.25360000000001</v>
      </c>
      <c r="Q48" s="2"/>
      <c r="T48" s="136" t="s">
        <v>104</v>
      </c>
      <c r="U48" s="88" t="s">
        <v>129</v>
      </c>
      <c r="W48" s="133">
        <v>42648</v>
      </c>
      <c r="X48" s="10">
        <v>171.5</v>
      </c>
      <c r="Y48" s="10">
        <v>174.11</v>
      </c>
      <c r="Z48" s="10">
        <v>170.68</v>
      </c>
      <c r="AA48" s="10">
        <v>173.48</v>
      </c>
      <c r="AB48" s="95">
        <v>2614900</v>
      </c>
      <c r="AC48" s="10">
        <v>173.48</v>
      </c>
      <c r="AD48" s="2">
        <f t="shared" si="0"/>
        <v>3.4300000000000068</v>
      </c>
      <c r="AE48" s="138">
        <f t="shared" si="1"/>
        <v>2.62052647145814E-2</v>
      </c>
    </row>
    <row r="49" spans="1:31" x14ac:dyDescent="0.25">
      <c r="O49" s="83">
        <v>1.03</v>
      </c>
      <c r="P49" s="83">
        <f t="shared" si="3"/>
        <v>184.46270000000001</v>
      </c>
      <c r="Q49" s="2"/>
      <c r="T49" s="136"/>
      <c r="U49" s="88"/>
      <c r="W49" s="133">
        <v>42647</v>
      </c>
      <c r="X49" s="10">
        <v>170.61</v>
      </c>
      <c r="Y49" s="10">
        <v>170.9</v>
      </c>
      <c r="Z49" s="10">
        <v>168.08</v>
      </c>
      <c r="AA49" s="10">
        <v>169.05</v>
      </c>
      <c r="AB49" s="95">
        <v>1959600</v>
      </c>
      <c r="AC49" s="10">
        <v>169.05</v>
      </c>
      <c r="AD49" s="2">
        <f t="shared" si="0"/>
        <v>2.8199999999999932</v>
      </c>
      <c r="AE49" s="138">
        <f t="shared" si="1"/>
        <v>-5.9975304286469244E-3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182.67180000000002</v>
      </c>
      <c r="Q50" s="2"/>
      <c r="T50" s="136" t="s">
        <v>105</v>
      </c>
      <c r="U50" s="88" t="s">
        <v>617</v>
      </c>
      <c r="W50" s="133">
        <v>42646</v>
      </c>
      <c r="X50" s="10">
        <v>173.01</v>
      </c>
      <c r="Y50" s="10">
        <v>173.89</v>
      </c>
      <c r="Z50" s="10">
        <v>169.72</v>
      </c>
      <c r="AA50" s="10">
        <v>170.07</v>
      </c>
      <c r="AB50" s="95">
        <v>2280700</v>
      </c>
      <c r="AC50" s="10">
        <v>170.07</v>
      </c>
      <c r="AD50" s="2">
        <f t="shared" si="0"/>
        <v>4.1699999999999875</v>
      </c>
      <c r="AE50" s="138">
        <f t="shared" si="1"/>
        <v>-1.4201252028750333E-2</v>
      </c>
    </row>
    <row r="51" spans="1:31" x14ac:dyDescent="0.25">
      <c r="O51" s="83">
        <v>1.01</v>
      </c>
      <c r="P51" s="83">
        <f t="shared" si="3"/>
        <v>180.8809</v>
      </c>
      <c r="Q51" s="2"/>
      <c r="T51" s="136" t="s">
        <v>106</v>
      </c>
      <c r="U51" s="88" t="s">
        <v>618</v>
      </c>
      <c r="W51" s="133">
        <v>42643</v>
      </c>
      <c r="X51" s="10">
        <v>173</v>
      </c>
      <c r="Y51" s="10">
        <v>174.65</v>
      </c>
      <c r="Z51" s="10">
        <v>172.44</v>
      </c>
      <c r="AA51" s="10">
        <v>172.52</v>
      </c>
      <c r="AB51" s="95">
        <v>3422000</v>
      </c>
      <c r="AC51" s="10">
        <v>172.52</v>
      </c>
      <c r="AD51" s="2">
        <f t="shared" si="0"/>
        <v>2.210000000000008</v>
      </c>
      <c r="AE51" s="138">
        <f t="shared" si="1"/>
        <v>3.479067609881703E-4</v>
      </c>
    </row>
    <row r="52" spans="1:31" x14ac:dyDescent="0.25">
      <c r="O52" s="83">
        <v>1</v>
      </c>
      <c r="P52" s="83">
        <f t="shared" si="3"/>
        <v>179.09</v>
      </c>
      <c r="Q52" s="2"/>
      <c r="T52" s="136" t="s">
        <v>107</v>
      </c>
      <c r="U52" s="90">
        <v>7574371</v>
      </c>
      <c r="W52" s="133">
        <v>42642</v>
      </c>
      <c r="X52" s="10">
        <v>170</v>
      </c>
      <c r="Y52" s="10">
        <v>173.99</v>
      </c>
      <c r="Z52" s="10">
        <v>169.49</v>
      </c>
      <c r="AA52" s="10">
        <v>172.46</v>
      </c>
      <c r="AB52" s="95">
        <v>3857000</v>
      </c>
      <c r="AC52" s="10">
        <v>172.46</v>
      </c>
      <c r="AD52" s="2">
        <f t="shared" si="0"/>
        <v>4.5</v>
      </c>
      <c r="AE52" s="138">
        <f t="shared" si="1"/>
        <v>1.0310486233157778E-2</v>
      </c>
    </row>
    <row r="53" spans="1:31" x14ac:dyDescent="0.25">
      <c r="O53" s="83">
        <v>0.99</v>
      </c>
      <c r="P53" s="83">
        <f t="shared" si="3"/>
        <v>177.29910000000001</v>
      </c>
      <c r="Q53" s="2"/>
      <c r="T53" s="136" t="s">
        <v>110</v>
      </c>
      <c r="U53" s="90">
        <v>2711020</v>
      </c>
      <c r="W53" s="133">
        <v>42641</v>
      </c>
      <c r="X53" s="10">
        <v>171.78</v>
      </c>
      <c r="Y53" s="10">
        <v>172.71</v>
      </c>
      <c r="Z53" s="10">
        <v>169.78</v>
      </c>
      <c r="AA53" s="10">
        <v>170.7</v>
      </c>
      <c r="AB53" s="95">
        <v>2084300</v>
      </c>
      <c r="AC53" s="10">
        <v>170.7</v>
      </c>
      <c r="AD53" s="2">
        <f t="shared" si="0"/>
        <v>2.9300000000000068</v>
      </c>
      <c r="AE53" s="138">
        <f t="shared" si="1"/>
        <v>-9.3643918998020936E-4</v>
      </c>
    </row>
    <row r="54" spans="1:31" x14ac:dyDescent="0.25">
      <c r="O54" s="83">
        <v>0.98</v>
      </c>
      <c r="P54" s="83">
        <f t="shared" si="3"/>
        <v>175.50819999999999</v>
      </c>
      <c r="Q54" s="2"/>
      <c r="T54" s="136" t="s">
        <v>108</v>
      </c>
      <c r="U54" s="88" t="s">
        <v>619</v>
      </c>
      <c r="W54" s="133">
        <v>42640</v>
      </c>
      <c r="X54" s="10">
        <v>166.89</v>
      </c>
      <c r="Y54" s="10">
        <v>170.88</v>
      </c>
      <c r="Z54" s="10">
        <v>166.02</v>
      </c>
      <c r="AA54" s="10">
        <v>170.86</v>
      </c>
      <c r="AB54" s="95">
        <v>2535300</v>
      </c>
      <c r="AC54" s="10">
        <v>170.86</v>
      </c>
      <c r="AD54" s="2">
        <f t="shared" si="0"/>
        <v>4.8599999999999852</v>
      </c>
      <c r="AE54" s="138">
        <f t="shared" si="1"/>
        <v>2.5016497690323547E-2</v>
      </c>
    </row>
    <row r="55" spans="1:31" x14ac:dyDescent="0.25">
      <c r="O55" s="83">
        <v>0.97</v>
      </c>
      <c r="P55" s="83">
        <f t="shared" si="3"/>
        <v>173.71729999999999</v>
      </c>
      <c r="T55" s="136" t="s">
        <v>111</v>
      </c>
      <c r="U55" s="88" t="s">
        <v>129</v>
      </c>
      <c r="W55" s="133">
        <v>42639</v>
      </c>
      <c r="X55" s="10">
        <v>165.1</v>
      </c>
      <c r="Y55" s="10">
        <v>167.23</v>
      </c>
      <c r="Z55" s="10">
        <v>162.76</v>
      </c>
      <c r="AA55" s="10">
        <v>166.69</v>
      </c>
      <c r="AB55" s="95">
        <v>3203300</v>
      </c>
      <c r="AC55" s="10">
        <v>166.69</v>
      </c>
      <c r="AD55" s="2">
        <f t="shared" si="0"/>
        <v>4.4699999999999989</v>
      </c>
      <c r="AE55" s="138">
        <f t="shared" si="1"/>
        <v>2.4002400240008548E-4</v>
      </c>
    </row>
    <row r="56" spans="1:31" x14ac:dyDescent="0.25">
      <c r="O56" s="83">
        <v>0.96</v>
      </c>
      <c r="P56" s="83">
        <f t="shared" si="3"/>
        <v>171.9264</v>
      </c>
      <c r="T56" s="136" t="s">
        <v>112</v>
      </c>
      <c r="U56" s="88">
        <v>-2.2799999999999998</v>
      </c>
      <c r="W56" s="133">
        <v>42636</v>
      </c>
      <c r="X56" s="10">
        <v>168.7</v>
      </c>
      <c r="Y56" s="10">
        <v>169.03</v>
      </c>
      <c r="Z56" s="10">
        <v>165.51</v>
      </c>
      <c r="AA56" s="10">
        <v>166.65</v>
      </c>
      <c r="AB56" s="95">
        <v>2687500</v>
      </c>
      <c r="AC56" s="10">
        <v>166.65</v>
      </c>
      <c r="AD56" s="2">
        <f t="shared" si="0"/>
        <v>3.5200000000000102</v>
      </c>
      <c r="AE56" s="138">
        <f t="shared" si="1"/>
        <v>-1.2970859985785399E-2</v>
      </c>
    </row>
    <row r="57" spans="1:31" x14ac:dyDescent="0.25">
      <c r="O57" s="83">
        <v>0.95</v>
      </c>
      <c r="P57" s="83">
        <f t="shared" si="3"/>
        <v>170.13550000000001</v>
      </c>
      <c r="T57" s="136" t="s">
        <v>109</v>
      </c>
      <c r="U57" s="88" t="s">
        <v>620</v>
      </c>
      <c r="W57" s="133">
        <v>42635</v>
      </c>
      <c r="X57" s="10">
        <v>170.97</v>
      </c>
      <c r="Y57" s="10">
        <v>171.25</v>
      </c>
      <c r="Z57" s="10">
        <v>168.07</v>
      </c>
      <c r="AA57" s="10">
        <v>168.84</v>
      </c>
      <c r="AB57" s="95">
        <v>2061900</v>
      </c>
      <c r="AC57" s="10">
        <v>168.84</v>
      </c>
      <c r="AD57" s="2">
        <f t="shared" si="0"/>
        <v>3.1800000000000068</v>
      </c>
      <c r="AE57" s="138">
        <f t="shared" si="1"/>
        <v>-5.8293587705352534E-3</v>
      </c>
    </row>
    <row r="58" spans="1:31" x14ac:dyDescent="0.25">
      <c r="O58" s="83">
        <v>0.94</v>
      </c>
      <c r="P58" s="83">
        <f t="shared" si="3"/>
        <v>168.34459999999999</v>
      </c>
      <c r="W58" s="133">
        <v>42634</v>
      </c>
      <c r="X58" s="10">
        <v>168.39</v>
      </c>
      <c r="Y58" s="10">
        <v>170.02</v>
      </c>
      <c r="Z58" s="10">
        <v>167.61</v>
      </c>
      <c r="AA58" s="10">
        <v>169.83</v>
      </c>
      <c r="AB58" s="95">
        <v>1797700</v>
      </c>
      <c r="AC58" s="10">
        <v>169.83</v>
      </c>
      <c r="AD58" s="2">
        <f t="shared" si="0"/>
        <v>2.4099999999999966</v>
      </c>
      <c r="AE58" s="138">
        <f t="shared" si="1"/>
        <v>9.5107888010463881E-3</v>
      </c>
    </row>
    <row r="59" spans="1:31" x14ac:dyDescent="0.25">
      <c r="O59" s="83">
        <v>0.93</v>
      </c>
      <c r="P59" s="83">
        <f t="shared" si="3"/>
        <v>166.55370000000002</v>
      </c>
      <c r="W59" s="133">
        <v>42633</v>
      </c>
      <c r="X59" s="10">
        <v>172.21</v>
      </c>
      <c r="Y59" s="10">
        <v>172.21</v>
      </c>
      <c r="Z59" s="10">
        <v>168.17</v>
      </c>
      <c r="AA59" s="10">
        <v>168.23</v>
      </c>
      <c r="AB59" s="95">
        <v>1872200</v>
      </c>
      <c r="AC59" s="10">
        <v>168.23</v>
      </c>
      <c r="AD59" s="2">
        <f t="shared" si="0"/>
        <v>4.0400000000000205</v>
      </c>
      <c r="AE59" s="138">
        <f t="shared" si="1"/>
        <v>-1.4643003572892832E-2</v>
      </c>
    </row>
    <row r="60" spans="1:31" x14ac:dyDescent="0.25">
      <c r="O60" s="83">
        <v>0.92</v>
      </c>
      <c r="P60" s="83">
        <f t="shared" si="3"/>
        <v>164.7628</v>
      </c>
      <c r="W60" s="133">
        <v>42632</v>
      </c>
      <c r="X60" s="10">
        <v>171.55</v>
      </c>
      <c r="Y60" s="10">
        <v>173.58</v>
      </c>
      <c r="Z60" s="10">
        <v>169.4</v>
      </c>
      <c r="AA60" s="10">
        <v>170.73</v>
      </c>
      <c r="AB60" s="95">
        <v>2830600</v>
      </c>
      <c r="AC60" s="10">
        <v>170.73</v>
      </c>
      <c r="AD60" s="2">
        <f t="shared" si="0"/>
        <v>4.1800000000000068</v>
      </c>
      <c r="AE60" s="138">
        <f t="shared" si="1"/>
        <v>-2.9782761037141503E-3</v>
      </c>
    </row>
    <row r="61" spans="1:31" x14ac:dyDescent="0.25">
      <c r="O61" s="83">
        <v>0.91</v>
      </c>
      <c r="P61" s="83">
        <f t="shared" si="3"/>
        <v>162.97190000000001</v>
      </c>
      <c r="W61" s="133">
        <v>42629</v>
      </c>
      <c r="X61" s="10">
        <v>172.42</v>
      </c>
      <c r="Y61" s="10">
        <v>172.99</v>
      </c>
      <c r="Z61" s="10">
        <v>169.85</v>
      </c>
      <c r="AA61" s="10">
        <v>171.24</v>
      </c>
      <c r="AB61" s="95">
        <v>8306700</v>
      </c>
      <c r="AC61" s="10">
        <v>171.24</v>
      </c>
      <c r="AD61" s="2">
        <f t="shared" si="0"/>
        <v>3.1400000000000148</v>
      </c>
      <c r="AE61" s="138">
        <f t="shared" si="1"/>
        <v>-8.568781843446005E-3</v>
      </c>
    </row>
    <row r="62" spans="1:31" x14ac:dyDescent="0.25">
      <c r="O62" s="83">
        <v>0.9</v>
      </c>
      <c r="P62" s="83">
        <f t="shared" si="3"/>
        <v>161.18100000000001</v>
      </c>
      <c r="W62" s="133">
        <v>42628</v>
      </c>
      <c r="X62" s="10">
        <v>169.33</v>
      </c>
      <c r="Y62" s="10">
        <v>173</v>
      </c>
      <c r="Z62" s="10">
        <v>168.2</v>
      </c>
      <c r="AA62" s="10">
        <v>172.72</v>
      </c>
      <c r="AB62" s="95">
        <v>3632200</v>
      </c>
      <c r="AC62" s="10">
        <v>172.72</v>
      </c>
      <c r="AD62" s="2">
        <f t="shared" si="0"/>
        <v>4.8000000000000114</v>
      </c>
      <c r="AE62" s="138" t="e">
        <f t="shared" si="1"/>
        <v>#DIV/0!</v>
      </c>
    </row>
    <row r="63" spans="1:31" x14ac:dyDescent="0.25">
      <c r="W63" s="133">
        <v>42628</v>
      </c>
      <c r="X63" s="10" t="s">
        <v>319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42627</v>
      </c>
      <c r="X64" s="10">
        <v>165.23</v>
      </c>
      <c r="Y64" s="10">
        <v>169.93</v>
      </c>
      <c r="Z64" s="10">
        <v>165.05</v>
      </c>
      <c r="AA64" s="10">
        <v>169.61</v>
      </c>
      <c r="AB64" s="95">
        <v>4032400</v>
      </c>
      <c r="AC64" s="10">
        <v>169.1</v>
      </c>
      <c r="AD64" s="2">
        <f t="shared" si="0"/>
        <v>4.8799999999999955</v>
      </c>
      <c r="AE64" s="138">
        <f t="shared" si="1"/>
        <v>2.6465946339686797E-2</v>
      </c>
    </row>
    <row r="65" spans="23:31" x14ac:dyDescent="0.25">
      <c r="W65" s="133">
        <v>42626</v>
      </c>
      <c r="X65" s="10">
        <v>164.48</v>
      </c>
      <c r="Y65" s="10">
        <v>167.36</v>
      </c>
      <c r="Z65" s="10">
        <v>164.3</v>
      </c>
      <c r="AA65" s="10">
        <v>165.24</v>
      </c>
      <c r="AB65" s="95">
        <v>3600300</v>
      </c>
      <c r="AC65" s="10">
        <v>164.74</v>
      </c>
      <c r="AD65" s="2">
        <f t="shared" si="0"/>
        <v>3.0600000000000023</v>
      </c>
      <c r="AE65" s="138">
        <f t="shared" si="1"/>
        <v>4.5734496005853664E-3</v>
      </c>
    </row>
    <row r="66" spans="23:31" x14ac:dyDescent="0.25">
      <c r="W66" s="133">
        <v>42625</v>
      </c>
      <c r="X66" s="10">
        <v>159.13</v>
      </c>
      <c r="Y66" s="10">
        <v>164.75</v>
      </c>
      <c r="Z66" s="10">
        <v>158.75</v>
      </c>
      <c r="AA66" s="10">
        <v>164.48</v>
      </c>
      <c r="AB66" s="95">
        <v>3567300</v>
      </c>
      <c r="AC66" s="10">
        <v>163.99</v>
      </c>
      <c r="AD66" s="2">
        <f t="shared" si="0"/>
        <v>6</v>
      </c>
      <c r="AE66" s="138">
        <f t="shared" si="1"/>
        <v>2.3019338739862727E-2</v>
      </c>
    </row>
    <row r="67" spans="23:31" x14ac:dyDescent="0.25">
      <c r="W67" s="133">
        <v>42622</v>
      </c>
      <c r="X67" s="10">
        <v>166.33</v>
      </c>
      <c r="Y67" s="10">
        <v>167.05</v>
      </c>
      <c r="Z67" s="10">
        <v>160.66999999999999</v>
      </c>
      <c r="AA67" s="10">
        <v>160.78</v>
      </c>
      <c r="AB67" s="95">
        <v>4502200</v>
      </c>
      <c r="AC67" s="10">
        <v>160.30000000000001</v>
      </c>
      <c r="AD67" s="2">
        <f>Y67-Z67</f>
        <v>6.3800000000000239</v>
      </c>
      <c r="AE67" s="138">
        <f>AC67/AC68-1</f>
        <v>-4.5094418299874817E-2</v>
      </c>
    </row>
    <row r="68" spans="23:31" x14ac:dyDescent="0.25">
      <c r="W68" s="133">
        <v>42621</v>
      </c>
      <c r="X68" s="10">
        <v>168.39</v>
      </c>
      <c r="Y68" s="10">
        <v>168.83</v>
      </c>
      <c r="Z68" s="10">
        <v>166.56</v>
      </c>
      <c r="AA68" s="10">
        <v>168.38</v>
      </c>
      <c r="AB68" s="95">
        <v>1868000</v>
      </c>
      <c r="AC68" s="10">
        <v>167.87</v>
      </c>
      <c r="AD68" s="2">
        <f>Y68-Z68</f>
        <v>2.2700000000000102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271</v>
      </c>
      <c r="W2" s="133">
        <v>42713</v>
      </c>
      <c r="X2" s="10">
        <v>75.02</v>
      </c>
      <c r="Y2" s="10">
        <v>76.13</v>
      </c>
      <c r="Z2" s="10">
        <v>74.44</v>
      </c>
      <c r="AA2" s="10">
        <v>75.17</v>
      </c>
      <c r="AB2" s="95">
        <v>5143000</v>
      </c>
      <c r="AC2" s="10">
        <v>75.17</v>
      </c>
      <c r="AD2" s="2">
        <f>Y2-Z2</f>
        <v>1.6899999999999977</v>
      </c>
      <c r="AE2" s="138">
        <f>AC2/AC3-1</f>
        <v>3.3406653835578837E-2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75.17</v>
      </c>
      <c r="T3" s="1"/>
      <c r="W3" s="133">
        <v>42712</v>
      </c>
      <c r="X3" s="10">
        <v>72.459999999999994</v>
      </c>
      <c r="Y3" s="10">
        <v>73.08</v>
      </c>
      <c r="Z3" s="10">
        <v>71.5</v>
      </c>
      <c r="AA3" s="10">
        <v>72.739999999999995</v>
      </c>
      <c r="AB3" s="95">
        <v>2861300</v>
      </c>
      <c r="AC3" s="10">
        <v>72.739999999999995</v>
      </c>
      <c r="AD3" s="2">
        <f t="shared" ref="AD3:AD66" si="0">Y3-Z3</f>
        <v>1.5799999999999983</v>
      </c>
      <c r="AE3" s="138">
        <f t="shared" ref="AE3:AE66" si="1">AC3/AC4-1</f>
        <v>4.2799944774263299E-3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75.17</v>
      </c>
      <c r="R4" s="521">
        <v>3.3399999999999999E-2</v>
      </c>
      <c r="T4" s="163"/>
      <c r="W4" s="133">
        <v>42711</v>
      </c>
      <c r="X4" s="10">
        <v>70.680000000000007</v>
      </c>
      <c r="Y4" s="10">
        <v>73</v>
      </c>
      <c r="Z4" s="10">
        <v>70.25</v>
      </c>
      <c r="AA4" s="10">
        <v>72.430000000000007</v>
      </c>
      <c r="AB4" s="95">
        <v>4046400</v>
      </c>
      <c r="AC4" s="10">
        <v>72.430000000000007</v>
      </c>
      <c r="AD4" s="2">
        <f t="shared" si="0"/>
        <v>2.75</v>
      </c>
      <c r="AE4" s="138">
        <f t="shared" si="1"/>
        <v>2.0572072706777522E-2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42710</v>
      </c>
      <c r="X5" s="10">
        <v>69.41</v>
      </c>
      <c r="Y5" s="10">
        <v>71.040000000000006</v>
      </c>
      <c r="Z5" s="10">
        <v>69.010000000000005</v>
      </c>
      <c r="AA5" s="10">
        <v>70.97</v>
      </c>
      <c r="AB5" s="95">
        <v>4367900</v>
      </c>
      <c r="AC5" s="10">
        <v>70.97</v>
      </c>
      <c r="AD5" s="2">
        <f t="shared" si="0"/>
        <v>2.0300000000000011</v>
      </c>
      <c r="AE5" s="138">
        <f t="shared" si="1"/>
        <v>3.9701142689715807E-2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42709</v>
      </c>
      <c r="X6" s="10">
        <v>69.91</v>
      </c>
      <c r="Y6" s="10">
        <v>69.95</v>
      </c>
      <c r="Z6" s="10">
        <v>68</v>
      </c>
      <c r="AA6" s="10">
        <v>68.260000000000005</v>
      </c>
      <c r="AB6" s="95">
        <v>3394300</v>
      </c>
      <c r="AC6" s="10">
        <v>68.260000000000005</v>
      </c>
      <c r="AD6" s="2">
        <f t="shared" si="0"/>
        <v>1.9500000000000028</v>
      </c>
      <c r="AE6" s="138">
        <f t="shared" si="1"/>
        <v>-1.4580626533852947E-2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42706</v>
      </c>
      <c r="X7" s="10">
        <v>69.12</v>
      </c>
      <c r="Y7" s="10">
        <v>69.760000000000005</v>
      </c>
      <c r="Z7" s="10">
        <v>68.540000000000006</v>
      </c>
      <c r="AA7" s="10">
        <v>69.27</v>
      </c>
      <c r="AB7" s="95">
        <v>2577300</v>
      </c>
      <c r="AC7" s="10">
        <v>69.27</v>
      </c>
      <c r="AD7" s="2">
        <f t="shared" si="0"/>
        <v>1.2199999999999989</v>
      </c>
      <c r="AE7" s="138">
        <f t="shared" si="1"/>
        <v>1.1683949174821073E-2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42705</v>
      </c>
      <c r="X8" s="10">
        <v>68.67</v>
      </c>
      <c r="Y8" s="10">
        <v>69.87</v>
      </c>
      <c r="Z8" s="10">
        <v>68.3</v>
      </c>
      <c r="AA8" s="10">
        <v>68.47</v>
      </c>
      <c r="AB8" s="95">
        <v>3212700</v>
      </c>
      <c r="AC8" s="10">
        <v>68.47</v>
      </c>
      <c r="AD8" s="2">
        <f t="shared" si="0"/>
        <v>1.5700000000000074</v>
      </c>
      <c r="AE8" s="138">
        <f t="shared" si="1"/>
        <v>-6.9615663524293936E-3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42704</v>
      </c>
      <c r="X9" s="10">
        <v>68.510000000000005</v>
      </c>
      <c r="Y9" s="10">
        <v>69.69</v>
      </c>
      <c r="Z9" s="10">
        <v>67.58</v>
      </c>
      <c r="AA9" s="10">
        <v>68.95</v>
      </c>
      <c r="AB9" s="95">
        <v>4114300</v>
      </c>
      <c r="AC9" s="10">
        <v>68.95</v>
      </c>
      <c r="AD9" s="2">
        <f t="shared" si="0"/>
        <v>2.1099999999999994</v>
      </c>
      <c r="AE9" s="138">
        <f t="shared" si="1"/>
        <v>-1.1044176706827225E-2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42703</v>
      </c>
      <c r="X10" s="10">
        <v>69.17</v>
      </c>
      <c r="Y10" s="10">
        <v>70.150000000000006</v>
      </c>
      <c r="Z10" s="10">
        <v>68.94</v>
      </c>
      <c r="AA10" s="10">
        <v>69.72</v>
      </c>
      <c r="AB10" s="95">
        <v>2450100</v>
      </c>
      <c r="AC10" s="10">
        <v>69.72</v>
      </c>
      <c r="AD10" s="2">
        <f t="shared" si="0"/>
        <v>1.210000000000008</v>
      </c>
      <c r="AE10" s="138">
        <f t="shared" si="1"/>
        <v>6.7870036101083109E-3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69.95</v>
      </c>
      <c r="Y11" s="10">
        <v>70.150000000000006</v>
      </c>
      <c r="Z11" s="10">
        <v>68.61</v>
      </c>
      <c r="AA11" s="10">
        <v>69.25</v>
      </c>
      <c r="AB11" s="95">
        <v>4966800</v>
      </c>
      <c r="AC11" s="10">
        <v>69.25</v>
      </c>
      <c r="AD11" s="2">
        <f t="shared" si="0"/>
        <v>1.5400000000000063</v>
      </c>
      <c r="AE11" s="138">
        <f t="shared" si="1"/>
        <v>-1.198459123983453E-2</v>
      </c>
    </row>
    <row r="12" spans="1:31" x14ac:dyDescent="0.25">
      <c r="W12" s="133">
        <v>42699</v>
      </c>
      <c r="X12" s="10">
        <v>69.81</v>
      </c>
      <c r="Y12" s="10">
        <v>70.180000000000007</v>
      </c>
      <c r="Z12" s="10">
        <v>69.55</v>
      </c>
      <c r="AA12" s="10">
        <v>70.09</v>
      </c>
      <c r="AB12" s="95">
        <v>1410400</v>
      </c>
      <c r="AC12" s="10">
        <v>70.09</v>
      </c>
      <c r="AD12" s="2">
        <f t="shared" si="0"/>
        <v>0.63000000000000966</v>
      </c>
      <c r="AE12" s="138">
        <f t="shared" si="1"/>
        <v>3.0051516886091534E-3</v>
      </c>
    </row>
    <row r="13" spans="1:31" x14ac:dyDescent="0.25">
      <c r="W13" s="133">
        <v>42697</v>
      </c>
      <c r="X13" s="10">
        <v>69.349999999999994</v>
      </c>
      <c r="Y13" s="10">
        <v>69.98</v>
      </c>
      <c r="Z13" s="10">
        <v>68.83</v>
      </c>
      <c r="AA13" s="10">
        <v>69.88</v>
      </c>
      <c r="AB13" s="95">
        <v>3760700</v>
      </c>
      <c r="AC13" s="10">
        <v>69.88</v>
      </c>
      <c r="AD13" s="2">
        <f t="shared" si="0"/>
        <v>1.1500000000000057</v>
      </c>
      <c r="AE13" s="138">
        <f t="shared" si="1"/>
        <v>5.4676258992805149E-3</v>
      </c>
    </row>
    <row r="14" spans="1:31" x14ac:dyDescent="0.25">
      <c r="W14" s="133">
        <v>42696</v>
      </c>
      <c r="X14" s="10">
        <v>69.08</v>
      </c>
      <c r="Y14" s="10">
        <v>70.150000000000006</v>
      </c>
      <c r="Z14" s="10">
        <v>69</v>
      </c>
      <c r="AA14" s="10">
        <v>69.5</v>
      </c>
      <c r="AB14" s="95">
        <v>4979200</v>
      </c>
      <c r="AC14" s="10">
        <v>69.5</v>
      </c>
      <c r="AD14" s="2">
        <f t="shared" si="0"/>
        <v>1.1500000000000057</v>
      </c>
      <c r="AE14" s="138">
        <f t="shared" si="1"/>
        <v>7.3923757066243212E-3</v>
      </c>
    </row>
    <row r="15" spans="1:31" x14ac:dyDescent="0.25">
      <c r="W15" s="133">
        <v>42695</v>
      </c>
      <c r="X15" s="10">
        <v>68.22</v>
      </c>
      <c r="Y15" s="10">
        <v>69.290000000000006</v>
      </c>
      <c r="Z15" s="10">
        <v>67.760000000000005</v>
      </c>
      <c r="AA15" s="10">
        <v>68.989999999999995</v>
      </c>
      <c r="AB15" s="95">
        <v>8990100</v>
      </c>
      <c r="AC15" s="10">
        <v>68.989999999999995</v>
      </c>
      <c r="AD15" s="2">
        <f t="shared" si="0"/>
        <v>1.5300000000000011</v>
      </c>
      <c r="AE15" s="138">
        <f t="shared" si="1"/>
        <v>1.0250402694391481E-2</v>
      </c>
    </row>
    <row r="16" spans="1:31" x14ac:dyDescent="0.25">
      <c r="W16" s="133">
        <v>42692</v>
      </c>
      <c r="X16" s="10">
        <v>68.05</v>
      </c>
      <c r="Y16" s="10">
        <v>68.47</v>
      </c>
      <c r="Z16" s="10">
        <v>67.239999999999995</v>
      </c>
      <c r="AA16" s="10">
        <v>68.290000000000006</v>
      </c>
      <c r="AB16" s="95">
        <v>4957600</v>
      </c>
      <c r="AC16" s="10">
        <v>68.290000000000006</v>
      </c>
      <c r="AD16" s="2">
        <f t="shared" si="0"/>
        <v>1.230000000000004</v>
      </c>
      <c r="AE16" s="138">
        <f t="shared" si="1"/>
        <v>6.3365753020927507E-3</v>
      </c>
    </row>
    <row r="17" spans="1:31" x14ac:dyDescent="0.25">
      <c r="W17" s="133">
        <v>42691</v>
      </c>
      <c r="X17" s="10">
        <v>65.62</v>
      </c>
      <c r="Y17" s="10">
        <v>68.02</v>
      </c>
      <c r="Z17" s="10">
        <v>65.510000000000005</v>
      </c>
      <c r="AA17" s="10">
        <v>67.86</v>
      </c>
      <c r="AB17" s="95">
        <v>4904200</v>
      </c>
      <c r="AC17" s="10">
        <v>67.86</v>
      </c>
      <c r="AD17" s="2">
        <f t="shared" si="0"/>
        <v>2.5099999999999909</v>
      </c>
      <c r="AE17" s="138">
        <f t="shared" si="1"/>
        <v>3.6030534351145116E-2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42690</v>
      </c>
      <c r="X18" s="10">
        <v>65.75</v>
      </c>
      <c r="Y18" s="10">
        <v>66.66</v>
      </c>
      <c r="Z18" s="10">
        <v>64.900000000000006</v>
      </c>
      <c r="AA18" s="10">
        <v>65.5</v>
      </c>
      <c r="AB18" s="95">
        <v>4937100</v>
      </c>
      <c r="AC18" s="10">
        <v>65.5</v>
      </c>
      <c r="AD18" s="2">
        <f t="shared" si="0"/>
        <v>1.7599999999999909</v>
      </c>
      <c r="AE18" s="138">
        <f t="shared" si="1"/>
        <v>-8.4771419921284563E-3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42689</v>
      </c>
      <c r="X19" s="10">
        <v>65.47</v>
      </c>
      <c r="Y19" s="10">
        <v>67.7</v>
      </c>
      <c r="Z19" s="10">
        <v>63.47</v>
      </c>
      <c r="AA19" s="10">
        <v>66.06</v>
      </c>
      <c r="AB19" s="95">
        <v>10421100</v>
      </c>
      <c r="AC19" s="10">
        <v>66.06</v>
      </c>
      <c r="AD19" s="2">
        <f t="shared" si="0"/>
        <v>4.230000000000004</v>
      </c>
      <c r="AE19" s="138">
        <f t="shared" si="1"/>
        <v>4.957102001906577E-2</v>
      </c>
    </row>
    <row r="20" spans="1:31" x14ac:dyDescent="0.25">
      <c r="W20" s="133">
        <v>42688</v>
      </c>
      <c r="X20" s="10">
        <v>60.54</v>
      </c>
      <c r="Y20" s="10">
        <v>62.94</v>
      </c>
      <c r="Z20" s="10">
        <v>60.37</v>
      </c>
      <c r="AA20" s="10">
        <v>62.94</v>
      </c>
      <c r="AB20" s="95">
        <v>6634200</v>
      </c>
      <c r="AC20" s="10">
        <v>62.94</v>
      </c>
      <c r="AD20" s="2">
        <f t="shared" si="0"/>
        <v>2.5700000000000003</v>
      </c>
      <c r="AE20" s="138">
        <f t="shared" si="1"/>
        <v>4.4647302904564201E-2</v>
      </c>
    </row>
    <row r="21" spans="1:31" x14ac:dyDescent="0.25">
      <c r="W21" s="133">
        <v>42685</v>
      </c>
      <c r="X21" s="10">
        <v>59.85</v>
      </c>
      <c r="Y21" s="10">
        <v>60.58</v>
      </c>
      <c r="Z21" s="10">
        <v>58.78</v>
      </c>
      <c r="AA21" s="10">
        <v>60.25</v>
      </c>
      <c r="AB21" s="95">
        <v>5149600</v>
      </c>
      <c r="AC21" s="10">
        <v>60.25</v>
      </c>
      <c r="AD21" s="2">
        <f t="shared" si="0"/>
        <v>1.7999999999999972</v>
      </c>
      <c r="AE21" s="138">
        <f t="shared" si="1"/>
        <v>5.1718385051717775E-3</v>
      </c>
    </row>
    <row r="22" spans="1:31" x14ac:dyDescent="0.25">
      <c r="W22" s="133">
        <v>42684</v>
      </c>
      <c r="X22" s="10">
        <v>60.43</v>
      </c>
      <c r="Y22" s="10">
        <v>61.6</v>
      </c>
      <c r="Z22" s="10">
        <v>59.79</v>
      </c>
      <c r="AA22" s="10">
        <v>59.94</v>
      </c>
      <c r="AB22" s="95">
        <v>5716100</v>
      </c>
      <c r="AC22" s="10">
        <v>59.94</v>
      </c>
      <c r="AD22" s="2">
        <f t="shared" si="0"/>
        <v>1.8100000000000023</v>
      </c>
      <c r="AE22" s="138">
        <f t="shared" si="1"/>
        <v>-3.1598203891568533E-3</v>
      </c>
    </row>
    <row r="23" spans="1:31" x14ac:dyDescent="0.25">
      <c r="W23" s="133">
        <v>42683</v>
      </c>
      <c r="X23" s="10">
        <v>58.24</v>
      </c>
      <c r="Y23" s="10">
        <v>60.36</v>
      </c>
      <c r="Z23" s="10">
        <v>57.8</v>
      </c>
      <c r="AA23" s="10">
        <v>60.13</v>
      </c>
      <c r="AB23" s="95">
        <v>5340900</v>
      </c>
      <c r="AC23" s="10">
        <v>60.13</v>
      </c>
      <c r="AD23" s="2">
        <f t="shared" si="0"/>
        <v>2.5600000000000023</v>
      </c>
      <c r="AE23" s="138">
        <f t="shared" si="1"/>
        <v>1.3825661777103315E-2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58.52</v>
      </c>
      <c r="Y24" s="10">
        <v>59.45</v>
      </c>
      <c r="Z24" s="10">
        <v>57.84</v>
      </c>
      <c r="AA24" s="10">
        <v>59.31</v>
      </c>
      <c r="AB24" s="95">
        <v>4077300</v>
      </c>
      <c r="AC24" s="10">
        <v>59.31</v>
      </c>
      <c r="AD24" s="2">
        <f t="shared" si="0"/>
        <v>1.6099999999999994</v>
      </c>
      <c r="AE24" s="138">
        <f t="shared" si="1"/>
        <v>1.3326499231163469E-2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42681</v>
      </c>
      <c r="X25" s="10">
        <v>57.96</v>
      </c>
      <c r="Y25" s="10">
        <v>58.77</v>
      </c>
      <c r="Z25" s="10">
        <v>57.55</v>
      </c>
      <c r="AA25" s="10">
        <v>58.53</v>
      </c>
      <c r="AB25" s="95">
        <v>4481900</v>
      </c>
      <c r="AC25" s="10">
        <v>58.53</v>
      </c>
      <c r="AD25" s="2">
        <f t="shared" si="0"/>
        <v>1.220000000000006</v>
      </c>
      <c r="AE25" s="138">
        <f t="shared" si="1"/>
        <v>2.271535907740696E-2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42678</v>
      </c>
      <c r="X26" s="10">
        <v>56.01</v>
      </c>
      <c r="Y26" s="10">
        <v>57.69</v>
      </c>
      <c r="Z26" s="10">
        <v>55.75</v>
      </c>
      <c r="AA26" s="10">
        <v>57.23</v>
      </c>
      <c r="AB26" s="95">
        <v>5016500</v>
      </c>
      <c r="AC26" s="10">
        <v>57.23</v>
      </c>
      <c r="AD26" s="2">
        <f t="shared" si="0"/>
        <v>1.9399999999999977</v>
      </c>
      <c r="AE26" s="138">
        <f t="shared" si="1"/>
        <v>2.3060421880586324E-2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42677</v>
      </c>
      <c r="X27" s="10">
        <v>56.66</v>
      </c>
      <c r="Y27" s="10">
        <v>57.24</v>
      </c>
      <c r="Z27" s="10">
        <v>55.79</v>
      </c>
      <c r="AA27" s="10">
        <v>55.94</v>
      </c>
      <c r="AB27" s="95">
        <v>3531800</v>
      </c>
      <c r="AC27" s="10">
        <v>55.94</v>
      </c>
      <c r="AD27" s="2">
        <f t="shared" si="0"/>
        <v>1.4500000000000028</v>
      </c>
      <c r="AE27" s="138">
        <f t="shared" si="1"/>
        <v>-3.5625222657642563E-3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42676</v>
      </c>
      <c r="X28" s="10">
        <v>55.95</v>
      </c>
      <c r="Y28" s="10">
        <v>56.86</v>
      </c>
      <c r="Z28" s="10">
        <v>55.76</v>
      </c>
      <c r="AA28" s="10">
        <v>56.14</v>
      </c>
      <c r="AB28" s="95">
        <v>3949200</v>
      </c>
      <c r="AC28" s="10">
        <v>56.14</v>
      </c>
      <c r="AD28" s="2">
        <f t="shared" si="0"/>
        <v>1.1000000000000014</v>
      </c>
      <c r="AE28" s="138">
        <f t="shared" si="1"/>
        <v>2.4999999999999467E-3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42675</v>
      </c>
      <c r="X29" s="10">
        <v>56.25</v>
      </c>
      <c r="Y29" s="10">
        <v>56.97</v>
      </c>
      <c r="Z29" s="10">
        <v>55.53</v>
      </c>
      <c r="AA29" s="10">
        <v>56</v>
      </c>
      <c r="AB29" s="95">
        <v>4708100</v>
      </c>
      <c r="AC29" s="10">
        <v>56</v>
      </c>
      <c r="AD29" s="2">
        <f t="shared" si="0"/>
        <v>1.4399999999999977</v>
      </c>
      <c r="AE29" s="138">
        <f t="shared" si="1"/>
        <v>-4.090343233149496E-3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42674</v>
      </c>
      <c r="X30" s="10">
        <v>55.62</v>
      </c>
      <c r="Y30" s="10">
        <v>56.25</v>
      </c>
      <c r="Z30" s="10">
        <v>54.97</v>
      </c>
      <c r="AA30" s="10">
        <v>56.23</v>
      </c>
      <c r="AB30" s="95">
        <v>5256000</v>
      </c>
      <c r="AC30" s="10">
        <v>56.23</v>
      </c>
      <c r="AD30" s="2">
        <f t="shared" si="0"/>
        <v>1.2800000000000011</v>
      </c>
      <c r="AE30" s="138">
        <f t="shared" si="1"/>
        <v>2.0322990382870554E-2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42671</v>
      </c>
      <c r="X31" s="10">
        <v>54.59</v>
      </c>
      <c r="Y31" s="10">
        <v>55.45</v>
      </c>
      <c r="Z31" s="10">
        <v>54.38</v>
      </c>
      <c r="AA31" s="10">
        <v>55.11</v>
      </c>
      <c r="AB31" s="95">
        <v>5065500</v>
      </c>
      <c r="AC31" s="10">
        <v>55.11</v>
      </c>
      <c r="AD31" s="2">
        <f t="shared" si="0"/>
        <v>1.0700000000000003</v>
      </c>
      <c r="AE31" s="138">
        <f t="shared" si="1"/>
        <v>1.2679162072767314E-2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42670</v>
      </c>
      <c r="X32" s="10">
        <v>54.3</v>
      </c>
      <c r="Y32" s="10">
        <v>55.2</v>
      </c>
      <c r="Z32" s="10">
        <v>53.59</v>
      </c>
      <c r="AA32" s="10">
        <v>54.42</v>
      </c>
      <c r="AB32" s="95">
        <v>4877000</v>
      </c>
      <c r="AC32" s="10">
        <v>54.42</v>
      </c>
      <c r="AD32" s="2">
        <f t="shared" si="0"/>
        <v>1.6099999999999994</v>
      </c>
      <c r="AE32" s="138">
        <f t="shared" si="1"/>
        <v>8.1511670989256046E-3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42669</v>
      </c>
      <c r="X33" s="10">
        <v>53.11</v>
      </c>
      <c r="Y33" s="10">
        <v>55.34</v>
      </c>
      <c r="Z33" s="10">
        <v>52.21</v>
      </c>
      <c r="AA33" s="10">
        <v>53.98</v>
      </c>
      <c r="AB33" s="95">
        <v>6082700</v>
      </c>
      <c r="AC33" s="10">
        <v>53.98</v>
      </c>
      <c r="AD33" s="2">
        <f t="shared" si="0"/>
        <v>3.1300000000000026</v>
      </c>
      <c r="AE33" s="138">
        <f t="shared" si="1"/>
        <v>-1.1898224418817605E-2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42668</v>
      </c>
      <c r="X34" s="10">
        <v>54.93</v>
      </c>
      <c r="Y34" s="10">
        <v>55.89</v>
      </c>
      <c r="Z34" s="10">
        <v>54.54</v>
      </c>
      <c r="AA34" s="10">
        <v>54.63</v>
      </c>
      <c r="AB34" s="95">
        <v>3151000</v>
      </c>
      <c r="AC34" s="10">
        <v>54.63</v>
      </c>
      <c r="AD34" s="2">
        <f t="shared" si="0"/>
        <v>1.3500000000000014</v>
      </c>
      <c r="AE34" s="138">
        <f t="shared" si="1"/>
        <v>-7.4491279069767158E-3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42667</v>
      </c>
      <c r="X35" s="10">
        <v>55.91</v>
      </c>
      <c r="Y35" s="10">
        <v>56.25</v>
      </c>
      <c r="Z35" s="10">
        <v>54.95</v>
      </c>
      <c r="AA35" s="10">
        <v>55.04</v>
      </c>
      <c r="AB35" s="95">
        <v>2875400</v>
      </c>
      <c r="AC35" s="10">
        <v>55.04</v>
      </c>
      <c r="AD35" s="2">
        <f t="shared" si="0"/>
        <v>1.2999999999999972</v>
      </c>
      <c r="AE35" s="138">
        <f t="shared" si="1"/>
        <v>-1.0071942446043258E-2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42664</v>
      </c>
      <c r="X36" s="10">
        <v>56.21</v>
      </c>
      <c r="Y36" s="10">
        <v>56.58</v>
      </c>
      <c r="Z36" s="10">
        <v>55.17</v>
      </c>
      <c r="AA36" s="10">
        <v>55.6</v>
      </c>
      <c r="AB36" s="95">
        <v>3939800</v>
      </c>
      <c r="AC36" s="10">
        <v>55.6</v>
      </c>
      <c r="AD36" s="2">
        <f t="shared" si="0"/>
        <v>1.4099999999999966</v>
      </c>
      <c r="AE36" s="138">
        <f t="shared" si="1"/>
        <v>-1.7146897648930515E-2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42663</v>
      </c>
      <c r="X37" s="10">
        <v>55.29</v>
      </c>
      <c r="Y37" s="10">
        <v>56.81</v>
      </c>
      <c r="Z37" s="10">
        <v>55.11</v>
      </c>
      <c r="AA37" s="10">
        <v>56.57</v>
      </c>
      <c r="AB37" s="95">
        <v>9571500</v>
      </c>
      <c r="AC37" s="10">
        <v>56.57</v>
      </c>
      <c r="AD37" s="2">
        <f t="shared" si="0"/>
        <v>1.7000000000000028</v>
      </c>
      <c r="AE37" s="138">
        <f t="shared" si="1"/>
        <v>2.0382395382395391E-2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42662</v>
      </c>
      <c r="X38" s="10">
        <v>53.99</v>
      </c>
      <c r="Y38" s="10">
        <v>55.49</v>
      </c>
      <c r="Z38" s="10">
        <v>53.75</v>
      </c>
      <c r="AA38" s="10">
        <v>55.44</v>
      </c>
      <c r="AB38" s="95">
        <v>7538300</v>
      </c>
      <c r="AC38" s="10">
        <v>55.44</v>
      </c>
      <c r="AD38" s="2">
        <f t="shared" si="0"/>
        <v>1.740000000000002</v>
      </c>
      <c r="AE38" s="138">
        <f t="shared" si="1"/>
        <v>3.2786885245901676E-2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42661</v>
      </c>
      <c r="X39" s="10">
        <v>52.54</v>
      </c>
      <c r="Y39" s="10">
        <v>55.01</v>
      </c>
      <c r="Z39" s="10">
        <v>52.44</v>
      </c>
      <c r="AA39" s="10">
        <v>53.68</v>
      </c>
      <c r="AB39" s="95">
        <v>11297300</v>
      </c>
      <c r="AC39" s="10">
        <v>53.68</v>
      </c>
      <c r="AD39" s="2">
        <f t="shared" si="0"/>
        <v>2.5700000000000003</v>
      </c>
      <c r="AE39" s="138">
        <f t="shared" si="1"/>
        <v>1.2257212898359349E-2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20" t="s">
        <v>78</v>
      </c>
      <c r="P40" s="620"/>
      <c r="W40" s="133">
        <v>42660</v>
      </c>
      <c r="X40" s="10">
        <v>53.45</v>
      </c>
      <c r="Y40" s="10">
        <v>54.53</v>
      </c>
      <c r="Z40" s="10">
        <v>52.93</v>
      </c>
      <c r="AA40" s="10">
        <v>53.03</v>
      </c>
      <c r="AB40" s="95">
        <v>6398200</v>
      </c>
      <c r="AC40" s="10">
        <v>53.03</v>
      </c>
      <c r="AD40" s="2">
        <f t="shared" si="0"/>
        <v>1.6000000000000014</v>
      </c>
      <c r="AE40" s="138">
        <f t="shared" si="1"/>
        <v>-3.1954887218045291E-3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82.687000000000012</v>
      </c>
      <c r="Q41" s="2"/>
      <c r="W41" s="133">
        <v>42657</v>
      </c>
      <c r="X41" s="10">
        <v>54.16</v>
      </c>
      <c r="Y41" s="10">
        <v>54.57</v>
      </c>
      <c r="Z41" s="10">
        <v>52.98</v>
      </c>
      <c r="AA41" s="10">
        <v>53.2</v>
      </c>
      <c r="AB41" s="95">
        <v>7416300</v>
      </c>
      <c r="AC41" s="10">
        <v>53.2</v>
      </c>
      <c r="AD41" s="2">
        <f t="shared" si="0"/>
        <v>1.5900000000000034</v>
      </c>
      <c r="AE41" s="138">
        <f t="shared" si="1"/>
        <v>-9.126466753585305E-3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81.935300000000012</v>
      </c>
      <c r="Q42" s="2"/>
      <c r="T42" s="91" t="s">
        <v>113</v>
      </c>
      <c r="W42" s="133">
        <v>42656</v>
      </c>
      <c r="X42" s="10">
        <v>52.05</v>
      </c>
      <c r="Y42" s="10">
        <v>54.03</v>
      </c>
      <c r="Z42" s="10">
        <v>51.34</v>
      </c>
      <c r="AA42" s="10">
        <v>53.69</v>
      </c>
      <c r="AB42" s="95">
        <v>8065400</v>
      </c>
      <c r="AC42" s="10">
        <v>53.69</v>
      </c>
      <c r="AD42" s="2">
        <f t="shared" si="0"/>
        <v>2.6899999999999977</v>
      </c>
      <c r="AE42" s="138">
        <f t="shared" si="1"/>
        <v>1.5317700453857608E-2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81.183600000000013</v>
      </c>
      <c r="Q43" s="2"/>
      <c r="T43" s="128" t="s">
        <v>98</v>
      </c>
      <c r="U43" s="98">
        <v>72.739999999999995</v>
      </c>
      <c r="W43" s="133">
        <v>42655</v>
      </c>
      <c r="X43" s="10">
        <v>53.76</v>
      </c>
      <c r="Y43" s="10">
        <v>54.07</v>
      </c>
      <c r="Z43" s="10">
        <v>52.33</v>
      </c>
      <c r="AA43" s="10">
        <v>52.88</v>
      </c>
      <c r="AB43" s="95">
        <v>5332800</v>
      </c>
      <c r="AC43" s="10">
        <v>52.88</v>
      </c>
      <c r="AD43" s="2">
        <f t="shared" si="0"/>
        <v>1.740000000000002</v>
      </c>
      <c r="AE43" s="138">
        <f t="shared" si="1"/>
        <v>-1.195814648729443E-2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80.431900000000013</v>
      </c>
      <c r="Q44" s="2"/>
      <c r="T44" s="93" t="s">
        <v>99</v>
      </c>
      <c r="U44" s="88">
        <v>75.12</v>
      </c>
      <c r="W44" s="133">
        <v>42654</v>
      </c>
      <c r="X44" s="10">
        <v>54.81</v>
      </c>
      <c r="Y44" s="10">
        <v>54.94</v>
      </c>
      <c r="Z44" s="10">
        <v>53.18</v>
      </c>
      <c r="AA44" s="10">
        <v>53.52</v>
      </c>
      <c r="AB44" s="95">
        <v>5937700</v>
      </c>
      <c r="AC44" s="10">
        <v>53.52</v>
      </c>
      <c r="AD44" s="2">
        <f t="shared" si="0"/>
        <v>1.759999999999998</v>
      </c>
      <c r="AE44" s="138">
        <f t="shared" si="1"/>
        <v>-1.2546125461254554E-2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79.680199999999999</v>
      </c>
      <c r="Q45" s="2"/>
      <c r="T45" s="93" t="s">
        <v>100</v>
      </c>
      <c r="U45" s="88" t="s">
        <v>683</v>
      </c>
      <c r="W45" s="133">
        <v>42653</v>
      </c>
      <c r="X45" s="10">
        <v>53.06</v>
      </c>
      <c r="Y45" s="10">
        <v>54.5</v>
      </c>
      <c r="Z45" s="10">
        <v>53.06</v>
      </c>
      <c r="AA45" s="10">
        <v>54.2</v>
      </c>
      <c r="AB45" s="95">
        <v>3989900</v>
      </c>
      <c r="AC45" s="10">
        <v>54.2</v>
      </c>
      <c r="AD45" s="2">
        <f t="shared" si="0"/>
        <v>1.4399999999999977</v>
      </c>
      <c r="AE45" s="138">
        <f t="shared" si="1"/>
        <v>2.6126467247254981E-2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78.9285</v>
      </c>
      <c r="Q46" s="2"/>
      <c r="T46" s="93" t="s">
        <v>101</v>
      </c>
      <c r="U46" s="88" t="s">
        <v>684</v>
      </c>
      <c r="W46" s="133">
        <v>42650</v>
      </c>
      <c r="X46" s="10">
        <v>53.79</v>
      </c>
      <c r="Y46" s="10">
        <v>54</v>
      </c>
      <c r="Z46" s="10">
        <v>52.67</v>
      </c>
      <c r="AA46" s="10">
        <v>52.82</v>
      </c>
      <c r="AB46" s="95">
        <v>2577500</v>
      </c>
      <c r="AC46" s="10">
        <v>52.82</v>
      </c>
      <c r="AD46" s="2">
        <f t="shared" si="0"/>
        <v>1.3299999999999983</v>
      </c>
      <c r="AE46" s="138">
        <f t="shared" si="1"/>
        <v>-2.1489440533530857E-2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78.1768</v>
      </c>
      <c r="Q47" s="2"/>
      <c r="T47" s="93" t="s">
        <v>102</v>
      </c>
      <c r="U47" s="88">
        <v>75.22</v>
      </c>
      <c r="W47" s="133">
        <v>42649</v>
      </c>
      <c r="X47" s="10">
        <v>53.6</v>
      </c>
      <c r="Y47" s="10">
        <v>54.06</v>
      </c>
      <c r="Z47" s="10">
        <v>52.87</v>
      </c>
      <c r="AA47" s="10">
        <v>53.98</v>
      </c>
      <c r="AB47" s="95">
        <v>2731300</v>
      </c>
      <c r="AC47" s="10">
        <v>53.98</v>
      </c>
      <c r="AD47" s="2">
        <f t="shared" si="0"/>
        <v>1.1900000000000048</v>
      </c>
      <c r="AE47" s="138">
        <f t="shared" si="1"/>
        <v>2.9728725380899768E-3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77.4251</v>
      </c>
      <c r="Q48" s="2"/>
      <c r="T48" s="93" t="s">
        <v>103</v>
      </c>
      <c r="U48" s="88">
        <v>0.58236500000000002</v>
      </c>
      <c r="W48" s="133">
        <v>42648</v>
      </c>
      <c r="X48" s="10">
        <v>53.82</v>
      </c>
      <c r="Y48" s="10">
        <v>54.14</v>
      </c>
      <c r="Z48" s="10">
        <v>53.48</v>
      </c>
      <c r="AA48" s="10">
        <v>53.82</v>
      </c>
      <c r="AB48" s="95">
        <v>2565500</v>
      </c>
      <c r="AC48" s="10">
        <v>53.82</v>
      </c>
      <c r="AD48" s="2">
        <f t="shared" si="0"/>
        <v>0.66000000000000369</v>
      </c>
      <c r="AE48" s="138">
        <f t="shared" si="1"/>
        <v>1.6750418760469454E-3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76.673400000000001</v>
      </c>
      <c r="Q49" s="2"/>
      <c r="T49" s="93" t="s">
        <v>122</v>
      </c>
      <c r="U49" s="88" t="s">
        <v>356</v>
      </c>
      <c r="W49" s="133">
        <v>42647</v>
      </c>
      <c r="X49" s="10">
        <v>54.21</v>
      </c>
      <c r="Y49" s="10">
        <v>55.25</v>
      </c>
      <c r="Z49" s="10">
        <v>53.55</v>
      </c>
      <c r="AA49" s="10">
        <v>53.73</v>
      </c>
      <c r="AB49" s="95">
        <v>5658200</v>
      </c>
      <c r="AC49" s="10">
        <v>53.73</v>
      </c>
      <c r="AD49" s="2">
        <f t="shared" si="0"/>
        <v>1.7000000000000028</v>
      </c>
      <c r="AE49" s="138">
        <f t="shared" si="1"/>
        <v>9.0140845070421083E-3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75.921700000000001</v>
      </c>
      <c r="Q50" s="2"/>
      <c r="T50" s="93"/>
      <c r="U50" s="88"/>
      <c r="W50" s="133">
        <v>42646</v>
      </c>
      <c r="X50" s="10">
        <v>52.24</v>
      </c>
      <c r="Y50" s="10">
        <v>53.4</v>
      </c>
      <c r="Z50" s="10">
        <v>52</v>
      </c>
      <c r="AA50" s="10">
        <v>53.25</v>
      </c>
      <c r="AB50" s="95">
        <v>4448100</v>
      </c>
      <c r="AC50" s="10">
        <v>53.25</v>
      </c>
      <c r="AD50" s="2">
        <f t="shared" si="0"/>
        <v>1.3999999999999986</v>
      </c>
      <c r="AE50" s="138">
        <f t="shared" si="1"/>
        <v>1.4865637507146978E-2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75.17</v>
      </c>
      <c r="Q51" s="2"/>
      <c r="T51" s="93" t="s">
        <v>105</v>
      </c>
      <c r="U51" s="88" t="s">
        <v>685</v>
      </c>
      <c r="W51" s="133">
        <v>42643</v>
      </c>
      <c r="X51" s="10">
        <v>51.39</v>
      </c>
      <c r="Y51" s="10">
        <v>52.93</v>
      </c>
      <c r="Z51" s="10">
        <v>51.38</v>
      </c>
      <c r="AA51" s="10">
        <v>52.47</v>
      </c>
      <c r="AB51" s="95">
        <v>5366300</v>
      </c>
      <c r="AC51" s="10">
        <v>52.47</v>
      </c>
      <c r="AD51" s="2">
        <f t="shared" si="0"/>
        <v>1.5499999999999972</v>
      </c>
      <c r="AE51" s="138">
        <f t="shared" si="1"/>
        <v>2.6007039499413409E-2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74.418300000000002</v>
      </c>
      <c r="Q52" s="2"/>
      <c r="T52" s="93" t="s">
        <v>106</v>
      </c>
      <c r="U52" s="88" t="s">
        <v>686</v>
      </c>
      <c r="W52" s="133">
        <v>42642</v>
      </c>
      <c r="X52" s="10">
        <v>50.58</v>
      </c>
      <c r="Y52" s="10">
        <v>51.68</v>
      </c>
      <c r="Z52" s="10">
        <v>50.41</v>
      </c>
      <c r="AA52" s="10">
        <v>51.14</v>
      </c>
      <c r="AB52" s="95">
        <v>5857500</v>
      </c>
      <c r="AC52" s="10">
        <v>51.14</v>
      </c>
      <c r="AD52" s="2">
        <f t="shared" si="0"/>
        <v>1.2700000000000031</v>
      </c>
      <c r="AE52" s="138">
        <f t="shared" si="1"/>
        <v>9.474930911962165E-3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73.666600000000003</v>
      </c>
      <c r="Q53" s="2"/>
      <c r="T53" s="93" t="s">
        <v>107</v>
      </c>
      <c r="U53" s="90">
        <v>5148603</v>
      </c>
      <c r="W53" s="133">
        <v>42641</v>
      </c>
      <c r="X53" s="10">
        <v>50.67</v>
      </c>
      <c r="Y53" s="10">
        <v>51.89</v>
      </c>
      <c r="Z53" s="10">
        <v>50.42</v>
      </c>
      <c r="AA53" s="10">
        <v>50.66</v>
      </c>
      <c r="AB53" s="95">
        <v>3760800</v>
      </c>
      <c r="AC53" s="10">
        <v>50.66</v>
      </c>
      <c r="AD53" s="2">
        <f t="shared" si="0"/>
        <v>1.4699999999999989</v>
      </c>
      <c r="AE53" s="138">
        <f t="shared" si="1"/>
        <v>4.9593334655821941E-3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72.914900000000003</v>
      </c>
      <c r="T54" s="93" t="s">
        <v>110</v>
      </c>
      <c r="U54" s="90">
        <v>4991460</v>
      </c>
      <c r="W54" s="133">
        <v>42640</v>
      </c>
      <c r="X54" s="10">
        <v>49.5</v>
      </c>
      <c r="Y54" s="10">
        <v>50.79</v>
      </c>
      <c r="Z54" s="10">
        <v>49.4</v>
      </c>
      <c r="AA54" s="10">
        <v>50.41</v>
      </c>
      <c r="AB54" s="95">
        <v>3750600</v>
      </c>
      <c r="AC54" s="10">
        <v>50.41</v>
      </c>
      <c r="AD54" s="2">
        <f t="shared" si="0"/>
        <v>1.3900000000000006</v>
      </c>
      <c r="AE54" s="138">
        <f t="shared" si="1"/>
        <v>1.9413549039433597E-2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72.163200000000003</v>
      </c>
      <c r="T55" s="93" t="s">
        <v>108</v>
      </c>
      <c r="U55" s="88" t="s">
        <v>687</v>
      </c>
      <c r="W55" s="133">
        <v>42639</v>
      </c>
      <c r="X55" s="10">
        <v>50.53</v>
      </c>
      <c r="Y55" s="10">
        <v>50.89</v>
      </c>
      <c r="Z55" s="10">
        <v>49.28</v>
      </c>
      <c r="AA55" s="10">
        <v>49.45</v>
      </c>
      <c r="AB55" s="95">
        <v>4693600</v>
      </c>
      <c r="AC55" s="10">
        <v>49.45</v>
      </c>
      <c r="AD55" s="2">
        <f t="shared" si="0"/>
        <v>1.6099999999999994</v>
      </c>
      <c r="AE55" s="138">
        <f t="shared" si="1"/>
        <v>-2.9440628066732089E-2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71.411500000000004</v>
      </c>
      <c r="T56" s="93" t="s">
        <v>111</v>
      </c>
      <c r="U56" s="88">
        <v>9.6</v>
      </c>
      <c r="W56" s="133">
        <v>42636</v>
      </c>
      <c r="X56" s="10">
        <v>50.89</v>
      </c>
      <c r="Y56" s="10">
        <v>51.33</v>
      </c>
      <c r="Z56" s="10">
        <v>50.49</v>
      </c>
      <c r="AA56" s="10">
        <v>50.95</v>
      </c>
      <c r="AB56" s="95">
        <v>3411600</v>
      </c>
      <c r="AC56" s="10">
        <v>50.95</v>
      </c>
      <c r="AD56" s="2">
        <f t="shared" si="0"/>
        <v>0.83999999999999631</v>
      </c>
      <c r="AE56" s="138">
        <f t="shared" si="1"/>
        <v>-1.7633228840124859E-3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70.659800000000004</v>
      </c>
      <c r="T57" s="93" t="s">
        <v>112</v>
      </c>
      <c r="U57" s="88">
        <v>7.83</v>
      </c>
      <c r="W57" s="133">
        <v>42635</v>
      </c>
      <c r="X57" s="10">
        <v>50.68</v>
      </c>
      <c r="Y57" s="10">
        <v>52.04</v>
      </c>
      <c r="Z57" s="10">
        <v>50.37</v>
      </c>
      <c r="AA57" s="10">
        <v>51.04</v>
      </c>
      <c r="AB57" s="95">
        <v>5482200</v>
      </c>
      <c r="AC57" s="10">
        <v>51.04</v>
      </c>
      <c r="AD57" s="2">
        <f t="shared" si="0"/>
        <v>1.6700000000000017</v>
      </c>
      <c r="AE57" s="138">
        <f t="shared" si="1"/>
        <v>1.6125821222377157E-2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69.908100000000005</v>
      </c>
      <c r="T58" s="93" t="s">
        <v>109</v>
      </c>
      <c r="U58" s="88" t="s">
        <v>123</v>
      </c>
      <c r="W58" s="133">
        <v>42634</v>
      </c>
      <c r="X58" s="10">
        <v>50.47</v>
      </c>
      <c r="Y58" s="10">
        <v>50.75</v>
      </c>
      <c r="Z58" s="10">
        <v>49.3</v>
      </c>
      <c r="AA58" s="10">
        <v>50.23</v>
      </c>
      <c r="AB58" s="95">
        <v>4563100</v>
      </c>
      <c r="AC58" s="10">
        <v>50.23</v>
      </c>
      <c r="AD58" s="2">
        <f t="shared" si="0"/>
        <v>1.4500000000000028</v>
      </c>
      <c r="AE58" s="138">
        <f t="shared" si="1"/>
        <v>-1.5901411250249797E-3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69.156400000000005</v>
      </c>
      <c r="W59" s="133">
        <v>42633</v>
      </c>
      <c r="X59" s="10">
        <v>51.09</v>
      </c>
      <c r="Y59" s="10">
        <v>51.66</v>
      </c>
      <c r="Z59" s="10">
        <v>50.25</v>
      </c>
      <c r="AA59" s="10">
        <v>50.31</v>
      </c>
      <c r="AB59" s="95">
        <v>3718400</v>
      </c>
      <c r="AC59" s="10">
        <v>50.31</v>
      </c>
      <c r="AD59" s="2">
        <f t="shared" si="0"/>
        <v>1.4099999999999966</v>
      </c>
      <c r="AE59" s="138">
        <f t="shared" si="1"/>
        <v>-1.2755102040816313E-2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68.404700000000005</v>
      </c>
      <c r="W60" s="133">
        <v>42632</v>
      </c>
      <c r="X60" s="10">
        <v>51.14</v>
      </c>
      <c r="Y60" s="10">
        <v>51.93</v>
      </c>
      <c r="Z60" s="10">
        <v>50.91</v>
      </c>
      <c r="AA60" s="10">
        <v>50.96</v>
      </c>
      <c r="AB60" s="95">
        <v>3673200</v>
      </c>
      <c r="AC60" s="10">
        <v>50.96</v>
      </c>
      <c r="AD60" s="2">
        <f t="shared" si="0"/>
        <v>1.0200000000000031</v>
      </c>
      <c r="AE60" s="138">
        <f t="shared" si="1"/>
        <v>-7.8431372549014888E-4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67.653000000000006</v>
      </c>
      <c r="W61" s="133">
        <v>42629</v>
      </c>
      <c r="X61" s="10">
        <v>51.31</v>
      </c>
      <c r="Y61" s="10">
        <v>51.7</v>
      </c>
      <c r="Z61" s="10">
        <v>50.9</v>
      </c>
      <c r="AA61" s="10">
        <v>51</v>
      </c>
      <c r="AB61" s="95">
        <v>10477700</v>
      </c>
      <c r="AC61" s="10">
        <v>51</v>
      </c>
      <c r="AD61" s="2">
        <f t="shared" si="0"/>
        <v>0.80000000000000426</v>
      </c>
      <c r="AE61" s="138">
        <f t="shared" si="1"/>
        <v>-1.3730419648037118E-2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50.99</v>
      </c>
      <c r="Y62" s="10">
        <v>51.96</v>
      </c>
      <c r="Z62" s="10">
        <v>50.37</v>
      </c>
      <c r="AA62" s="10">
        <v>51.71</v>
      </c>
      <c r="AB62" s="95">
        <v>4719000</v>
      </c>
      <c r="AC62" s="10">
        <v>51.71</v>
      </c>
      <c r="AD62" s="2">
        <f t="shared" si="0"/>
        <v>1.5900000000000034</v>
      </c>
      <c r="AE62" s="138">
        <f t="shared" si="1"/>
        <v>1.3921568627450975E-2</v>
      </c>
    </row>
    <row r="63" spans="2:31" x14ac:dyDescent="0.25">
      <c r="W63" s="133">
        <v>42627</v>
      </c>
      <c r="X63" s="10">
        <v>51.4</v>
      </c>
      <c r="Y63" s="10">
        <v>51.89</v>
      </c>
      <c r="Z63" s="10">
        <v>50.72</v>
      </c>
      <c r="AA63" s="10">
        <v>51</v>
      </c>
      <c r="AB63" s="95">
        <v>4554700</v>
      </c>
      <c r="AC63" s="10">
        <v>51</v>
      </c>
      <c r="AD63" s="2">
        <f t="shared" si="0"/>
        <v>1.1700000000000017</v>
      </c>
      <c r="AE63" s="138">
        <f t="shared" si="1"/>
        <v>-1.2393493415956636E-2</v>
      </c>
    </row>
    <row r="64" spans="2:31" x14ac:dyDescent="0.25">
      <c r="W64" s="133">
        <v>42626</v>
      </c>
      <c r="X64" s="10">
        <v>52.7</v>
      </c>
      <c r="Y64" s="10">
        <v>53.26</v>
      </c>
      <c r="Z64" s="10">
        <v>51.49</v>
      </c>
      <c r="AA64" s="10">
        <v>51.64</v>
      </c>
      <c r="AB64" s="95">
        <v>4742400</v>
      </c>
      <c r="AC64" s="10">
        <v>51.64</v>
      </c>
      <c r="AD64" s="2">
        <f t="shared" si="0"/>
        <v>1.769999999999996</v>
      </c>
      <c r="AE64" s="138">
        <f t="shared" si="1"/>
        <v>-3.0234741784037511E-2</v>
      </c>
    </row>
    <row r="65" spans="1:31" x14ac:dyDescent="0.25">
      <c r="W65" s="133">
        <v>42625</v>
      </c>
      <c r="X65" s="10">
        <v>51.69</v>
      </c>
      <c r="Y65" s="10">
        <v>53.44</v>
      </c>
      <c r="Z65" s="10">
        <v>50.67</v>
      </c>
      <c r="AA65" s="10">
        <v>53.25</v>
      </c>
      <c r="AB65" s="95">
        <v>5217100</v>
      </c>
      <c r="AC65" s="10">
        <v>53.25</v>
      </c>
      <c r="AD65" s="2">
        <f t="shared" si="0"/>
        <v>2.769999999999996</v>
      </c>
      <c r="AE65" s="138">
        <f t="shared" si="1"/>
        <v>1.5252621544327827E-2</v>
      </c>
    </row>
    <row r="66" spans="1:31" x14ac:dyDescent="0.25">
      <c r="W66" s="133">
        <v>42622</v>
      </c>
      <c r="X66" s="10">
        <v>53.99</v>
      </c>
      <c r="Y66" s="10">
        <v>54.11</v>
      </c>
      <c r="Z66" s="10">
        <v>52.42</v>
      </c>
      <c r="AA66" s="10">
        <v>52.45</v>
      </c>
      <c r="AB66" s="95">
        <v>4994100</v>
      </c>
      <c r="AC66" s="10">
        <v>52.45</v>
      </c>
      <c r="AD66" s="2">
        <f t="shared" si="0"/>
        <v>1.6899999999999977</v>
      </c>
      <c r="AE66" s="138">
        <f t="shared" si="1"/>
        <v>-3.513612950699041E-2</v>
      </c>
    </row>
    <row r="67" spans="1:31" x14ac:dyDescent="0.25">
      <c r="W67" s="133">
        <v>42621</v>
      </c>
      <c r="X67" s="10">
        <v>53.23</v>
      </c>
      <c r="Y67" s="10">
        <v>54.4</v>
      </c>
      <c r="Z67" s="10">
        <v>53.23</v>
      </c>
      <c r="AA67" s="10">
        <v>54.36</v>
      </c>
      <c r="AB67" s="95">
        <v>5593800</v>
      </c>
      <c r="AC67" s="10">
        <v>54.36</v>
      </c>
      <c r="AD67" s="2">
        <f>Y67-Z67</f>
        <v>1.1700000000000017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7" t="s">
        <v>200</v>
      </c>
      <c r="B94" s="488"/>
      <c r="C94" s="489">
        <f>SumByColor($A$19,C77:C92)</f>
        <v>0</v>
      </c>
      <c r="D94" s="489"/>
      <c r="E94" s="489"/>
      <c r="F94" s="490">
        <f>SumByColor($A$19,F77:F92)</f>
        <v>0</v>
      </c>
      <c r="G94" s="489"/>
      <c r="H94" s="489">
        <f>SumByColor($A$19,H78:H92)</f>
        <v>0</v>
      </c>
      <c r="I94" s="489"/>
      <c r="J94" s="489"/>
      <c r="K94" s="490">
        <f>SumByColor($A$19,K78:K92)</f>
        <v>0</v>
      </c>
      <c r="L94" s="489"/>
      <c r="M94" s="49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7">
        <v>25</v>
      </c>
      <c r="D2" s="44">
        <v>79.02</v>
      </c>
      <c r="E2" s="44">
        <v>0</v>
      </c>
      <c r="F2" s="44">
        <f t="shared" ref="F2:F8" si="0"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25</v>
      </c>
      <c r="T2" s="1" t="s">
        <v>205</v>
      </c>
      <c r="W2" s="133">
        <v>42713</v>
      </c>
      <c r="X2" s="10">
        <v>71.13</v>
      </c>
      <c r="Y2" s="10">
        <v>73.290000000000006</v>
      </c>
      <c r="Z2" s="10">
        <v>71.099999999999994</v>
      </c>
      <c r="AA2" s="10">
        <v>73.040000000000006</v>
      </c>
      <c r="AB2" s="95">
        <v>2973700</v>
      </c>
      <c r="AC2" s="10">
        <v>73.040000000000006</v>
      </c>
      <c r="AD2" s="2">
        <f>Y2-Z2</f>
        <v>2.1900000000000119</v>
      </c>
      <c r="AE2" s="138">
        <f>AC2/AC3-1</f>
        <v>2.7141049078891921E-2</v>
      </c>
    </row>
    <row r="3" spans="1:31" x14ac:dyDescent="0.25">
      <c r="A3" s="23" t="s">
        <v>71</v>
      </c>
      <c r="B3" s="472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72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73.000000000000028</v>
      </c>
      <c r="T3" s="1" t="s">
        <v>207</v>
      </c>
      <c r="W3" s="133">
        <v>42712</v>
      </c>
      <c r="X3" s="10">
        <v>70.569999999999993</v>
      </c>
      <c r="Y3" s="10">
        <v>71.37</v>
      </c>
      <c r="Z3" s="10">
        <v>70.06</v>
      </c>
      <c r="AA3" s="10">
        <v>71.11</v>
      </c>
      <c r="AB3" s="95">
        <v>2355800</v>
      </c>
      <c r="AC3" s="10">
        <v>71.11</v>
      </c>
      <c r="AD3" s="2">
        <f t="shared" ref="AD3:AD66" si="1">Y3-Z3</f>
        <v>1.3100000000000023</v>
      </c>
      <c r="AE3" s="138">
        <f t="shared" ref="AE3:AE66" si="2">AC3/AC4-1</f>
        <v>8.6524822695035475E-3</v>
      </c>
    </row>
    <row r="4" spans="1:31" x14ac:dyDescent="0.25">
      <c r="B4" s="472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72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73.040000000000006</v>
      </c>
      <c r="R4" s="549">
        <v>2.7099999999999999E-2</v>
      </c>
      <c r="T4" s="163">
        <v>42627</v>
      </c>
      <c r="U4" s="1" t="s">
        <v>301</v>
      </c>
      <c r="W4" s="133">
        <v>42711</v>
      </c>
      <c r="X4" s="10">
        <v>70.2</v>
      </c>
      <c r="Y4" s="10">
        <v>70.63</v>
      </c>
      <c r="Z4" s="10">
        <v>68.599999999999994</v>
      </c>
      <c r="AA4" s="10">
        <v>70.5</v>
      </c>
      <c r="AB4" s="95">
        <v>5478100</v>
      </c>
      <c r="AC4" s="10">
        <v>70.5</v>
      </c>
      <c r="AD4" s="2">
        <f t="shared" si="1"/>
        <v>2.0300000000000011</v>
      </c>
      <c r="AE4" s="138">
        <f t="shared" si="2"/>
        <v>-1.2881545785494275E-2</v>
      </c>
    </row>
    <row r="5" spans="1:31" x14ac:dyDescent="0.25">
      <c r="B5" s="472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72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1826.0000000000002</v>
      </c>
      <c r="T5" t="s">
        <v>320</v>
      </c>
      <c r="W5" s="133">
        <v>42710</v>
      </c>
      <c r="X5" s="10">
        <v>72.010000000000005</v>
      </c>
      <c r="Y5" s="10">
        <v>72.16</v>
      </c>
      <c r="Z5" s="10">
        <v>70.72</v>
      </c>
      <c r="AA5" s="10">
        <v>71.42</v>
      </c>
      <c r="AB5" s="95">
        <v>2714000</v>
      </c>
      <c r="AC5" s="10">
        <v>71.42</v>
      </c>
      <c r="AD5" s="2">
        <f t="shared" si="1"/>
        <v>1.4399999999999977</v>
      </c>
      <c r="AE5" s="138">
        <f t="shared" si="2"/>
        <v>-9.4313453536754022E-3</v>
      </c>
    </row>
    <row r="6" spans="1:31" x14ac:dyDescent="0.25">
      <c r="B6" s="472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1825.0000000000007</v>
      </c>
      <c r="W6" s="133">
        <v>42709</v>
      </c>
      <c r="X6" s="10">
        <v>70.959999999999994</v>
      </c>
      <c r="Y6" s="10">
        <v>72.150000000000006</v>
      </c>
      <c r="Z6" s="10">
        <v>70.739999999999995</v>
      </c>
      <c r="AA6" s="10">
        <v>72.099999999999994</v>
      </c>
      <c r="AB6" s="95">
        <v>3300200</v>
      </c>
      <c r="AC6" s="10">
        <v>72.099999999999994</v>
      </c>
      <c r="AD6" s="2">
        <f t="shared" si="1"/>
        <v>1.4100000000000108</v>
      </c>
      <c r="AE6" s="138">
        <f t="shared" si="2"/>
        <v>1.7930255541437123E-2</v>
      </c>
    </row>
    <row r="7" spans="1:31" x14ac:dyDescent="0.25">
      <c r="B7" s="519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491.94999999999914</v>
      </c>
      <c r="R7" s="30">
        <v>42744</v>
      </c>
      <c r="W7" s="133">
        <v>42706</v>
      </c>
      <c r="X7" s="10">
        <v>71.19</v>
      </c>
      <c r="Y7" s="10">
        <v>71.680000000000007</v>
      </c>
      <c r="Z7" s="10">
        <v>70.739999999999995</v>
      </c>
      <c r="AA7" s="10">
        <v>70.83</v>
      </c>
      <c r="AB7" s="95">
        <v>2362700</v>
      </c>
      <c r="AC7" s="10">
        <v>70.83</v>
      </c>
      <c r="AD7" s="2">
        <f t="shared" si="1"/>
        <v>0.94000000000001194</v>
      </c>
      <c r="AE7" s="138">
        <f t="shared" si="2"/>
        <v>-1.4098406880024283E-3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1.0000000000002274</v>
      </c>
      <c r="W8" s="133">
        <v>42705</v>
      </c>
      <c r="X8" s="10">
        <v>70.94</v>
      </c>
      <c r="Y8" s="10">
        <v>71.89</v>
      </c>
      <c r="Z8" s="10">
        <v>70.66</v>
      </c>
      <c r="AA8" s="10">
        <v>70.930000000000007</v>
      </c>
      <c r="AB8" s="95">
        <v>3313400</v>
      </c>
      <c r="AC8" s="10">
        <v>70.930000000000007</v>
      </c>
      <c r="AD8" s="2">
        <f t="shared" si="1"/>
        <v>1.230000000000004</v>
      </c>
      <c r="AE8" s="138">
        <f t="shared" si="2"/>
        <v>-1.126601887058154E-3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5.4794520547957648E-4</v>
      </c>
      <c r="W9" s="133">
        <v>42704</v>
      </c>
      <c r="X9" s="10">
        <v>71.02</v>
      </c>
      <c r="Y9" s="10">
        <v>71.569999999999993</v>
      </c>
      <c r="Z9" s="10">
        <v>70.77</v>
      </c>
      <c r="AA9" s="10">
        <v>71.010000000000005</v>
      </c>
      <c r="AB9" s="95">
        <v>4722100</v>
      </c>
      <c r="AC9" s="10">
        <v>71.010000000000005</v>
      </c>
      <c r="AD9" s="2">
        <f t="shared" si="1"/>
        <v>0.79999999999999716</v>
      </c>
      <c r="AE9" s="138">
        <f t="shared" si="2"/>
        <v>2.8172982110175049E-4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42703</v>
      </c>
      <c r="X10" s="10">
        <v>71.510000000000005</v>
      </c>
      <c r="Y10" s="10">
        <v>71.78</v>
      </c>
      <c r="Z10" s="10">
        <v>70.44</v>
      </c>
      <c r="AA10" s="10">
        <v>70.989999999999995</v>
      </c>
      <c r="AB10" s="95">
        <v>3994700</v>
      </c>
      <c r="AC10" s="10">
        <v>70.989999999999995</v>
      </c>
      <c r="AD10" s="2">
        <f t="shared" si="1"/>
        <v>1.3400000000000034</v>
      </c>
      <c r="AE10" s="138">
        <f t="shared" si="2"/>
        <v>-8.1039541707419449E-3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2.5499999999999998E-2</v>
      </c>
      <c r="W11" s="133">
        <v>42702</v>
      </c>
      <c r="X11" s="10">
        <v>71.33</v>
      </c>
      <c r="Y11" s="10">
        <v>71.95</v>
      </c>
      <c r="Z11" s="10">
        <v>70.900000000000006</v>
      </c>
      <c r="AA11" s="10">
        <v>71.569999999999993</v>
      </c>
      <c r="AB11" s="95">
        <v>3002200</v>
      </c>
      <c r="AC11" s="10">
        <v>71.569999999999993</v>
      </c>
      <c r="AD11" s="2">
        <f t="shared" si="1"/>
        <v>1.0499999999999972</v>
      </c>
      <c r="AE11" s="138">
        <f t="shared" si="2"/>
        <v>6.4688510757979767E-3</v>
      </c>
    </row>
    <row r="12" spans="1:31" x14ac:dyDescent="0.25">
      <c r="H12" s="72"/>
      <c r="W12" s="133">
        <v>42699</v>
      </c>
      <c r="X12" s="10">
        <v>70.959999999999994</v>
      </c>
      <c r="Y12" s="10">
        <v>71.84</v>
      </c>
      <c r="Z12" s="10">
        <v>70.37</v>
      </c>
      <c r="AA12" s="10">
        <v>71.11</v>
      </c>
      <c r="AB12" s="95">
        <v>1035100</v>
      </c>
      <c r="AC12" s="10">
        <v>71.11</v>
      </c>
      <c r="AD12" s="2">
        <f t="shared" si="1"/>
        <v>1.4699999999999989</v>
      </c>
      <c r="AE12" s="138">
        <f t="shared" si="2"/>
        <v>7.9376328844791288E-3</v>
      </c>
    </row>
    <row r="13" spans="1:31" x14ac:dyDescent="0.25">
      <c r="H13" s="72"/>
      <c r="W13" s="133">
        <v>42697</v>
      </c>
      <c r="X13" s="10">
        <v>69.790000000000006</v>
      </c>
      <c r="Y13" s="10">
        <v>70.58</v>
      </c>
      <c r="Z13" s="10">
        <v>69.64</v>
      </c>
      <c r="AA13" s="10">
        <v>70.55</v>
      </c>
      <c r="AB13" s="95">
        <v>1806400</v>
      </c>
      <c r="AC13" s="10">
        <v>70.55</v>
      </c>
      <c r="AD13" s="2">
        <f t="shared" si="1"/>
        <v>0.93999999999999773</v>
      </c>
      <c r="AE13" s="138">
        <f t="shared" si="2"/>
        <v>5.9888777983745367E-3</v>
      </c>
    </row>
    <row r="14" spans="1:31" x14ac:dyDescent="0.25">
      <c r="H14" s="72"/>
      <c r="W14" s="133">
        <v>42696</v>
      </c>
      <c r="X14" s="10">
        <v>70.16</v>
      </c>
      <c r="Y14" s="10">
        <v>70.41</v>
      </c>
      <c r="Z14" s="10">
        <v>69.349999999999994</v>
      </c>
      <c r="AA14" s="10">
        <v>70.13</v>
      </c>
      <c r="AB14" s="95">
        <v>2711400</v>
      </c>
      <c r="AC14" s="10">
        <v>70.13</v>
      </c>
      <c r="AD14" s="2">
        <f t="shared" si="1"/>
        <v>1.0600000000000023</v>
      </c>
      <c r="AE14" s="138">
        <f t="shared" si="2"/>
        <v>-1.708185053380884E-3</v>
      </c>
    </row>
    <row r="15" spans="1:31" x14ac:dyDescent="0.25">
      <c r="H15" s="72"/>
      <c r="W15" s="133">
        <v>42695</v>
      </c>
      <c r="X15" s="10">
        <v>70.849999999999994</v>
      </c>
      <c r="Y15" s="10">
        <v>71.17</v>
      </c>
      <c r="Z15" s="10">
        <v>69.95</v>
      </c>
      <c r="AA15" s="10">
        <v>70.25</v>
      </c>
      <c r="AB15" s="95">
        <v>3705800</v>
      </c>
      <c r="AC15" s="10">
        <v>70.25</v>
      </c>
      <c r="AD15" s="2">
        <f t="shared" si="1"/>
        <v>1.2199999999999989</v>
      </c>
      <c r="AE15" s="138">
        <f t="shared" si="2"/>
        <v>-7.3477462201497756E-3</v>
      </c>
    </row>
    <row r="16" spans="1:31" x14ac:dyDescent="0.25">
      <c r="H16" s="72"/>
      <c r="W16" s="133">
        <v>42692</v>
      </c>
      <c r="X16" s="10">
        <v>71.53</v>
      </c>
      <c r="Y16" s="10">
        <v>71.59</v>
      </c>
      <c r="Z16" s="10">
        <v>70.650000000000006</v>
      </c>
      <c r="AA16" s="10">
        <v>70.77</v>
      </c>
      <c r="AB16" s="95">
        <v>2594400</v>
      </c>
      <c r="AC16" s="10">
        <v>70.77</v>
      </c>
      <c r="AD16" s="2">
        <f t="shared" si="1"/>
        <v>0.93999999999999773</v>
      </c>
      <c r="AE16" s="138">
        <f t="shared" si="2"/>
        <v>-1.2144053601340077E-2</v>
      </c>
    </row>
    <row r="17" spans="1:31" x14ac:dyDescent="0.25">
      <c r="H17" s="72"/>
      <c r="W17" s="133">
        <v>42691</v>
      </c>
      <c r="X17" s="10">
        <v>71.19</v>
      </c>
      <c r="Y17" s="10">
        <v>72.09</v>
      </c>
      <c r="Z17" s="10">
        <v>70.989999999999995</v>
      </c>
      <c r="AA17" s="10">
        <v>71.64</v>
      </c>
      <c r="AB17" s="95">
        <v>2343400</v>
      </c>
      <c r="AC17" s="10">
        <v>71.64</v>
      </c>
      <c r="AD17" s="2">
        <f t="shared" si="1"/>
        <v>1.1000000000000085</v>
      </c>
      <c r="AE17" s="138">
        <f t="shared" si="2"/>
        <v>1.14358322744601E-2</v>
      </c>
    </row>
    <row r="18" spans="1:31" x14ac:dyDescent="0.25">
      <c r="A18" s="32" t="s">
        <v>81</v>
      </c>
      <c r="B18" s="14"/>
      <c r="C18" s="14">
        <f>SUM(C2:C8)</f>
        <v>150</v>
      </c>
      <c r="D18" s="18"/>
      <c r="E18" s="18"/>
      <c r="F18" s="18">
        <f>SUM(F2:F8)</f>
        <v>10822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42690</v>
      </c>
      <c r="X18" s="10">
        <v>71.13</v>
      </c>
      <c r="Y18" s="10">
        <v>71.959999999999994</v>
      </c>
      <c r="Z18" s="10">
        <v>70.67</v>
      </c>
      <c r="AA18" s="10">
        <v>70.83</v>
      </c>
      <c r="AB18" s="95">
        <v>2360400</v>
      </c>
      <c r="AC18" s="10">
        <v>70.83</v>
      </c>
      <c r="AD18" s="2">
        <f t="shared" si="1"/>
        <v>1.289999999999992</v>
      </c>
      <c r="AE18" s="138">
        <f t="shared" si="2"/>
        <v>-7.8442358873792584E-3</v>
      </c>
    </row>
    <row r="19" spans="1:31" ht="15.75" thickBot="1" x14ac:dyDescent="0.3">
      <c r="A19" s="358" t="s">
        <v>200</v>
      </c>
      <c r="B19" s="359"/>
      <c r="C19" s="360">
        <f>SumByColor($A$19,C2:C17)</f>
        <v>125</v>
      </c>
      <c r="D19" s="360"/>
      <c r="E19" s="360"/>
      <c r="F19" s="361">
        <f>SumByColor($A$19,F2:F17)</f>
        <v>9082</v>
      </c>
      <c r="G19" s="360"/>
      <c r="H19" s="360">
        <f>SumByColor($A$19,H2:H17)</f>
        <v>125</v>
      </c>
      <c r="I19" s="360"/>
      <c r="J19" s="360"/>
      <c r="K19" s="361">
        <f>SumByColor($A$19,K2:K17)</f>
        <v>8974</v>
      </c>
      <c r="L19" s="360"/>
      <c r="M19" s="361">
        <f t="shared" ref="M19" si="3">SumByColor($A$19,M2:M17)</f>
        <v>0</v>
      </c>
      <c r="W19" s="133">
        <v>42689</v>
      </c>
      <c r="X19" s="10">
        <v>72.53</v>
      </c>
      <c r="Y19" s="10">
        <v>72.819999999999993</v>
      </c>
      <c r="Z19" s="10">
        <v>71.2</v>
      </c>
      <c r="AA19" s="10">
        <v>71.39</v>
      </c>
      <c r="AB19" s="95">
        <v>4434900</v>
      </c>
      <c r="AC19" s="10">
        <v>71.39</v>
      </c>
      <c r="AD19" s="2">
        <f t="shared" si="1"/>
        <v>1.6199999999999903</v>
      </c>
      <c r="AE19" s="138">
        <f t="shared" si="2"/>
        <v>-1.3268832066344105E-2</v>
      </c>
    </row>
    <row r="20" spans="1:31" x14ac:dyDescent="0.25">
      <c r="W20" s="133">
        <v>42688</v>
      </c>
      <c r="X20" s="10">
        <v>71.45</v>
      </c>
      <c r="Y20" s="10">
        <v>72.81</v>
      </c>
      <c r="Z20" s="10">
        <v>71.16</v>
      </c>
      <c r="AA20" s="10">
        <v>72.349999999999994</v>
      </c>
      <c r="AB20" s="95">
        <v>3133600</v>
      </c>
      <c r="AC20" s="10">
        <v>72.349999999999994</v>
      </c>
      <c r="AD20" s="2">
        <f t="shared" si="1"/>
        <v>1.6500000000000057</v>
      </c>
      <c r="AE20" s="138">
        <f t="shared" si="2"/>
        <v>1.3731259632898896E-2</v>
      </c>
    </row>
    <row r="21" spans="1:31" x14ac:dyDescent="0.25">
      <c r="W21" s="133">
        <v>42685</v>
      </c>
      <c r="X21" s="10">
        <v>71.42</v>
      </c>
      <c r="Y21" s="10">
        <v>71.86</v>
      </c>
      <c r="Z21" s="10">
        <v>70.39</v>
      </c>
      <c r="AA21" s="10">
        <v>71.37</v>
      </c>
      <c r="AB21" s="95">
        <v>3162400</v>
      </c>
      <c r="AC21" s="10">
        <v>71.37</v>
      </c>
      <c r="AD21" s="2">
        <f t="shared" si="1"/>
        <v>1.4699999999999989</v>
      </c>
      <c r="AE21" s="138">
        <f t="shared" si="2"/>
        <v>-4.8800892359174286E-3</v>
      </c>
    </row>
    <row r="22" spans="1:31" x14ac:dyDescent="0.25">
      <c r="W22" s="133">
        <v>42684</v>
      </c>
      <c r="X22" s="10">
        <v>69.760000000000005</v>
      </c>
      <c r="Y22" s="10">
        <v>71.97</v>
      </c>
      <c r="Z22" s="10">
        <v>69.760000000000005</v>
      </c>
      <c r="AA22" s="10">
        <v>71.72</v>
      </c>
      <c r="AB22" s="95">
        <v>5995300</v>
      </c>
      <c r="AC22" s="10">
        <v>71.72</v>
      </c>
      <c r="AD22" s="2">
        <f t="shared" si="1"/>
        <v>2.2099999999999937</v>
      </c>
      <c r="AE22" s="138">
        <f t="shared" si="2"/>
        <v>3.5667870036101057E-2</v>
      </c>
    </row>
    <row r="23" spans="1:31" x14ac:dyDescent="0.25">
      <c r="W23" s="133">
        <v>42683</v>
      </c>
      <c r="X23" s="10">
        <v>68.53</v>
      </c>
      <c r="Y23" s="10">
        <v>71.72</v>
      </c>
      <c r="Z23" s="10">
        <v>65.72</v>
      </c>
      <c r="AA23" s="10">
        <v>69.25</v>
      </c>
      <c r="AB23" s="95">
        <v>6743900</v>
      </c>
      <c r="AC23" s="10">
        <v>69.25</v>
      </c>
      <c r="AD23" s="2">
        <f t="shared" si="1"/>
        <v>6</v>
      </c>
      <c r="AE23" s="138">
        <f t="shared" si="2"/>
        <v>5.9678653404743764E-2</v>
      </c>
    </row>
    <row r="24" spans="1:31" x14ac:dyDescent="0.25">
      <c r="B24" s="382" t="s">
        <v>114</v>
      </c>
      <c r="C24" s="383" t="s">
        <v>148</v>
      </c>
      <c r="D24" s="384" t="s">
        <v>147</v>
      </c>
      <c r="E24" s="384" t="s">
        <v>149</v>
      </c>
      <c r="F24" s="384" t="s">
        <v>65</v>
      </c>
      <c r="G24" s="384" t="s">
        <v>153</v>
      </c>
      <c r="H24" s="385" t="s">
        <v>88</v>
      </c>
      <c r="I24" s="384" t="s">
        <v>157</v>
      </c>
      <c r="W24" s="133">
        <v>42682</v>
      </c>
      <c r="X24" s="10">
        <v>64.459999999999994</v>
      </c>
      <c r="Y24" s="10">
        <v>65.64</v>
      </c>
      <c r="Z24" s="10">
        <v>62.7</v>
      </c>
      <c r="AA24" s="10">
        <v>65.349999999999994</v>
      </c>
      <c r="AB24" s="95">
        <v>5771100</v>
      </c>
      <c r="AC24" s="10">
        <v>65.349999999999994</v>
      </c>
      <c r="AD24" s="2">
        <f t="shared" si="1"/>
        <v>2.9399999999999977</v>
      </c>
      <c r="AE24" s="138">
        <f t="shared" si="2"/>
        <v>-9.8484848484848841E-3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4">C25*(E25-D25)</f>
        <v>-25.199999999999676</v>
      </c>
      <c r="G25" s="384">
        <f t="shared" ref="G25:G37" si="5">D25*C25</f>
        <v>2380.5</v>
      </c>
      <c r="H25" s="385">
        <f t="shared" ref="H25:H37" si="6">(E25-D25)/D25</f>
        <v>-1.0586011342154875E-2</v>
      </c>
      <c r="I25" s="384"/>
      <c r="W25" s="133">
        <v>42681</v>
      </c>
      <c r="X25" s="10">
        <v>66.23</v>
      </c>
      <c r="Y25" s="10">
        <v>66.39</v>
      </c>
      <c r="Z25" s="10">
        <v>65.38</v>
      </c>
      <c r="AA25" s="10">
        <v>66</v>
      </c>
      <c r="AB25" s="95">
        <v>3356900</v>
      </c>
      <c r="AC25" s="10">
        <v>66</v>
      </c>
      <c r="AD25" s="2">
        <f t="shared" si="1"/>
        <v>1.0100000000000051</v>
      </c>
      <c r="AE25" s="138">
        <f t="shared" si="2"/>
        <v>1.2735921436243691E-2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4"/>
        <v>-55.199999999999676</v>
      </c>
      <c r="G26" s="384">
        <f t="shared" si="5"/>
        <v>2380.5</v>
      </c>
      <c r="H26" s="385">
        <f t="shared" si="6"/>
        <v>-2.3188405797101314E-2</v>
      </c>
      <c r="I26" s="384"/>
      <c r="W26" s="133">
        <v>42678</v>
      </c>
      <c r="X26" s="10">
        <v>65.58</v>
      </c>
      <c r="Y26" s="10">
        <v>66.010000000000005</v>
      </c>
      <c r="Z26" s="10">
        <v>64.77</v>
      </c>
      <c r="AA26" s="10">
        <v>65.17</v>
      </c>
      <c r="AB26" s="95">
        <v>5803600</v>
      </c>
      <c r="AC26" s="10">
        <v>65.17</v>
      </c>
      <c r="AD26" s="2">
        <f t="shared" si="1"/>
        <v>1.2400000000000091</v>
      </c>
      <c r="AE26" s="138">
        <f t="shared" si="2"/>
        <v>-3.2119914346894207E-3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4"/>
        <v>21.999999999999886</v>
      </c>
      <c r="G27" s="384">
        <f t="shared" si="5"/>
        <v>3905.5</v>
      </c>
      <c r="H27" s="385">
        <f t="shared" si="6"/>
        <v>5.6330815516578894E-3</v>
      </c>
      <c r="I27" s="384"/>
      <c r="W27" s="133">
        <v>42677</v>
      </c>
      <c r="X27" s="10">
        <v>69.010000000000005</v>
      </c>
      <c r="Y27" s="10">
        <v>69.55</v>
      </c>
      <c r="Z27" s="10">
        <v>65.02</v>
      </c>
      <c r="AA27" s="10">
        <v>65.38</v>
      </c>
      <c r="AB27" s="95">
        <v>5542100</v>
      </c>
      <c r="AC27" s="10">
        <v>65.38</v>
      </c>
      <c r="AD27" s="2">
        <f t="shared" si="1"/>
        <v>4.5300000000000011</v>
      </c>
      <c r="AE27" s="138">
        <f t="shared" si="2"/>
        <v>-4.7771628313428516E-2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4"/>
        <v>-63.000000000000256</v>
      </c>
      <c r="G28" s="384">
        <f t="shared" si="5"/>
        <v>3905.5</v>
      </c>
      <c r="H28" s="385">
        <f t="shared" si="6"/>
        <v>-1.6131097170656833E-2</v>
      </c>
      <c r="I28" s="384"/>
      <c r="W28" s="133">
        <v>42676</v>
      </c>
      <c r="X28" s="10">
        <v>67.09</v>
      </c>
      <c r="Y28" s="10">
        <v>68.95</v>
      </c>
      <c r="Z28" s="10">
        <v>66.92</v>
      </c>
      <c r="AA28" s="10">
        <v>68.66</v>
      </c>
      <c r="AB28" s="95">
        <v>4877800</v>
      </c>
      <c r="AC28" s="10">
        <v>68.66</v>
      </c>
      <c r="AD28" s="2">
        <f t="shared" si="1"/>
        <v>2.0300000000000011</v>
      </c>
      <c r="AE28" s="138">
        <f t="shared" si="2"/>
        <v>2.646135446255049E-2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4"/>
        <v>-68.999999999999773</v>
      </c>
      <c r="G29" s="384">
        <f t="shared" si="5"/>
        <v>3905.5</v>
      </c>
      <c r="H29" s="385">
        <f t="shared" si="6"/>
        <v>-1.7667392139290687E-2</v>
      </c>
      <c r="I29" s="384"/>
      <c r="W29" s="133">
        <v>42675</v>
      </c>
      <c r="X29" s="10">
        <v>68.53</v>
      </c>
      <c r="Y29" s="10">
        <v>68.900000000000006</v>
      </c>
      <c r="Z29" s="10">
        <v>66.33</v>
      </c>
      <c r="AA29" s="10">
        <v>66.89</v>
      </c>
      <c r="AB29" s="95">
        <v>6047400</v>
      </c>
      <c r="AC29" s="10">
        <v>66.89</v>
      </c>
      <c r="AD29" s="2">
        <f t="shared" si="1"/>
        <v>2.5700000000000074</v>
      </c>
      <c r="AE29" s="138">
        <f t="shared" si="2"/>
        <v>-2.6204687727471199E-2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4"/>
        <v>2.0000000000003126</v>
      </c>
      <c r="G30" s="384">
        <f t="shared" si="5"/>
        <v>3905.5</v>
      </c>
      <c r="H30" s="385">
        <f t="shared" si="6"/>
        <v>5.1209832287807259E-4</v>
      </c>
      <c r="I30" s="384"/>
      <c r="W30" s="133">
        <v>42674</v>
      </c>
      <c r="X30" s="10">
        <v>68.53</v>
      </c>
      <c r="Y30" s="10">
        <v>71.13</v>
      </c>
      <c r="Z30" s="10">
        <v>67.84</v>
      </c>
      <c r="AA30" s="10">
        <v>68.69</v>
      </c>
      <c r="AB30" s="95">
        <v>7407200</v>
      </c>
      <c r="AC30" s="10">
        <v>68.69</v>
      </c>
      <c r="AD30" s="2">
        <f t="shared" si="1"/>
        <v>3.289999999999992</v>
      </c>
      <c r="AE30" s="138">
        <f t="shared" si="2"/>
        <v>1.7629629629629662E-2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4"/>
        <v>38.710000000000022</v>
      </c>
      <c r="G31" s="384">
        <f t="shared" si="5"/>
        <v>1929.29</v>
      </c>
      <c r="H31" s="385">
        <f t="shared" si="6"/>
        <v>2.0064376013974063E-2</v>
      </c>
      <c r="I31" s="384"/>
      <c r="W31" s="133">
        <v>42671</v>
      </c>
      <c r="X31" s="10">
        <v>65.069999999999993</v>
      </c>
      <c r="Y31" s="10">
        <v>68.900000000000006</v>
      </c>
      <c r="Z31" s="10">
        <v>63.26</v>
      </c>
      <c r="AA31" s="10">
        <v>67.5</v>
      </c>
      <c r="AB31" s="95">
        <v>13666700</v>
      </c>
      <c r="AC31" s="10">
        <v>67.5</v>
      </c>
      <c r="AD31" s="2">
        <f t="shared" si="1"/>
        <v>5.6400000000000077</v>
      </c>
      <c r="AE31" s="138">
        <f t="shared" si="2"/>
        <v>-9.7593582887700481E-2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4"/>
        <v>81.210000000000093</v>
      </c>
      <c r="G32" s="384">
        <f t="shared" si="5"/>
        <v>1929.29</v>
      </c>
      <c r="H32" s="385">
        <f t="shared" si="6"/>
        <v>4.209320527240596E-2</v>
      </c>
      <c r="I32" s="384"/>
      <c r="W32" s="133">
        <v>42670</v>
      </c>
      <c r="X32" s="10">
        <v>74.69</v>
      </c>
      <c r="Y32" s="10">
        <v>75.180000000000007</v>
      </c>
      <c r="Z32" s="10">
        <v>74.3</v>
      </c>
      <c r="AA32" s="10">
        <v>74.8</v>
      </c>
      <c r="AB32" s="95">
        <v>1757000</v>
      </c>
      <c r="AC32" s="10">
        <v>74.8</v>
      </c>
      <c r="AD32" s="2">
        <f t="shared" si="1"/>
        <v>0.88000000000000966</v>
      </c>
      <c r="AE32" s="138">
        <f t="shared" si="2"/>
        <v>5.3763440860215006E-3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4"/>
        <v>25.710000000000122</v>
      </c>
      <c r="G33" s="384">
        <f t="shared" si="5"/>
        <v>1929.29</v>
      </c>
      <c r="H33" s="385">
        <f t="shared" si="6"/>
        <v>1.3326145887865548E-2</v>
      </c>
      <c r="I33" s="384"/>
      <c r="W33" s="133">
        <v>42669</v>
      </c>
      <c r="X33" s="10">
        <v>74.56</v>
      </c>
      <c r="Y33" s="10">
        <v>74.87</v>
      </c>
      <c r="Z33" s="10">
        <v>73.5</v>
      </c>
      <c r="AA33" s="10">
        <v>74.400000000000006</v>
      </c>
      <c r="AB33" s="95">
        <v>2151600</v>
      </c>
      <c r="AC33" s="10">
        <v>74.400000000000006</v>
      </c>
      <c r="AD33" s="2">
        <f t="shared" si="1"/>
        <v>1.3700000000000045</v>
      </c>
      <c r="AE33" s="138">
        <f t="shared" si="2"/>
        <v>-6.8081698037644189E-3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4"/>
        <v>0.71000000000012164</v>
      </c>
      <c r="G34" s="384">
        <f t="shared" si="5"/>
        <v>3826.29</v>
      </c>
      <c r="H34" s="385">
        <f t="shared" si="6"/>
        <v>1.8555833457477652E-4</v>
      </c>
      <c r="I34" s="384"/>
      <c r="W34" s="133">
        <v>42668</v>
      </c>
      <c r="X34" s="10">
        <v>75.33</v>
      </c>
      <c r="Y34" s="10">
        <v>75.33</v>
      </c>
      <c r="Z34" s="10">
        <v>74.34</v>
      </c>
      <c r="AA34" s="10">
        <v>74.91</v>
      </c>
      <c r="AB34" s="95">
        <v>2252200</v>
      </c>
      <c r="AC34" s="10">
        <v>74.91</v>
      </c>
      <c r="AD34" s="2">
        <f t="shared" si="1"/>
        <v>0.98999999999999488</v>
      </c>
      <c r="AE34" s="138">
        <f t="shared" si="2"/>
        <v>-9.2580346515012124E-3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4"/>
        <v>-64.999999999999858</v>
      </c>
      <c r="G35" s="384">
        <f t="shared" si="5"/>
        <v>3826.5</v>
      </c>
      <c r="H35" s="385">
        <f t="shared" si="6"/>
        <v>-1.6986802561087117E-2</v>
      </c>
      <c r="I35" s="384"/>
      <c r="W35" s="133">
        <v>42667</v>
      </c>
      <c r="X35" s="10">
        <v>75.58</v>
      </c>
      <c r="Y35" s="10">
        <v>76.349999999999994</v>
      </c>
      <c r="Z35" s="10">
        <v>75.55</v>
      </c>
      <c r="AA35" s="10">
        <v>75.61</v>
      </c>
      <c r="AB35" s="95">
        <v>1427700</v>
      </c>
      <c r="AC35" s="10">
        <v>75.61</v>
      </c>
      <c r="AD35" s="2">
        <f t="shared" si="1"/>
        <v>0.79999999999999716</v>
      </c>
      <c r="AE35" s="138">
        <f t="shared" si="2"/>
        <v>6.1210911510312105E-3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4"/>
        <v>-139.04249999999968</v>
      </c>
      <c r="G36" s="384">
        <f t="shared" si="5"/>
        <v>5665.7924999999996</v>
      </c>
      <c r="H36" s="385">
        <f t="shared" si="6"/>
        <v>-2.4540697528192164E-2</v>
      </c>
      <c r="I36" s="384"/>
      <c r="W36" s="133">
        <v>42664</v>
      </c>
      <c r="X36" s="10">
        <v>75.150000000000006</v>
      </c>
      <c r="Y36" s="10">
        <v>75.209999999999994</v>
      </c>
      <c r="Z36" s="10">
        <v>74.540000000000006</v>
      </c>
      <c r="AA36" s="10">
        <v>75.150000000000006</v>
      </c>
      <c r="AB36" s="95">
        <v>1689600</v>
      </c>
      <c r="AC36" s="10">
        <v>75.150000000000006</v>
      </c>
      <c r="AD36" s="2">
        <f t="shared" si="1"/>
        <v>0.66999999999998749</v>
      </c>
      <c r="AE36" s="138">
        <f t="shared" si="2"/>
        <v>-5.689335803122475E-3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4"/>
        <v>-8.5424999999990092</v>
      </c>
      <c r="G37" s="384">
        <f t="shared" si="5"/>
        <v>5665.7924999999996</v>
      </c>
      <c r="H37" s="385">
        <f t="shared" si="6"/>
        <v>-1.5077325899243593E-3</v>
      </c>
      <c r="I37" s="384"/>
      <c r="W37" s="133">
        <v>42663</v>
      </c>
      <c r="X37" s="10">
        <v>75.239999999999995</v>
      </c>
      <c r="Y37" s="10">
        <v>75.73</v>
      </c>
      <c r="Z37" s="10">
        <v>75.05</v>
      </c>
      <c r="AA37" s="10">
        <v>75.58</v>
      </c>
      <c r="AB37" s="95">
        <v>1209100</v>
      </c>
      <c r="AC37" s="10">
        <v>75.58</v>
      </c>
      <c r="AD37" s="2">
        <f t="shared" si="1"/>
        <v>0.68000000000000682</v>
      </c>
      <c r="AE37" s="138">
        <f t="shared" si="2"/>
        <v>4.919558569339344E-3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7">C38*(E38-D38)</f>
        <v>130.95750000000095</v>
      </c>
      <c r="G38" s="384">
        <f t="shared" ref="G38:G39" si="8">D38*C38</f>
        <v>5665.7924999999996</v>
      </c>
      <c r="H38" s="385">
        <f t="shared" ref="H38:H39" si="9">(E38-D38)/D38</f>
        <v>2.3113712688913504E-2</v>
      </c>
      <c r="I38" s="384"/>
      <c r="W38" s="133">
        <v>42662</v>
      </c>
      <c r="X38" s="10">
        <v>75.739999999999995</v>
      </c>
      <c r="Y38" s="10">
        <v>75.88</v>
      </c>
      <c r="Z38" s="10">
        <v>75.14</v>
      </c>
      <c r="AA38" s="10">
        <v>75.209999999999994</v>
      </c>
      <c r="AB38" s="95">
        <v>1697200</v>
      </c>
      <c r="AC38" s="10">
        <v>75.209999999999994</v>
      </c>
      <c r="AD38" s="2">
        <f t="shared" si="1"/>
        <v>0.73999999999999488</v>
      </c>
      <c r="AE38" s="138">
        <f t="shared" si="2"/>
        <v>-6.8664994057838769E-3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7"/>
        <v>205.17000000000039</v>
      </c>
      <c r="G39" s="384">
        <f t="shared" si="8"/>
        <v>3708.8299999999995</v>
      </c>
      <c r="H39" s="385">
        <f t="shared" si="9"/>
        <v>5.5319332511870427E-2</v>
      </c>
      <c r="I39" s="384"/>
      <c r="W39" s="133">
        <v>42661</v>
      </c>
      <c r="X39" s="10">
        <v>75.53</v>
      </c>
      <c r="Y39" s="10">
        <v>75.849999999999994</v>
      </c>
      <c r="Z39" s="10">
        <v>75.14</v>
      </c>
      <c r="AA39" s="10">
        <v>75.73</v>
      </c>
      <c r="AB39" s="95">
        <v>1296000</v>
      </c>
      <c r="AC39" s="10">
        <v>75.73</v>
      </c>
      <c r="AD39" s="2">
        <f t="shared" si="1"/>
        <v>0.70999999999999375</v>
      </c>
      <c r="AE39" s="138">
        <f t="shared" si="2"/>
        <v>1.0272145144077038E-2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10">C40*(E40-D40)</f>
        <v>290.67000000000007</v>
      </c>
      <c r="G40" s="384">
        <f t="shared" ref="G40" si="11">D40*C40</f>
        <v>3708.8299999999995</v>
      </c>
      <c r="H40" s="385">
        <f t="shared" ref="H40" si="12">(E40-D40)/D40</f>
        <v>7.837242472693548E-2</v>
      </c>
      <c r="I40" s="384"/>
      <c r="O40" s="620" t="s">
        <v>78</v>
      </c>
      <c r="P40" s="620"/>
      <c r="W40" s="133">
        <v>42660</v>
      </c>
      <c r="X40" s="10">
        <v>75.27</v>
      </c>
      <c r="Y40" s="10">
        <v>75.510000000000005</v>
      </c>
      <c r="Z40" s="10">
        <v>74.91</v>
      </c>
      <c r="AA40" s="10">
        <v>74.959999999999994</v>
      </c>
      <c r="AB40" s="95">
        <v>1050100</v>
      </c>
      <c r="AC40" s="10">
        <v>74.959999999999994</v>
      </c>
      <c r="AD40" s="2">
        <f t="shared" si="1"/>
        <v>0.60000000000000853</v>
      </c>
      <c r="AE40" s="138">
        <f t="shared" si="2"/>
        <v>-4.1185067091803473E-3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3">C41*(E41-D41)</f>
        <v>344.17000000000041</v>
      </c>
      <c r="G41" s="384">
        <f t="shared" ref="G41" si="14">D41*C41</f>
        <v>3708.8299999999995</v>
      </c>
      <c r="H41" s="385">
        <f t="shared" ref="H41" si="15">(E41-D41)/D41</f>
        <v>9.2797459036947083E-2</v>
      </c>
      <c r="I41" s="384"/>
      <c r="O41" s="83">
        <v>1.1000000000000001</v>
      </c>
      <c r="P41" s="83">
        <f>O41*$Q$4</f>
        <v>80.344000000000008</v>
      </c>
      <c r="Q41" s="2"/>
      <c r="W41" s="133">
        <v>42657</v>
      </c>
      <c r="X41" s="10">
        <v>75.66</v>
      </c>
      <c r="Y41" s="10">
        <v>75.849999999999994</v>
      </c>
      <c r="Z41" s="10">
        <v>75.069999999999993</v>
      </c>
      <c r="AA41" s="10">
        <v>75.27</v>
      </c>
      <c r="AB41" s="95">
        <v>1469100</v>
      </c>
      <c r="AC41" s="10">
        <v>75.27</v>
      </c>
      <c r="AD41" s="2">
        <f t="shared" si="1"/>
        <v>0.78000000000000114</v>
      </c>
      <c r="AE41" s="138">
        <f t="shared" si="2"/>
        <v>-9.2912131669775633E-4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6">C42*(E42-D42)</f>
        <v>409.1700000000003</v>
      </c>
      <c r="G42" s="384">
        <f t="shared" ref="G42" si="17">D42*C42</f>
        <v>3708.8299999999995</v>
      </c>
      <c r="H42" s="385">
        <f t="shared" ref="H42" si="18">(E42-D42)/D42</f>
        <v>0.11032320165658721</v>
      </c>
      <c r="I42" s="485">
        <v>72.5</v>
      </c>
      <c r="O42" s="83">
        <v>1.0900000000000001</v>
      </c>
      <c r="P42" s="83">
        <f t="shared" ref="P42:P61" si="19">O42*$Q$4</f>
        <v>79.613600000000019</v>
      </c>
      <c r="Q42" s="2"/>
      <c r="T42" s="91" t="s">
        <v>113</v>
      </c>
      <c r="W42" s="133">
        <v>42656</v>
      </c>
      <c r="X42" s="10">
        <v>75.36</v>
      </c>
      <c r="Y42" s="10">
        <v>75.599999999999994</v>
      </c>
      <c r="Z42" s="10">
        <v>74.69</v>
      </c>
      <c r="AA42" s="10">
        <v>75.34</v>
      </c>
      <c r="AB42" s="95">
        <v>1344000</v>
      </c>
      <c r="AC42" s="10">
        <v>75.34</v>
      </c>
      <c r="AD42" s="2">
        <f t="shared" si="1"/>
        <v>0.90999999999999659</v>
      </c>
      <c r="AE42" s="138">
        <f t="shared" si="2"/>
        <v>-5.9374587676475077E-3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20">C43*(E43-D43)</f>
        <v>485.33999999999935</v>
      </c>
      <c r="G43" s="384">
        <f t="shared" ref="G43" si="21">D43*C43</f>
        <v>3675.1600000000003</v>
      </c>
      <c r="H43" s="385">
        <f t="shared" ref="H43" si="22">(E43-D43)/D43</f>
        <v>0.13205955659073326</v>
      </c>
      <c r="I43" s="384" t="s">
        <v>256</v>
      </c>
      <c r="O43" s="83">
        <v>1.08</v>
      </c>
      <c r="P43" s="83">
        <f t="shared" si="19"/>
        <v>78.883200000000016</v>
      </c>
      <c r="Q43" s="2"/>
      <c r="T43" s="128" t="s">
        <v>98</v>
      </c>
      <c r="U43" s="98">
        <v>71.11</v>
      </c>
      <c r="W43" s="133">
        <v>42655</v>
      </c>
      <c r="X43" s="10">
        <v>75.52</v>
      </c>
      <c r="Y43" s="10">
        <v>76.209999999999994</v>
      </c>
      <c r="Z43" s="10">
        <v>75.150000000000006</v>
      </c>
      <c r="AA43" s="10">
        <v>75.790000000000006</v>
      </c>
      <c r="AB43" s="95">
        <v>1237400</v>
      </c>
      <c r="AC43" s="10">
        <v>75.790000000000006</v>
      </c>
      <c r="AD43" s="2">
        <f t="shared" si="1"/>
        <v>1.0599999999999881</v>
      </c>
      <c r="AE43" s="138">
        <f t="shared" si="2"/>
        <v>6.2400424853958913E-3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3">C44*(E44-D44)</f>
        <v>465.83999999999935</v>
      </c>
      <c r="G44" s="384">
        <f>D44*C44</f>
        <v>3675.1600000000003</v>
      </c>
      <c r="H44" s="385">
        <f t="shared" ref="H44:H45" si="24">(E44-D44)/D44</f>
        <v>0.12675366514655126</v>
      </c>
      <c r="I44" s="384"/>
      <c r="O44" s="83">
        <v>1.07</v>
      </c>
      <c r="P44" s="83">
        <f t="shared" si="19"/>
        <v>78.152800000000013</v>
      </c>
      <c r="Q44" s="2"/>
      <c r="T44" s="93" t="s">
        <v>99</v>
      </c>
      <c r="U44" s="88" t="s">
        <v>129</v>
      </c>
      <c r="W44" s="133">
        <v>42654</v>
      </c>
      <c r="X44" s="10">
        <v>76.239999999999995</v>
      </c>
      <c r="Y44" s="10">
        <v>76.3</v>
      </c>
      <c r="Z44" s="10">
        <v>75.12</v>
      </c>
      <c r="AA44" s="10">
        <v>75.319999999999993</v>
      </c>
      <c r="AB44" s="95">
        <v>1620900</v>
      </c>
      <c r="AC44" s="10">
        <v>75.319999999999993</v>
      </c>
      <c r="AD44" s="2">
        <f t="shared" si="1"/>
        <v>1.1799999999999926</v>
      </c>
      <c r="AE44" s="138">
        <f t="shared" si="2"/>
        <v>-1.5038577219824822E-2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3"/>
        <v>503.41999999999985</v>
      </c>
      <c r="G45" s="384">
        <f>D45*C45</f>
        <v>2842.1800000000003</v>
      </c>
      <c r="H45" s="385">
        <f t="shared" si="24"/>
        <v>0.17712460153825579</v>
      </c>
      <c r="I45" s="384"/>
      <c r="O45" s="83">
        <v>1.06</v>
      </c>
      <c r="P45" s="83">
        <f t="shared" si="19"/>
        <v>77.42240000000001</v>
      </c>
      <c r="Q45" s="2"/>
      <c r="T45" s="93" t="s">
        <v>100</v>
      </c>
      <c r="U45" s="88" t="s">
        <v>621</v>
      </c>
      <c r="W45" s="133">
        <v>42653</v>
      </c>
      <c r="X45" s="10">
        <v>76.37</v>
      </c>
      <c r="Y45" s="10">
        <v>76.790000000000006</v>
      </c>
      <c r="Z45" s="10">
        <v>75.91</v>
      </c>
      <c r="AA45" s="10">
        <v>76.47</v>
      </c>
      <c r="AB45" s="95">
        <v>1238800</v>
      </c>
      <c r="AC45" s="10">
        <v>76.47</v>
      </c>
      <c r="AD45" s="2">
        <f t="shared" si="1"/>
        <v>0.88000000000000966</v>
      </c>
      <c r="AE45" s="138">
        <f t="shared" si="2"/>
        <v>9.1623036649202128E-4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9"/>
        <v>76.692000000000007</v>
      </c>
      <c r="Q46" s="2"/>
      <c r="T46" s="93" t="s">
        <v>101</v>
      </c>
      <c r="U46" s="88" t="s">
        <v>622</v>
      </c>
      <c r="W46" s="133">
        <v>42650</v>
      </c>
      <c r="X46" s="10">
        <v>76.87</v>
      </c>
      <c r="Y46" s="10">
        <v>77.12</v>
      </c>
      <c r="Z46" s="10">
        <v>75.86</v>
      </c>
      <c r="AA46" s="10">
        <v>76.400000000000006</v>
      </c>
      <c r="AB46" s="95">
        <v>2442400</v>
      </c>
      <c r="AC46" s="10">
        <v>76.400000000000006</v>
      </c>
      <c r="AD46" s="2">
        <f t="shared" si="1"/>
        <v>1.2600000000000051</v>
      </c>
      <c r="AE46" s="138">
        <f t="shared" si="2"/>
        <v>-4.0411941076781144E-3</v>
      </c>
    </row>
    <row r="47" spans="2:31" x14ac:dyDescent="0.25">
      <c r="O47" s="83">
        <v>1.04</v>
      </c>
      <c r="P47" s="83">
        <f t="shared" si="19"/>
        <v>75.961600000000004</v>
      </c>
      <c r="Q47" s="2"/>
      <c r="T47" s="93" t="s">
        <v>102</v>
      </c>
      <c r="U47" s="88">
        <v>80.47</v>
      </c>
      <c r="W47" s="133">
        <v>42649</v>
      </c>
      <c r="X47" s="10">
        <v>75.430000000000007</v>
      </c>
      <c r="Y47" s="10">
        <v>76.72</v>
      </c>
      <c r="Z47" s="10">
        <v>75.099999999999994</v>
      </c>
      <c r="AA47" s="10">
        <v>76.709999999999994</v>
      </c>
      <c r="AB47" s="95">
        <v>2068700</v>
      </c>
      <c r="AC47" s="10">
        <v>76.709999999999994</v>
      </c>
      <c r="AD47" s="2">
        <f t="shared" si="1"/>
        <v>1.6200000000000045</v>
      </c>
      <c r="AE47" s="138">
        <f t="shared" si="2"/>
        <v>1.0938323668950867E-2</v>
      </c>
    </row>
    <row r="48" spans="2:31" x14ac:dyDescent="0.25">
      <c r="O48" s="83">
        <v>1.03</v>
      </c>
      <c r="P48" s="83">
        <f t="shared" si="19"/>
        <v>75.231200000000015</v>
      </c>
      <c r="Q48" s="2"/>
      <c r="T48" s="93" t="s">
        <v>103</v>
      </c>
      <c r="U48" s="88">
        <v>0.78573999999999999</v>
      </c>
      <c r="W48" s="133">
        <v>42648</v>
      </c>
      <c r="X48" s="10">
        <v>75.97</v>
      </c>
      <c r="Y48" s="10">
        <v>76.55</v>
      </c>
      <c r="Z48" s="10">
        <v>75.680000000000007</v>
      </c>
      <c r="AA48" s="10">
        <v>75.88</v>
      </c>
      <c r="AB48" s="95">
        <v>1864700</v>
      </c>
      <c r="AC48" s="10">
        <v>75.88</v>
      </c>
      <c r="AD48" s="2">
        <f t="shared" si="1"/>
        <v>0.86999999999999034</v>
      </c>
      <c r="AE48" s="138">
        <f t="shared" si="2"/>
        <v>2.5102391333069463E-3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74.500800000000012</v>
      </c>
      <c r="Q49" s="2"/>
      <c r="T49" s="93" t="s">
        <v>122</v>
      </c>
      <c r="U49" s="88" t="s">
        <v>370</v>
      </c>
      <c r="W49" s="133">
        <v>42647</v>
      </c>
      <c r="X49" s="10">
        <v>76.05</v>
      </c>
      <c r="Y49" s="10">
        <v>76.34</v>
      </c>
      <c r="Z49" s="10">
        <v>75.27</v>
      </c>
      <c r="AA49" s="10">
        <v>75.69</v>
      </c>
      <c r="AB49" s="95">
        <v>1933900</v>
      </c>
      <c r="AC49" s="10">
        <v>75.69</v>
      </c>
      <c r="AD49" s="2">
        <f t="shared" si="1"/>
        <v>1.0700000000000074</v>
      </c>
      <c r="AE49" s="138">
        <f t="shared" si="2"/>
        <v>-1.3194352816995325E-3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56">
        <v>77</v>
      </c>
      <c r="O50" s="83">
        <v>1.01</v>
      </c>
      <c r="P50" s="83">
        <f t="shared" si="19"/>
        <v>73.770400000000009</v>
      </c>
      <c r="Q50" s="2"/>
      <c r="T50" s="93"/>
      <c r="U50" s="88"/>
      <c r="W50" s="133">
        <v>42646</v>
      </c>
      <c r="X50" s="10">
        <v>77.400000000000006</v>
      </c>
      <c r="Y50" s="10">
        <v>77.540000000000006</v>
      </c>
      <c r="Z50" s="10">
        <v>75.69</v>
      </c>
      <c r="AA50" s="10">
        <v>75.790000000000006</v>
      </c>
      <c r="AB50" s="95">
        <v>2471600</v>
      </c>
      <c r="AC50" s="10">
        <v>75.790000000000006</v>
      </c>
      <c r="AD50" s="2">
        <f t="shared" si="1"/>
        <v>1.8500000000000085</v>
      </c>
      <c r="AE50" s="138">
        <f t="shared" si="2"/>
        <v>-2.4581724581724584E-2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73.040000000000006</v>
      </c>
      <c r="Q51" s="2"/>
      <c r="T51" s="93" t="s">
        <v>105</v>
      </c>
      <c r="U51" s="88" t="s">
        <v>623</v>
      </c>
      <c r="W51" s="133">
        <v>42643</v>
      </c>
      <c r="X51" s="10">
        <v>77.11</v>
      </c>
      <c r="Y51" s="10">
        <v>78</v>
      </c>
      <c r="Z51" s="10">
        <v>76.78</v>
      </c>
      <c r="AA51" s="10">
        <v>77.7</v>
      </c>
      <c r="AB51" s="95">
        <v>2614000</v>
      </c>
      <c r="AC51" s="10">
        <v>77.7</v>
      </c>
      <c r="AD51" s="2">
        <f t="shared" si="1"/>
        <v>1.2199999999999989</v>
      </c>
      <c r="AE51" s="138">
        <f t="shared" si="2"/>
        <v>1.040312093628093E-2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72.309600000000003</v>
      </c>
      <c r="Q52" s="2"/>
      <c r="T52" s="93" t="s">
        <v>106</v>
      </c>
      <c r="U52" s="88" t="s">
        <v>399</v>
      </c>
      <c r="W52" s="133">
        <v>42642</v>
      </c>
      <c r="X52" s="10">
        <v>77.489999999999995</v>
      </c>
      <c r="Y52" s="10">
        <v>77.849999999999994</v>
      </c>
      <c r="Z52" s="10">
        <v>76.8</v>
      </c>
      <c r="AA52" s="10">
        <v>76.900000000000006</v>
      </c>
      <c r="AB52" s="95">
        <v>2676800</v>
      </c>
      <c r="AC52" s="10">
        <v>76.900000000000006</v>
      </c>
      <c r="AD52" s="2">
        <f t="shared" si="1"/>
        <v>1.0499999999999972</v>
      </c>
      <c r="AE52" s="138" t="e">
        <f t="shared" si="2"/>
        <v>#DIV/0!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71.5792</v>
      </c>
      <c r="Q53" s="2"/>
      <c r="T53" s="93" t="s">
        <v>107</v>
      </c>
      <c r="U53" s="90">
        <v>3048168</v>
      </c>
      <c r="W53" s="133">
        <v>42642</v>
      </c>
      <c r="X53" s="10" t="s">
        <v>248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70.848799999999997</v>
      </c>
      <c r="T54" s="93" t="s">
        <v>110</v>
      </c>
      <c r="U54" s="90">
        <v>3212480</v>
      </c>
      <c r="W54" s="133">
        <v>42641</v>
      </c>
      <c r="X54" s="10">
        <v>78.09</v>
      </c>
      <c r="Y54" s="10">
        <v>78.38</v>
      </c>
      <c r="Z54" s="10">
        <v>77.61</v>
      </c>
      <c r="AA54" s="10">
        <v>78.260000000000005</v>
      </c>
      <c r="AB54" s="95">
        <v>2482100</v>
      </c>
      <c r="AC54" s="10">
        <v>77.81</v>
      </c>
      <c r="AD54" s="2">
        <f t="shared" si="1"/>
        <v>0.76999999999999602</v>
      </c>
      <c r="AE54" s="138">
        <f t="shared" si="2"/>
        <v>1.5446003346635262E-3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70.118400000000008</v>
      </c>
      <c r="T55" s="93" t="s">
        <v>108</v>
      </c>
      <c r="U55" s="88" t="s">
        <v>624</v>
      </c>
      <c r="W55" s="133">
        <v>42640</v>
      </c>
      <c r="X55" s="10">
        <v>76.709999999999994</v>
      </c>
      <c r="Y55" s="10">
        <v>78.180000000000007</v>
      </c>
      <c r="Z55" s="10">
        <v>76.62</v>
      </c>
      <c r="AA55" s="10">
        <v>78.14</v>
      </c>
      <c r="AB55" s="95">
        <v>2649100</v>
      </c>
      <c r="AC55" s="10">
        <v>77.69</v>
      </c>
      <c r="AD55" s="2">
        <f t="shared" si="1"/>
        <v>1.5600000000000023</v>
      </c>
      <c r="AE55" s="138">
        <f t="shared" si="2"/>
        <v>1.6352694924123501E-2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69.388000000000005</v>
      </c>
      <c r="T56" s="93" t="s">
        <v>111</v>
      </c>
      <c r="U56" s="88">
        <v>17.68</v>
      </c>
      <c r="W56" s="133">
        <v>42639</v>
      </c>
      <c r="X56" s="10">
        <v>77.2</v>
      </c>
      <c r="Y56" s="10">
        <v>77.430000000000007</v>
      </c>
      <c r="Z56" s="10">
        <v>76.67</v>
      </c>
      <c r="AA56" s="10">
        <v>76.88</v>
      </c>
      <c r="AB56" s="95">
        <v>1700600</v>
      </c>
      <c r="AC56" s="10">
        <v>76.44</v>
      </c>
      <c r="AD56" s="2">
        <f t="shared" si="1"/>
        <v>0.76000000000000512</v>
      </c>
      <c r="AE56" s="138">
        <f t="shared" si="2"/>
        <v>-9.9728014505892082E-3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68.657600000000002</v>
      </c>
      <c r="T57" s="93" t="s">
        <v>112</v>
      </c>
      <c r="U57" s="88">
        <v>4.13</v>
      </c>
      <c r="W57" s="133">
        <v>42636</v>
      </c>
      <c r="X57" s="10">
        <v>77.52</v>
      </c>
      <c r="Y57" s="10">
        <v>77.97</v>
      </c>
      <c r="Z57" s="10">
        <v>77.33</v>
      </c>
      <c r="AA57" s="10">
        <v>77.66</v>
      </c>
      <c r="AB57" s="95">
        <v>2098500</v>
      </c>
      <c r="AC57" s="10">
        <v>77.209999999999994</v>
      </c>
      <c r="AD57" s="2">
        <f t="shared" si="1"/>
        <v>0.64000000000000057</v>
      </c>
      <c r="AE57" s="138">
        <f t="shared" si="2"/>
        <v>1.1670124481326649E-3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67.927200000000013</v>
      </c>
      <c r="T58" s="93" t="s">
        <v>109</v>
      </c>
      <c r="U58" s="88" t="s">
        <v>625</v>
      </c>
      <c r="W58" s="133">
        <v>42635</v>
      </c>
      <c r="X58" s="10">
        <v>77.37</v>
      </c>
      <c r="Y58" s="10">
        <v>77.75</v>
      </c>
      <c r="Z58" s="10">
        <v>77.14</v>
      </c>
      <c r="AA58" s="10">
        <v>77.56</v>
      </c>
      <c r="AB58" s="95">
        <v>2467700</v>
      </c>
      <c r="AC58" s="10">
        <v>77.12</v>
      </c>
      <c r="AD58" s="2">
        <f t="shared" si="1"/>
        <v>0.60999999999999943</v>
      </c>
      <c r="AE58" s="138">
        <f t="shared" si="2"/>
        <v>9.2919774898574392E-3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67.19680000000001</v>
      </c>
      <c r="W59" s="133">
        <v>42634</v>
      </c>
      <c r="X59" s="10">
        <v>76.05</v>
      </c>
      <c r="Y59" s="10">
        <v>76.989999999999995</v>
      </c>
      <c r="Z59" s="10">
        <v>75.72</v>
      </c>
      <c r="AA59" s="10">
        <v>76.849999999999994</v>
      </c>
      <c r="AB59" s="95">
        <v>1885700</v>
      </c>
      <c r="AC59" s="10">
        <v>76.41</v>
      </c>
      <c r="AD59" s="2">
        <f t="shared" si="1"/>
        <v>1.269999999999996</v>
      </c>
      <c r="AE59" s="138">
        <f t="shared" si="2"/>
        <v>1.1784957627118731E-2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66.466400000000007</v>
      </c>
      <c r="W60" s="133">
        <v>42633</v>
      </c>
      <c r="X60" s="10">
        <v>76.78</v>
      </c>
      <c r="Y60" s="10">
        <v>76.849999999999994</v>
      </c>
      <c r="Z60" s="10">
        <v>75.94</v>
      </c>
      <c r="AA60" s="10">
        <v>75.959999999999994</v>
      </c>
      <c r="AB60" s="95">
        <v>2539900</v>
      </c>
      <c r="AC60" s="10">
        <v>75.52</v>
      </c>
      <c r="AD60" s="2">
        <f t="shared" si="1"/>
        <v>0.90999999999999659</v>
      </c>
      <c r="AE60" s="138">
        <f t="shared" si="2"/>
        <v>-8.0126100091948427E-3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65.736000000000004</v>
      </c>
      <c r="W61" s="133">
        <v>42632</v>
      </c>
      <c r="X61" s="10">
        <v>77.06</v>
      </c>
      <c r="Y61" s="10">
        <v>77.63</v>
      </c>
      <c r="Z61" s="10">
        <v>76.540000000000006</v>
      </c>
      <c r="AA61" s="10">
        <v>76.569999999999993</v>
      </c>
      <c r="AB61" s="95">
        <v>3089100</v>
      </c>
      <c r="AC61" s="10">
        <v>76.13</v>
      </c>
      <c r="AD61" s="2">
        <f t="shared" si="1"/>
        <v>1.0899999999999892</v>
      </c>
      <c r="AE61" s="138">
        <f t="shared" si="2"/>
        <v>-5.6165099268548069E-3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42629</v>
      </c>
      <c r="X62" s="10">
        <v>76.12</v>
      </c>
      <c r="Y62" s="10">
        <v>77.05</v>
      </c>
      <c r="Z62" s="10">
        <v>75.53</v>
      </c>
      <c r="AA62" s="10">
        <v>77</v>
      </c>
      <c r="AB62" s="95">
        <v>5941700</v>
      </c>
      <c r="AC62" s="10">
        <v>76.56</v>
      </c>
      <c r="AD62" s="2">
        <f t="shared" si="1"/>
        <v>1.519999999999996</v>
      </c>
      <c r="AE62" s="138">
        <f t="shared" si="2"/>
        <v>5.2521008403361158E-3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42628</v>
      </c>
      <c r="X63" s="10">
        <v>75.099999999999994</v>
      </c>
      <c r="Y63" s="10">
        <v>76.849999999999994</v>
      </c>
      <c r="Z63" s="10">
        <v>74.41</v>
      </c>
      <c r="AA63" s="10">
        <v>76.599999999999994</v>
      </c>
      <c r="AB63" s="95">
        <v>4224700</v>
      </c>
      <c r="AC63" s="10">
        <v>76.16</v>
      </c>
      <c r="AD63" s="2">
        <f t="shared" si="1"/>
        <v>2.4399999999999977</v>
      </c>
      <c r="AE63" s="138">
        <f t="shared" si="2"/>
        <v>1.7773620205799867E-2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42627</v>
      </c>
      <c r="X64" s="10">
        <v>78.069999999999993</v>
      </c>
      <c r="Y64" s="10">
        <v>78.069999999999993</v>
      </c>
      <c r="Z64" s="10">
        <v>75.040000000000006</v>
      </c>
      <c r="AA64" s="10">
        <v>75.260000000000005</v>
      </c>
      <c r="AB64" s="95">
        <v>7329800</v>
      </c>
      <c r="AC64" s="10">
        <v>74.83</v>
      </c>
      <c r="AD64" s="2">
        <f t="shared" si="1"/>
        <v>3.0299999999999869</v>
      </c>
      <c r="AE64" s="138">
        <f t="shared" si="2"/>
        <v>-3.6192684183410595E-2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42626</v>
      </c>
      <c r="X65" s="10">
        <v>79.19</v>
      </c>
      <c r="Y65" s="10">
        <v>79.319999999999993</v>
      </c>
      <c r="Z65" s="10">
        <v>77.63</v>
      </c>
      <c r="AA65" s="10">
        <v>78.09</v>
      </c>
      <c r="AB65" s="95">
        <v>2458800</v>
      </c>
      <c r="AC65" s="10">
        <v>77.64</v>
      </c>
      <c r="AD65" s="2">
        <f t="shared" si="1"/>
        <v>1.6899999999999977</v>
      </c>
      <c r="AE65" s="138">
        <f t="shared" si="2"/>
        <v>-2.3641851106639744E-2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42625</v>
      </c>
      <c r="X66" s="10">
        <v>78.489999999999995</v>
      </c>
      <c r="Y66" s="10">
        <v>80.22</v>
      </c>
      <c r="Z66" s="10">
        <v>78.400000000000006</v>
      </c>
      <c r="AA66" s="10">
        <v>79.98</v>
      </c>
      <c r="AB66" s="95">
        <v>1371200</v>
      </c>
      <c r="AC66" s="10">
        <v>79.52</v>
      </c>
      <c r="AD66" s="2">
        <f t="shared" si="1"/>
        <v>1.8199999999999932</v>
      </c>
      <c r="AE66" s="138">
        <f t="shared" si="2"/>
        <v>1.4803471158754355E-2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42622</v>
      </c>
      <c r="X67" s="10">
        <v>80.12</v>
      </c>
      <c r="Y67" s="10">
        <v>80.12</v>
      </c>
      <c r="Z67" s="10">
        <v>78.81</v>
      </c>
      <c r="AA67" s="10">
        <v>78.81</v>
      </c>
      <c r="AB67" s="95">
        <v>1869600</v>
      </c>
      <c r="AC67" s="10">
        <v>78.36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42621</v>
      </c>
      <c r="X68" s="10">
        <v>81</v>
      </c>
      <c r="Y68" s="10">
        <v>81.099999999999994</v>
      </c>
      <c r="Z68" s="10">
        <v>80.52</v>
      </c>
      <c r="AA68" s="10">
        <v>80.709999999999994</v>
      </c>
      <c r="AB68" s="95">
        <v>1157900</v>
      </c>
      <c r="AC68" s="10">
        <v>80.25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3" si="65">C70*(E70-D70)</f>
        <v>-196.08999999999952</v>
      </c>
      <c r="G70" s="40">
        <f t="shared" ref="G70:G73" si="66">D70*C70</f>
        <v>7307.0899999999992</v>
      </c>
      <c r="H70" s="231">
        <f t="shared" ref="H70:H73" si="67">(E70-D70)/D70</f>
        <v>-2.6835580237823748E-2</v>
      </c>
      <c r="I70" s="40"/>
    </row>
    <row r="71" spans="2:31" x14ac:dyDescent="0.25">
      <c r="B71" s="193">
        <v>42711</v>
      </c>
      <c r="C71" s="458">
        <v>100</v>
      </c>
      <c r="D71" s="45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8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8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8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7" t="s">
        <v>200</v>
      </c>
      <c r="B103" s="488"/>
      <c r="C103" s="489">
        <f>SumByColor($A$19,C86:C101)</f>
        <v>0</v>
      </c>
      <c r="D103" s="489"/>
      <c r="E103" s="489"/>
      <c r="F103" s="490">
        <f>SumByColor($A$19,F86:F101)</f>
        <v>0</v>
      </c>
      <c r="G103" s="489"/>
      <c r="H103" s="489">
        <f>SumByColor($A$19,H86:H101)</f>
        <v>0</v>
      </c>
      <c r="I103" s="489"/>
      <c r="J103" s="489"/>
      <c r="K103" s="490">
        <f>SumByColor($A$19,K86:K101)</f>
        <v>0</v>
      </c>
      <c r="L103" s="489"/>
      <c r="M103" s="490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42713</v>
      </c>
      <c r="X2" s="10">
        <v>52</v>
      </c>
      <c r="Y2" s="10">
        <v>52.76</v>
      </c>
      <c r="Z2" s="10">
        <v>51.26</v>
      </c>
      <c r="AA2" s="10">
        <v>51.78</v>
      </c>
      <c r="AB2" s="95">
        <v>8523500</v>
      </c>
      <c r="AC2" s="10">
        <v>51.78</v>
      </c>
      <c r="AD2" s="2">
        <f>Y2-Z2</f>
        <v>1.5</v>
      </c>
      <c r="AE2" s="138">
        <f>AC2/AC3-1</f>
        <v>8.3739045764361641E-3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51.78</v>
      </c>
      <c r="T3" s="1">
        <v>42565</v>
      </c>
      <c r="U3" t="s">
        <v>257</v>
      </c>
      <c r="W3" s="133">
        <v>42712</v>
      </c>
      <c r="X3" s="10">
        <v>51.1</v>
      </c>
      <c r="Y3" s="10">
        <v>51.92</v>
      </c>
      <c r="Z3" s="10">
        <v>50.54</v>
      </c>
      <c r="AA3" s="10">
        <v>51.35</v>
      </c>
      <c r="AB3" s="95">
        <v>9432200</v>
      </c>
      <c r="AC3" s="10">
        <v>51.35</v>
      </c>
      <c r="AD3" s="2">
        <f t="shared" ref="AD3:AD66" si="0">Y3-Z3</f>
        <v>1.3800000000000026</v>
      </c>
      <c r="AE3" s="138">
        <f t="shared" ref="AE3:AE66" si="1">AC3/AC4-1</f>
        <v>4.8923679060666192E-3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51.78</v>
      </c>
      <c r="R4" s="551">
        <v>8.3999999999999995E-3</v>
      </c>
      <c r="T4" s="538">
        <v>42568</v>
      </c>
      <c r="U4" t="s">
        <v>270</v>
      </c>
      <c r="W4" s="133">
        <v>42711</v>
      </c>
      <c r="X4" s="10">
        <v>49.44</v>
      </c>
      <c r="Y4" s="10">
        <v>51.33</v>
      </c>
      <c r="Z4" s="10">
        <v>49.18</v>
      </c>
      <c r="AA4" s="10">
        <v>51.1</v>
      </c>
      <c r="AB4" s="95">
        <v>10667600</v>
      </c>
      <c r="AC4" s="10">
        <v>51.1</v>
      </c>
      <c r="AD4" s="2">
        <f t="shared" si="0"/>
        <v>2.1499999999999986</v>
      </c>
      <c r="AE4" s="138">
        <f t="shared" si="1"/>
        <v>3.378515071818744E-2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297</v>
      </c>
      <c r="W5" s="133">
        <v>42710</v>
      </c>
      <c r="X5" s="10">
        <v>48.21</v>
      </c>
      <c r="Y5" s="10">
        <v>49.49</v>
      </c>
      <c r="Z5" s="10">
        <v>48.11</v>
      </c>
      <c r="AA5" s="10">
        <v>49.43</v>
      </c>
      <c r="AB5" s="95">
        <v>8999800</v>
      </c>
      <c r="AC5" s="10">
        <v>49.43</v>
      </c>
      <c r="AD5" s="2">
        <f t="shared" si="0"/>
        <v>1.3800000000000026</v>
      </c>
      <c r="AE5" s="138">
        <f t="shared" si="1"/>
        <v>3.366792137181096E-2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302</v>
      </c>
      <c r="W6" s="133">
        <v>42709</v>
      </c>
      <c r="X6" s="10">
        <v>48.51</v>
      </c>
      <c r="Y6" s="10">
        <v>48.81</v>
      </c>
      <c r="Z6" s="10">
        <v>47.59</v>
      </c>
      <c r="AA6" s="10">
        <v>47.82</v>
      </c>
      <c r="AB6" s="95">
        <v>9231400</v>
      </c>
      <c r="AC6" s="10">
        <v>47.82</v>
      </c>
      <c r="AD6" s="2">
        <f t="shared" si="0"/>
        <v>1.2199999999999989</v>
      </c>
      <c r="AE6" s="138">
        <f t="shared" si="1"/>
        <v>-1.0142827571931301E-2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42706</v>
      </c>
      <c r="X7" s="10">
        <v>48.32</v>
      </c>
      <c r="Y7" s="10">
        <v>48.94</v>
      </c>
      <c r="Z7" s="10">
        <v>47.89</v>
      </c>
      <c r="AA7" s="10">
        <v>48.31</v>
      </c>
      <c r="AB7" s="95">
        <v>8869900</v>
      </c>
      <c r="AC7" s="10">
        <v>48.31</v>
      </c>
      <c r="AD7" s="2">
        <f t="shared" si="0"/>
        <v>1.0499999999999972</v>
      </c>
      <c r="AE7" s="138">
        <f t="shared" si="1"/>
        <v>1.130416579443172E-2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2"/>
      <c r="W8" s="133">
        <v>42705</v>
      </c>
      <c r="X8" s="10">
        <v>47.96</v>
      </c>
      <c r="Y8" s="10">
        <v>48.94</v>
      </c>
      <c r="Z8" s="10">
        <v>47.6</v>
      </c>
      <c r="AA8" s="10">
        <v>47.77</v>
      </c>
      <c r="AB8" s="95">
        <v>9801500</v>
      </c>
      <c r="AC8" s="10">
        <v>47.77</v>
      </c>
      <c r="AD8" s="2">
        <f t="shared" si="0"/>
        <v>1.3399999999999963</v>
      </c>
      <c r="AE8" s="138">
        <f t="shared" si="1"/>
        <v>-8.5097550850974368E-3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47.55</v>
      </c>
      <c r="Y9" s="10">
        <v>48.75</v>
      </c>
      <c r="Z9" s="10">
        <v>46.85</v>
      </c>
      <c r="AA9" s="10">
        <v>48.18</v>
      </c>
      <c r="AB9" s="95">
        <v>9181200</v>
      </c>
      <c r="AC9" s="10">
        <v>48.18</v>
      </c>
      <c r="AD9" s="2">
        <f t="shared" si="0"/>
        <v>1.8999999999999986</v>
      </c>
      <c r="AE9" s="138">
        <f t="shared" si="1"/>
        <v>-8.4379501955135217E-3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42703</v>
      </c>
      <c r="X10" s="10">
        <v>48.53</v>
      </c>
      <c r="Y10" s="10">
        <v>49.05</v>
      </c>
      <c r="Z10" s="10">
        <v>48.23</v>
      </c>
      <c r="AA10" s="10">
        <v>48.59</v>
      </c>
      <c r="AB10" s="95">
        <v>6955300</v>
      </c>
      <c r="AC10" s="10">
        <v>48.59</v>
      </c>
      <c r="AD10" s="2">
        <f t="shared" si="0"/>
        <v>0.82000000000000028</v>
      </c>
      <c r="AE10" s="138">
        <f t="shared" si="1"/>
        <v>2.0622808826562533E-3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1.5900000000000001E-2</v>
      </c>
      <c r="W11" s="133">
        <v>42702</v>
      </c>
      <c r="X11" s="10">
        <v>49.08</v>
      </c>
      <c r="Y11" s="10">
        <v>49.35</v>
      </c>
      <c r="Z11" s="10">
        <v>48.48</v>
      </c>
      <c r="AA11" s="10">
        <v>48.49</v>
      </c>
      <c r="AB11" s="95">
        <v>9164700</v>
      </c>
      <c r="AC11" s="10">
        <v>48.49</v>
      </c>
      <c r="AD11" s="2">
        <f t="shared" si="0"/>
        <v>0.87000000000000455</v>
      </c>
      <c r="AE11" s="138">
        <f t="shared" si="1"/>
        <v>-1.523151909017062E-2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42699</v>
      </c>
      <c r="X12" s="10">
        <v>49.17</v>
      </c>
      <c r="Y12" s="10">
        <v>49.41</v>
      </c>
      <c r="Z12" s="10">
        <v>48.89</v>
      </c>
      <c r="AA12" s="10">
        <v>49.24</v>
      </c>
      <c r="AB12" s="95">
        <v>2241400</v>
      </c>
      <c r="AC12" s="10">
        <v>49.24</v>
      </c>
      <c r="AD12" s="2">
        <f t="shared" si="0"/>
        <v>0.51999999999999602</v>
      </c>
      <c r="AE12" s="138">
        <f t="shared" si="1"/>
        <v>6.0963218857956747E-4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42697</v>
      </c>
      <c r="X13" s="10">
        <v>48.79</v>
      </c>
      <c r="Y13" s="10">
        <v>49.29</v>
      </c>
      <c r="Z13" s="10">
        <v>48.63</v>
      </c>
      <c r="AA13" s="10">
        <v>49.21</v>
      </c>
      <c r="AB13" s="95">
        <v>4723700</v>
      </c>
      <c r="AC13" s="10">
        <v>49.21</v>
      </c>
      <c r="AD13" s="2">
        <f t="shared" si="0"/>
        <v>0.65999999999999659</v>
      </c>
      <c r="AE13" s="138">
        <f t="shared" si="1"/>
        <v>6.3394683026585241E-3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42696</v>
      </c>
      <c r="X14" s="10">
        <v>48.84</v>
      </c>
      <c r="Y14" s="10">
        <v>49.3</v>
      </c>
      <c r="Z14" s="10">
        <v>48.75</v>
      </c>
      <c r="AA14" s="10">
        <v>48.9</v>
      </c>
      <c r="AB14" s="95">
        <v>8937900</v>
      </c>
      <c r="AC14" s="10">
        <v>48.9</v>
      </c>
      <c r="AD14" s="2">
        <f t="shared" si="0"/>
        <v>0.54999999999999716</v>
      </c>
      <c r="AE14" s="138">
        <f t="shared" si="1"/>
        <v>5.9658506480146922E-3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42695</v>
      </c>
      <c r="X15" s="10">
        <v>48.98</v>
      </c>
      <c r="Y15" s="10">
        <v>49.17</v>
      </c>
      <c r="Z15" s="10">
        <v>48.51</v>
      </c>
      <c r="AA15" s="10">
        <v>48.61</v>
      </c>
      <c r="AB15" s="95">
        <v>8660300</v>
      </c>
      <c r="AC15" s="10">
        <v>48.61</v>
      </c>
      <c r="AD15" s="2">
        <f t="shared" si="0"/>
        <v>0.66000000000000369</v>
      </c>
      <c r="AE15" s="138">
        <f t="shared" si="1"/>
        <v>-5.9304703476482645E-3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42692</v>
      </c>
      <c r="X16" s="10">
        <v>48.8</v>
      </c>
      <c r="Y16" s="10">
        <v>48.98</v>
      </c>
      <c r="Z16" s="10">
        <v>48.25</v>
      </c>
      <c r="AA16" s="10">
        <v>48.9</v>
      </c>
      <c r="AB16" s="95">
        <v>7835300</v>
      </c>
      <c r="AC16" s="10">
        <v>48.9</v>
      </c>
      <c r="AD16" s="2">
        <f t="shared" si="0"/>
        <v>0.72999999999999687</v>
      </c>
      <c r="AE16" s="138">
        <f t="shared" si="1"/>
        <v>8.0395794681509258E-3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42691</v>
      </c>
      <c r="X17" s="10">
        <v>47.41</v>
      </c>
      <c r="Y17" s="10">
        <v>48.53</v>
      </c>
      <c r="Z17" s="10">
        <v>47.21</v>
      </c>
      <c r="AA17" s="10">
        <v>48.51</v>
      </c>
      <c r="AB17" s="95">
        <v>8485900</v>
      </c>
      <c r="AC17" s="10">
        <v>48.51</v>
      </c>
      <c r="AD17" s="2">
        <f t="shared" si="0"/>
        <v>1.3200000000000003</v>
      </c>
      <c r="AE17" s="138">
        <f t="shared" si="1"/>
        <v>2.3849725622625551E-2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42690</v>
      </c>
      <c r="X18" s="10">
        <v>47.59</v>
      </c>
      <c r="Y18" s="10">
        <v>47.74</v>
      </c>
      <c r="Z18" s="10">
        <v>47.16</v>
      </c>
      <c r="AA18" s="10">
        <v>47.38</v>
      </c>
      <c r="AB18" s="95">
        <v>6767300</v>
      </c>
      <c r="AC18" s="10">
        <v>47.38</v>
      </c>
      <c r="AD18" s="2">
        <f t="shared" si="0"/>
        <v>0.5800000000000054</v>
      </c>
      <c r="AE18" s="138">
        <f t="shared" si="1"/>
        <v>-5.6663168940187525E-3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42689</v>
      </c>
      <c r="X19" s="10">
        <v>49.02</v>
      </c>
      <c r="Y19" s="10">
        <v>49.24</v>
      </c>
      <c r="Z19" s="10">
        <v>47</v>
      </c>
      <c r="AA19" s="10">
        <v>47.65</v>
      </c>
      <c r="AB19" s="95">
        <v>14148400</v>
      </c>
      <c r="AC19" s="10">
        <v>47.65</v>
      </c>
      <c r="AD19" s="2">
        <f t="shared" si="0"/>
        <v>2.240000000000002</v>
      </c>
      <c r="AE19" s="138">
        <f t="shared" si="1"/>
        <v>3.7918685485569537E-3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42688</v>
      </c>
      <c r="X20" s="10">
        <v>46.62</v>
      </c>
      <c r="Y20" s="10">
        <v>47.48</v>
      </c>
      <c r="Z20" s="10">
        <v>46.61</v>
      </c>
      <c r="AA20" s="10">
        <v>47.47</v>
      </c>
      <c r="AB20" s="95">
        <v>11729400</v>
      </c>
      <c r="AC20" s="10">
        <v>47.47</v>
      </c>
      <c r="AD20" s="2">
        <f t="shared" si="0"/>
        <v>0.86999999999999744</v>
      </c>
      <c r="AE20" s="138">
        <f t="shared" si="1"/>
        <v>2.3501509271237619E-2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42685</v>
      </c>
      <c r="X21" s="10">
        <v>45.75</v>
      </c>
      <c r="Y21" s="10">
        <v>46.95</v>
      </c>
      <c r="Z21" s="10">
        <v>45.27</v>
      </c>
      <c r="AA21" s="10">
        <v>46.38</v>
      </c>
      <c r="AB21" s="95">
        <v>10232200</v>
      </c>
      <c r="AC21" s="10">
        <v>46.38</v>
      </c>
      <c r="AD21" s="2">
        <f t="shared" si="0"/>
        <v>1.6799999999999997</v>
      </c>
      <c r="AE21" s="138">
        <f t="shared" si="1"/>
        <v>9.3579978237214867E-3</v>
      </c>
    </row>
    <row r="22" spans="1:31" x14ac:dyDescent="0.25">
      <c r="W22" s="133">
        <v>42684</v>
      </c>
      <c r="X22" s="10">
        <v>45.42</v>
      </c>
      <c r="Y22" s="10">
        <v>46.13</v>
      </c>
      <c r="Z22" s="10">
        <v>44.97</v>
      </c>
      <c r="AA22" s="10">
        <v>45.95</v>
      </c>
      <c r="AB22" s="95">
        <v>20759900</v>
      </c>
      <c r="AC22" s="10">
        <v>45.95</v>
      </c>
      <c r="AD22" s="2">
        <f t="shared" si="0"/>
        <v>1.1600000000000037</v>
      </c>
      <c r="AE22" s="138">
        <f t="shared" si="1"/>
        <v>1.5469613259668558E-2</v>
      </c>
    </row>
    <row r="23" spans="1:31" x14ac:dyDescent="0.25">
      <c r="W23" s="133">
        <v>42683</v>
      </c>
      <c r="X23" s="10">
        <v>43.7</v>
      </c>
      <c r="Y23" s="10">
        <v>45.49</v>
      </c>
      <c r="Z23" s="10">
        <v>43.57</v>
      </c>
      <c r="AA23" s="10">
        <v>45.25</v>
      </c>
      <c r="AB23" s="95">
        <v>13139000</v>
      </c>
      <c r="AC23" s="10">
        <v>45.25</v>
      </c>
      <c r="AD23" s="2">
        <f t="shared" si="0"/>
        <v>1.9200000000000017</v>
      </c>
      <c r="AE23" s="138">
        <f t="shared" si="1"/>
        <v>1.6168874915787113E-2</v>
      </c>
    </row>
    <row r="24" spans="1:31" x14ac:dyDescent="0.25">
      <c r="W24" s="133">
        <v>42682</v>
      </c>
      <c r="X24" s="10">
        <v>43.63</v>
      </c>
      <c r="Y24" s="10">
        <v>44.64</v>
      </c>
      <c r="Z24" s="10">
        <v>43.13</v>
      </c>
      <c r="AA24" s="10">
        <v>44.53</v>
      </c>
      <c r="AB24" s="95">
        <v>9732800</v>
      </c>
      <c r="AC24" s="10">
        <v>44.53</v>
      </c>
      <c r="AD24" s="2">
        <f t="shared" si="0"/>
        <v>1.509999999999998</v>
      </c>
      <c r="AE24" s="138" t="e">
        <f t="shared" si="1"/>
        <v>#DIV/0!</v>
      </c>
    </row>
    <row r="25" spans="1:31" x14ac:dyDescent="0.25">
      <c r="W25" s="133">
        <v>42682</v>
      </c>
      <c r="X25" s="10" t="s">
        <v>285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W26" s="133">
        <v>42681</v>
      </c>
      <c r="X26" s="10">
        <v>43.4</v>
      </c>
      <c r="Y26" s="10">
        <v>44.61</v>
      </c>
      <c r="Z26" s="10">
        <v>43.03</v>
      </c>
      <c r="AA26" s="10">
        <v>44.21</v>
      </c>
      <c r="AB26" s="95">
        <v>11534700</v>
      </c>
      <c r="AC26" s="10">
        <v>44.01</v>
      </c>
      <c r="AD26" s="2">
        <f t="shared" si="0"/>
        <v>1.5799999999999983</v>
      </c>
      <c r="AE26" s="138">
        <f t="shared" si="1"/>
        <v>3.1162136832239895E-2</v>
      </c>
    </row>
    <row r="27" spans="1:31" x14ac:dyDescent="0.25">
      <c r="W27" s="133">
        <v>42678</v>
      </c>
      <c r="X27" s="10">
        <v>41.81</v>
      </c>
      <c r="Y27" s="10">
        <v>43.24</v>
      </c>
      <c r="Z27" s="10">
        <v>41.75</v>
      </c>
      <c r="AA27" s="10">
        <v>42.88</v>
      </c>
      <c r="AB27" s="95">
        <v>10813000</v>
      </c>
      <c r="AC27" s="10">
        <v>42.68</v>
      </c>
      <c r="AD27" s="2">
        <f t="shared" si="0"/>
        <v>1.490000000000002</v>
      </c>
      <c r="AE27" s="138">
        <f t="shared" si="1"/>
        <v>2.276539659717236E-2</v>
      </c>
    </row>
    <row r="28" spans="1:31" x14ac:dyDescent="0.25">
      <c r="H28" s="72"/>
      <c r="W28" s="133">
        <v>42677</v>
      </c>
      <c r="X28" s="10">
        <v>42.06</v>
      </c>
      <c r="Y28" s="10">
        <v>42.57</v>
      </c>
      <c r="Z28" s="10">
        <v>41.77</v>
      </c>
      <c r="AA28" s="10">
        <v>41.92</v>
      </c>
      <c r="AB28" s="95">
        <v>8142800</v>
      </c>
      <c r="AC28" s="10">
        <v>41.73</v>
      </c>
      <c r="AD28" s="2">
        <f t="shared" si="0"/>
        <v>0.79999999999999716</v>
      </c>
      <c r="AE28" s="138">
        <f t="shared" si="1"/>
        <v>-2.3957834211796314E-4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42676</v>
      </c>
      <c r="X29" s="10">
        <v>41.84</v>
      </c>
      <c r="Y29" s="10">
        <v>42.37</v>
      </c>
      <c r="Z29" s="10">
        <v>41.72</v>
      </c>
      <c r="AA29" s="10">
        <v>41.93</v>
      </c>
      <c r="AB29" s="95">
        <v>10361500</v>
      </c>
      <c r="AC29" s="10">
        <v>41.74</v>
      </c>
      <c r="AD29" s="2">
        <f t="shared" si="0"/>
        <v>0.64999999999999858</v>
      </c>
      <c r="AE29" s="138">
        <f t="shared" si="1"/>
        <v>1.1993283761095874E-3</v>
      </c>
    </row>
    <row r="30" spans="1:31" ht="15.75" thickBot="1" x14ac:dyDescent="0.3">
      <c r="A30" s="358" t="s">
        <v>200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42675</v>
      </c>
      <c r="X30" s="10">
        <v>41.84</v>
      </c>
      <c r="Y30" s="10">
        <v>42.48</v>
      </c>
      <c r="Z30" s="10">
        <v>41.55</v>
      </c>
      <c r="AA30" s="10">
        <v>41.88</v>
      </c>
      <c r="AB30" s="95">
        <v>10889300</v>
      </c>
      <c r="AC30" s="10">
        <v>41.69</v>
      </c>
      <c r="AD30" s="2">
        <f t="shared" si="0"/>
        <v>0.92999999999999972</v>
      </c>
      <c r="AE30" s="138">
        <f t="shared" si="1"/>
        <v>2.6455026455025621E-3</v>
      </c>
    </row>
    <row r="31" spans="1:31" x14ac:dyDescent="0.25">
      <c r="W31" s="133">
        <v>42674</v>
      </c>
      <c r="X31" s="10">
        <v>41.72</v>
      </c>
      <c r="Y31" s="10">
        <v>41.82</v>
      </c>
      <c r="Z31" s="10">
        <v>41.13</v>
      </c>
      <c r="AA31" s="10">
        <v>41.77</v>
      </c>
      <c r="AB31" s="95">
        <v>8697100</v>
      </c>
      <c r="AC31" s="10">
        <v>41.58</v>
      </c>
      <c r="AD31" s="2">
        <f t="shared" si="0"/>
        <v>0.68999999999999773</v>
      </c>
      <c r="AE31" s="138">
        <f t="shared" si="1"/>
        <v>1.0449574726610011E-2</v>
      </c>
    </row>
    <row r="32" spans="1:31" x14ac:dyDescent="0.25">
      <c r="W32" s="133">
        <v>42671</v>
      </c>
      <c r="X32" s="10">
        <v>41.39</v>
      </c>
      <c r="Y32" s="10">
        <v>41.88</v>
      </c>
      <c r="Z32" s="10">
        <v>41</v>
      </c>
      <c r="AA32" s="10">
        <v>41.34</v>
      </c>
      <c r="AB32" s="95">
        <v>8474700</v>
      </c>
      <c r="AC32" s="10">
        <v>41.15</v>
      </c>
      <c r="AD32" s="2">
        <f t="shared" si="0"/>
        <v>0.88000000000000256</v>
      </c>
      <c r="AE32" s="138">
        <f t="shared" si="1"/>
        <v>-3.1492248062016115E-3</v>
      </c>
    </row>
    <row r="33" spans="2:31" x14ac:dyDescent="0.25">
      <c r="W33" s="133">
        <v>42670</v>
      </c>
      <c r="X33" s="10">
        <v>41.62</v>
      </c>
      <c r="Y33" s="10">
        <v>42.25</v>
      </c>
      <c r="Z33" s="10">
        <v>40.92</v>
      </c>
      <c r="AA33" s="10">
        <v>41.47</v>
      </c>
      <c r="AB33" s="95">
        <v>9546700</v>
      </c>
      <c r="AC33" s="10">
        <v>41.28</v>
      </c>
      <c r="AD33" s="2">
        <f t="shared" si="0"/>
        <v>1.3299999999999983</v>
      </c>
      <c r="AE33" s="138">
        <f t="shared" si="1"/>
        <v>1.6986168405725977E-3</v>
      </c>
    </row>
    <row r="34" spans="2:31" x14ac:dyDescent="0.25">
      <c r="W34" s="133">
        <v>42669</v>
      </c>
      <c r="X34" s="10">
        <v>40.15</v>
      </c>
      <c r="Y34" s="10">
        <v>42.41</v>
      </c>
      <c r="Z34" s="10">
        <v>40.049999999999997</v>
      </c>
      <c r="AA34" s="10">
        <v>41.4</v>
      </c>
      <c r="AB34" s="95">
        <v>14175900</v>
      </c>
      <c r="AC34" s="10">
        <v>41.21</v>
      </c>
      <c r="AD34" s="2">
        <f t="shared" si="0"/>
        <v>2.3599999999999994</v>
      </c>
      <c r="AE34" s="138">
        <f t="shared" si="1"/>
        <v>4.631886884446601E-3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42668</v>
      </c>
      <c r="X35" s="10">
        <v>41.2</v>
      </c>
      <c r="Y35" s="10">
        <v>41.89</v>
      </c>
      <c r="Z35" s="10">
        <v>40.950000000000003</v>
      </c>
      <c r="AA35" s="10">
        <v>41.21</v>
      </c>
      <c r="AB35" s="95">
        <v>8696400</v>
      </c>
      <c r="AC35" s="10">
        <v>41.02</v>
      </c>
      <c r="AD35" s="2">
        <f t="shared" si="0"/>
        <v>0.93999999999999773</v>
      </c>
      <c r="AE35" s="138">
        <f t="shared" si="1"/>
        <v>-3.8853812530353915E-3</v>
      </c>
    </row>
    <row r="36" spans="2:31" x14ac:dyDescent="0.25">
      <c r="B36" s="266">
        <v>42524</v>
      </c>
      <c r="C36" s="261">
        <v>200</v>
      </c>
      <c r="D36" s="56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42667</v>
      </c>
      <c r="X36" s="10">
        <v>41.39</v>
      </c>
      <c r="Y36" s="10">
        <v>41.75</v>
      </c>
      <c r="Z36" s="10">
        <v>41.15</v>
      </c>
      <c r="AA36" s="10">
        <v>41.37</v>
      </c>
      <c r="AB36" s="95">
        <v>8714100</v>
      </c>
      <c r="AC36" s="10">
        <v>41.18</v>
      </c>
      <c r="AD36" s="2">
        <f t="shared" si="0"/>
        <v>0.60000000000000142</v>
      </c>
      <c r="AE36" s="138">
        <f t="shared" si="1"/>
        <v>4.8804294777942125E-3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42664</v>
      </c>
      <c r="X37" s="10">
        <v>41.08</v>
      </c>
      <c r="Y37" s="10">
        <v>41.31</v>
      </c>
      <c r="Z37" s="10">
        <v>40.659999999999997</v>
      </c>
      <c r="AA37" s="10">
        <v>41.17</v>
      </c>
      <c r="AB37" s="95">
        <v>9050900</v>
      </c>
      <c r="AC37" s="10">
        <v>40.98</v>
      </c>
      <c r="AD37" s="2">
        <f t="shared" si="0"/>
        <v>0.65000000000000568</v>
      </c>
      <c r="AE37" s="138">
        <f t="shared" si="1"/>
        <v>-7.0268960503999667E-3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42663</v>
      </c>
      <c r="X38" s="10">
        <v>40.82</v>
      </c>
      <c r="Y38" s="10">
        <v>41.54</v>
      </c>
      <c r="Z38" s="10">
        <v>40.729999999999997</v>
      </c>
      <c r="AA38" s="10">
        <v>41.46</v>
      </c>
      <c r="AB38" s="95">
        <v>14613500</v>
      </c>
      <c r="AC38" s="10">
        <v>41.27</v>
      </c>
      <c r="AD38" s="2">
        <f t="shared" si="0"/>
        <v>0.81000000000000227</v>
      </c>
      <c r="AE38" s="138">
        <f t="shared" si="1"/>
        <v>1.3755833947433072E-2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42662</v>
      </c>
      <c r="X39" s="10">
        <v>39.549999999999997</v>
      </c>
      <c r="Y39" s="10">
        <v>40.92</v>
      </c>
      <c r="Z39" s="10">
        <v>39.19</v>
      </c>
      <c r="AA39" s="10">
        <v>40.9</v>
      </c>
      <c r="AB39" s="95">
        <v>13814400</v>
      </c>
      <c r="AC39" s="10">
        <v>40.71</v>
      </c>
      <c r="AD39" s="2">
        <f t="shared" si="0"/>
        <v>1.730000000000004</v>
      </c>
      <c r="AE39" s="138">
        <f t="shared" si="1"/>
        <v>3.6405295315682373E-2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42661</v>
      </c>
      <c r="X40" s="10">
        <v>39.39</v>
      </c>
      <c r="Y40" s="10">
        <v>40.270000000000003</v>
      </c>
      <c r="Z40" s="10">
        <v>39.049999999999997</v>
      </c>
      <c r="AA40" s="10">
        <v>39.46</v>
      </c>
      <c r="AB40" s="95">
        <v>13433800</v>
      </c>
      <c r="AC40" s="10">
        <v>39.28</v>
      </c>
      <c r="AD40" s="2">
        <f t="shared" si="0"/>
        <v>1.220000000000006</v>
      </c>
      <c r="AE40" s="138">
        <f t="shared" si="1"/>
        <v>2.8082716364563609E-3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42660</v>
      </c>
      <c r="X41" s="10">
        <v>39.74</v>
      </c>
      <c r="Y41" s="10">
        <v>40.49</v>
      </c>
      <c r="Z41" s="10">
        <v>39.26</v>
      </c>
      <c r="AA41" s="10">
        <v>39.35</v>
      </c>
      <c r="AB41" s="95">
        <v>10535100</v>
      </c>
      <c r="AC41" s="10">
        <v>39.17</v>
      </c>
      <c r="AD41" s="2">
        <f t="shared" si="0"/>
        <v>1.230000000000004</v>
      </c>
      <c r="AE41" s="138">
        <f t="shared" si="1"/>
        <v>-1.7310587054691351E-2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20" t="s">
        <v>78</v>
      </c>
      <c r="P42" s="620"/>
      <c r="Q42" s="2"/>
      <c r="T42" s="91" t="s">
        <v>113</v>
      </c>
      <c r="W42" s="133">
        <v>42657</v>
      </c>
      <c r="X42" s="10">
        <v>40.450000000000003</v>
      </c>
      <c r="Y42" s="10">
        <v>40.75</v>
      </c>
      <c r="Z42" s="10">
        <v>39.82</v>
      </c>
      <c r="AA42" s="10">
        <v>40.04</v>
      </c>
      <c r="AB42" s="95">
        <v>12133300</v>
      </c>
      <c r="AC42" s="10">
        <v>39.86</v>
      </c>
      <c r="AD42" s="2">
        <f t="shared" si="0"/>
        <v>0.92999999999999972</v>
      </c>
      <c r="AE42" s="138">
        <f t="shared" si="1"/>
        <v>7.5320110469490054E-4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56.958000000000006</v>
      </c>
      <c r="Q43" s="2"/>
      <c r="T43" s="128" t="s">
        <v>98</v>
      </c>
      <c r="U43" s="98">
        <v>51.35</v>
      </c>
      <c r="W43" s="133">
        <v>42656</v>
      </c>
      <c r="X43" s="10">
        <v>38.53</v>
      </c>
      <c r="Y43" s="10">
        <v>40.880000000000003</v>
      </c>
      <c r="Z43" s="10">
        <v>37.909999999999997</v>
      </c>
      <c r="AA43" s="10">
        <v>40.01</v>
      </c>
      <c r="AB43" s="95">
        <v>24274100</v>
      </c>
      <c r="AC43" s="10">
        <v>39.83</v>
      </c>
      <c r="AD43" s="2">
        <f t="shared" si="0"/>
        <v>2.970000000000006</v>
      </c>
      <c r="AE43" s="138">
        <f t="shared" si="1"/>
        <v>1.8930672806344306E-2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56.440200000000004</v>
      </c>
      <c r="Q44" s="2"/>
      <c r="T44" s="93" t="s">
        <v>99</v>
      </c>
      <c r="U44" s="88">
        <v>51.8</v>
      </c>
      <c r="W44" s="133">
        <v>42655</v>
      </c>
      <c r="X44" s="10">
        <v>39.01</v>
      </c>
      <c r="Y44" s="10">
        <v>39.5</v>
      </c>
      <c r="Z44" s="10">
        <v>38.56</v>
      </c>
      <c r="AA44" s="10">
        <v>39.270000000000003</v>
      </c>
      <c r="AB44" s="95">
        <v>11127500</v>
      </c>
      <c r="AC44" s="10">
        <v>39.090000000000003</v>
      </c>
      <c r="AD44" s="2">
        <f t="shared" si="0"/>
        <v>0.93999999999999773</v>
      </c>
      <c r="AE44" s="138">
        <f t="shared" si="1"/>
        <v>8.5139318885449899E-3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55.922400000000003</v>
      </c>
      <c r="Q45" s="2"/>
      <c r="T45" s="93" t="s">
        <v>100</v>
      </c>
      <c r="U45" s="88" t="s">
        <v>626</v>
      </c>
      <c r="W45" s="133">
        <v>42654</v>
      </c>
      <c r="X45" s="10">
        <v>40.25</v>
      </c>
      <c r="Y45" s="10">
        <v>40.26</v>
      </c>
      <c r="Z45" s="10">
        <v>38.79</v>
      </c>
      <c r="AA45" s="10">
        <v>38.94</v>
      </c>
      <c r="AB45" s="95">
        <v>12166600</v>
      </c>
      <c r="AC45" s="10">
        <v>38.76</v>
      </c>
      <c r="AD45" s="2">
        <f t="shared" si="0"/>
        <v>1.4699999999999989</v>
      </c>
      <c r="AE45" s="138">
        <f t="shared" si="1"/>
        <v>-2.0964890123768787E-2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55.404600000000002</v>
      </c>
      <c r="Q46" s="2"/>
      <c r="T46" s="93" t="s">
        <v>101</v>
      </c>
      <c r="U46" s="88" t="s">
        <v>627</v>
      </c>
      <c r="W46" s="133">
        <v>42653</v>
      </c>
      <c r="X46" s="10">
        <v>39.21</v>
      </c>
      <c r="Y46" s="10">
        <v>39.950000000000003</v>
      </c>
      <c r="Z46" s="10">
        <v>39.19</v>
      </c>
      <c r="AA46" s="10">
        <v>39.770000000000003</v>
      </c>
      <c r="AB46" s="95">
        <v>7994100</v>
      </c>
      <c r="AC46" s="10">
        <v>39.590000000000003</v>
      </c>
      <c r="AD46" s="2">
        <f t="shared" si="0"/>
        <v>0.76000000000000512</v>
      </c>
      <c r="AE46" s="138">
        <f t="shared" si="1"/>
        <v>2.1150374000515892E-2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54.886800000000001</v>
      </c>
      <c r="Q47" s="2"/>
      <c r="T47" s="93" t="s">
        <v>102</v>
      </c>
      <c r="U47" s="88">
        <v>0.4</v>
      </c>
      <c r="W47" s="133">
        <v>42650</v>
      </c>
      <c r="X47" s="10">
        <v>39.869999999999997</v>
      </c>
      <c r="Y47" s="10">
        <v>39.93</v>
      </c>
      <c r="Z47" s="10">
        <v>38.799999999999997</v>
      </c>
      <c r="AA47" s="10">
        <v>38.950000000000003</v>
      </c>
      <c r="AB47" s="95">
        <v>10707000</v>
      </c>
      <c r="AC47" s="10">
        <v>38.770000000000003</v>
      </c>
      <c r="AD47" s="2">
        <f t="shared" si="0"/>
        <v>1.1300000000000026</v>
      </c>
      <c r="AE47" s="138">
        <f t="shared" si="1"/>
        <v>-2.4899396378269545E-2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54.369000000000007</v>
      </c>
      <c r="Q48" s="2"/>
      <c r="T48" s="93" t="s">
        <v>103</v>
      </c>
      <c r="U48" s="88">
        <v>0.87832900000000003</v>
      </c>
      <c r="W48" s="133">
        <v>42649</v>
      </c>
      <c r="X48" s="10">
        <v>40.26</v>
      </c>
      <c r="Y48" s="10">
        <v>40.380000000000003</v>
      </c>
      <c r="Z48" s="10">
        <v>39.75</v>
      </c>
      <c r="AA48" s="10">
        <v>39.94</v>
      </c>
      <c r="AB48" s="95">
        <v>9184300</v>
      </c>
      <c r="AC48" s="10">
        <v>39.76</v>
      </c>
      <c r="AD48" s="2">
        <f t="shared" si="0"/>
        <v>0.63000000000000256</v>
      </c>
      <c r="AE48" s="138">
        <f t="shared" si="1"/>
        <v>-9.2200348866185999E-3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53.851200000000006</v>
      </c>
      <c r="Q49" s="2"/>
      <c r="T49" s="93" t="s">
        <v>122</v>
      </c>
      <c r="U49" s="88" t="s">
        <v>345</v>
      </c>
      <c r="W49" s="133">
        <v>42648</v>
      </c>
      <c r="X49" s="10">
        <v>40.159999999999997</v>
      </c>
      <c r="Y49" s="10">
        <v>40.479999999999997</v>
      </c>
      <c r="Z49" s="10">
        <v>40.049999999999997</v>
      </c>
      <c r="AA49" s="10">
        <v>40.32</v>
      </c>
      <c r="AB49" s="95">
        <v>7408700</v>
      </c>
      <c r="AC49" s="10">
        <v>40.130000000000003</v>
      </c>
      <c r="AD49" s="2">
        <f t="shared" si="0"/>
        <v>0.42999999999999972</v>
      </c>
      <c r="AE49" s="138">
        <f t="shared" si="1"/>
        <v>4.0030022516888142E-3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53.333400000000005</v>
      </c>
      <c r="Q50" s="2"/>
      <c r="T50" s="93"/>
      <c r="U50" s="88"/>
      <c r="W50" s="133">
        <v>42647</v>
      </c>
      <c r="X50" s="10">
        <v>41.25</v>
      </c>
      <c r="Y50" s="10">
        <v>41.38</v>
      </c>
      <c r="Z50" s="10">
        <v>40.1</v>
      </c>
      <c r="AA50" s="10">
        <v>40.15</v>
      </c>
      <c r="AB50" s="95">
        <v>12479200</v>
      </c>
      <c r="AC50" s="10">
        <v>39.97</v>
      </c>
      <c r="AD50" s="2">
        <f t="shared" si="0"/>
        <v>1.2800000000000011</v>
      </c>
      <c r="AE50" s="138">
        <f t="shared" si="1"/>
        <v>4.2713567839196553E-3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52.815600000000003</v>
      </c>
      <c r="Q51" s="2"/>
      <c r="T51" s="93" t="s">
        <v>105</v>
      </c>
      <c r="U51" s="88" t="s">
        <v>628</v>
      </c>
      <c r="W51" s="133">
        <v>42646</v>
      </c>
      <c r="X51" s="10">
        <v>39.25</v>
      </c>
      <c r="Y51" s="10">
        <v>40.049999999999997</v>
      </c>
      <c r="Z51" s="10">
        <v>39.21</v>
      </c>
      <c r="AA51" s="10">
        <v>39.979999999999997</v>
      </c>
      <c r="AB51" s="95">
        <v>11629700</v>
      </c>
      <c r="AC51" s="10">
        <v>39.799999999999997</v>
      </c>
      <c r="AD51" s="2">
        <f t="shared" si="0"/>
        <v>0.83999999999999631</v>
      </c>
      <c r="AE51" s="138">
        <f t="shared" si="1"/>
        <v>1.5824400204185851E-2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52.297800000000002</v>
      </c>
      <c r="Q52" s="2"/>
      <c r="T52" s="93" t="s">
        <v>106</v>
      </c>
      <c r="U52" s="88" t="s">
        <v>245</v>
      </c>
      <c r="W52" s="133">
        <v>42643</v>
      </c>
      <c r="X52" s="10">
        <v>39.15</v>
      </c>
      <c r="Y52" s="10">
        <v>39.6</v>
      </c>
      <c r="Z52" s="10">
        <v>38.93</v>
      </c>
      <c r="AA52" s="10">
        <v>39.36</v>
      </c>
      <c r="AB52" s="95">
        <v>8889300</v>
      </c>
      <c r="AC52" s="10">
        <v>39.18</v>
      </c>
      <c r="AD52" s="2">
        <f t="shared" si="0"/>
        <v>0.67000000000000171</v>
      </c>
      <c r="AE52" s="138">
        <f t="shared" si="1"/>
        <v>8.494208494208344E-3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51.78</v>
      </c>
      <c r="Q53" s="2"/>
      <c r="T53" s="93" t="s">
        <v>107</v>
      </c>
      <c r="U53" s="90">
        <v>8526732</v>
      </c>
      <c r="W53" s="133">
        <v>42642</v>
      </c>
      <c r="X53" s="10">
        <v>39.06</v>
      </c>
      <c r="Y53" s="10">
        <v>39.68</v>
      </c>
      <c r="Z53" s="10">
        <v>39.020000000000003</v>
      </c>
      <c r="AA53" s="10">
        <v>39.03</v>
      </c>
      <c r="AB53" s="95">
        <v>7181000</v>
      </c>
      <c r="AC53" s="10">
        <v>38.85</v>
      </c>
      <c r="AD53" s="2">
        <f t="shared" si="0"/>
        <v>0.65999999999999659</v>
      </c>
      <c r="AE53" s="138">
        <f t="shared" si="1"/>
        <v>-5.1216389244557181E-3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51.2622</v>
      </c>
      <c r="T54" s="93" t="s">
        <v>110</v>
      </c>
      <c r="U54" s="90">
        <v>10087900</v>
      </c>
      <c r="W54" s="133">
        <v>42641</v>
      </c>
      <c r="X54" s="10">
        <v>39.299999999999997</v>
      </c>
      <c r="Y54" s="10">
        <v>40.229999999999997</v>
      </c>
      <c r="Z54" s="10">
        <v>39.11</v>
      </c>
      <c r="AA54" s="10">
        <v>39.229999999999997</v>
      </c>
      <c r="AB54" s="95">
        <v>10552400</v>
      </c>
      <c r="AC54" s="10">
        <v>39.049999999999997</v>
      </c>
      <c r="AD54" s="2">
        <f t="shared" si="0"/>
        <v>1.1199999999999974</v>
      </c>
      <c r="AE54" s="138">
        <f t="shared" si="1"/>
        <v>5.12426338713734E-4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50.744399999999999</v>
      </c>
      <c r="T55" s="93" t="s">
        <v>108</v>
      </c>
      <c r="U55" s="88" t="s">
        <v>629</v>
      </c>
      <c r="W55" s="133">
        <v>42640</v>
      </c>
      <c r="X55" s="10">
        <v>38</v>
      </c>
      <c r="Y55" s="10">
        <v>39.25</v>
      </c>
      <c r="Z55" s="10">
        <v>37.979999999999997</v>
      </c>
      <c r="AA55" s="10">
        <v>39.21</v>
      </c>
      <c r="AB55" s="95">
        <v>9596600</v>
      </c>
      <c r="AC55" s="10">
        <v>39.03</v>
      </c>
      <c r="AD55" s="2">
        <f t="shared" si="0"/>
        <v>1.2700000000000031</v>
      </c>
      <c r="AE55" s="138">
        <f t="shared" si="1"/>
        <v>3.0631106416688869E-2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50.226599999999998</v>
      </c>
      <c r="T56" s="93" t="s">
        <v>111</v>
      </c>
      <c r="U56" s="88">
        <v>8.4</v>
      </c>
      <c r="W56" s="133">
        <v>42639</v>
      </c>
      <c r="X56" s="10">
        <v>38.520000000000003</v>
      </c>
      <c r="Y56" s="10">
        <v>38.75</v>
      </c>
      <c r="Z56" s="10">
        <v>37.909999999999997</v>
      </c>
      <c r="AA56" s="10">
        <v>38.04</v>
      </c>
      <c r="AB56" s="95">
        <v>7854400</v>
      </c>
      <c r="AC56" s="10">
        <v>37.869999999999997</v>
      </c>
      <c r="AD56" s="2">
        <f t="shared" si="0"/>
        <v>0.84000000000000341</v>
      </c>
      <c r="AE56" s="138">
        <f t="shared" si="1"/>
        <v>-1.8911917098445752E-2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49.708799999999997</v>
      </c>
      <c r="T57" s="93" t="s">
        <v>112</v>
      </c>
      <c r="U57" s="88">
        <v>6.17</v>
      </c>
      <c r="W57" s="133">
        <v>42636</v>
      </c>
      <c r="X57" s="10">
        <v>38.18</v>
      </c>
      <c r="Y57" s="10">
        <v>38.93</v>
      </c>
      <c r="Z57" s="10">
        <v>38.18</v>
      </c>
      <c r="AA57" s="10">
        <v>38.78</v>
      </c>
      <c r="AB57" s="95">
        <v>6841200</v>
      </c>
      <c r="AC57" s="10">
        <v>38.6</v>
      </c>
      <c r="AD57" s="2">
        <f t="shared" si="0"/>
        <v>0.75</v>
      </c>
      <c r="AE57" s="138">
        <f t="shared" si="1"/>
        <v>7.3068893528183132E-3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49.190999999999995</v>
      </c>
      <c r="T58" s="93" t="s">
        <v>109</v>
      </c>
      <c r="U58" s="88" t="s">
        <v>630</v>
      </c>
      <c r="W58" s="133">
        <v>42635</v>
      </c>
      <c r="X58" s="10">
        <v>38.159999999999997</v>
      </c>
      <c r="Y58" s="10">
        <v>38.96</v>
      </c>
      <c r="Z58" s="10">
        <v>38.15</v>
      </c>
      <c r="AA58" s="10">
        <v>38.5</v>
      </c>
      <c r="AB58" s="95">
        <v>10917000</v>
      </c>
      <c r="AC58" s="10">
        <v>38.32</v>
      </c>
      <c r="AD58" s="2">
        <f t="shared" si="0"/>
        <v>0.81000000000000227</v>
      </c>
      <c r="AE58" s="138">
        <f t="shared" si="1"/>
        <v>1.1615628299894265E-2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48.673200000000001</v>
      </c>
      <c r="W59" s="133">
        <v>42634</v>
      </c>
      <c r="X59" s="10">
        <v>37.79</v>
      </c>
      <c r="Y59" s="10">
        <v>38.299999999999997</v>
      </c>
      <c r="Z59" s="10">
        <v>37.479999999999997</v>
      </c>
      <c r="AA59" s="10">
        <v>38.049999999999997</v>
      </c>
      <c r="AB59" s="95">
        <v>8529600</v>
      </c>
      <c r="AC59" s="10">
        <v>37.880000000000003</v>
      </c>
      <c r="AD59" s="2">
        <f t="shared" si="0"/>
        <v>0.82000000000000028</v>
      </c>
      <c r="AE59" s="138">
        <f t="shared" si="1"/>
        <v>1.1211959423385043E-2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48.1554</v>
      </c>
      <c r="W60" s="133">
        <v>42633</v>
      </c>
      <c r="X60" s="10">
        <v>37.6</v>
      </c>
      <c r="Y60" s="10">
        <v>38.11</v>
      </c>
      <c r="Z60" s="10">
        <v>37.409999999999997</v>
      </c>
      <c r="AA60" s="10">
        <v>37.630000000000003</v>
      </c>
      <c r="AB60" s="95">
        <v>7551400</v>
      </c>
      <c r="AC60" s="10">
        <v>37.46</v>
      </c>
      <c r="AD60" s="2">
        <f t="shared" si="0"/>
        <v>0.70000000000000284</v>
      </c>
      <c r="AE60" s="138">
        <f t="shared" si="1"/>
        <v>1.6042780748664054E-3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47.637600000000006</v>
      </c>
      <c r="W61" s="133">
        <v>42632</v>
      </c>
      <c r="X61" s="10">
        <v>36.909999999999997</v>
      </c>
      <c r="Y61" s="10">
        <v>37.74</v>
      </c>
      <c r="Z61" s="10">
        <v>36.85</v>
      </c>
      <c r="AA61" s="10">
        <v>37.57</v>
      </c>
      <c r="AB61" s="95">
        <v>8768200</v>
      </c>
      <c r="AC61" s="10">
        <v>37.4</v>
      </c>
      <c r="AD61" s="2">
        <f t="shared" si="0"/>
        <v>0.89000000000000057</v>
      </c>
      <c r="AE61" s="138">
        <f t="shared" si="1"/>
        <v>2.1857923497267784E-2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47.119800000000005</v>
      </c>
      <c r="W62" s="133">
        <v>42629</v>
      </c>
      <c r="X62" s="10">
        <v>37.020000000000003</v>
      </c>
      <c r="Y62" s="10">
        <v>37.159999999999997</v>
      </c>
      <c r="Z62" s="10">
        <v>36.590000000000003</v>
      </c>
      <c r="AA62" s="10">
        <v>36.770000000000003</v>
      </c>
      <c r="AB62" s="95">
        <v>11257500</v>
      </c>
      <c r="AC62" s="10">
        <v>36.6</v>
      </c>
      <c r="AD62" s="2">
        <f t="shared" si="0"/>
        <v>0.56999999999999318</v>
      </c>
      <c r="AE62" s="138">
        <f t="shared" si="1"/>
        <v>-1.4008620689655027E-2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46.602000000000004</v>
      </c>
      <c r="W63" s="133">
        <v>42628</v>
      </c>
      <c r="X63" s="10">
        <v>37.090000000000003</v>
      </c>
      <c r="Y63" s="10">
        <v>37.619999999999997</v>
      </c>
      <c r="Z63" s="10">
        <v>36.82</v>
      </c>
      <c r="AA63" s="10">
        <v>37.29</v>
      </c>
      <c r="AB63" s="95">
        <v>9159400</v>
      </c>
      <c r="AC63" s="10">
        <v>37.119999999999997</v>
      </c>
      <c r="AD63" s="2">
        <f t="shared" si="0"/>
        <v>0.79999999999999716</v>
      </c>
      <c r="AE63" s="138">
        <f t="shared" si="1"/>
        <v>4.6008119079836707E-3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42627</v>
      </c>
      <c r="X64" s="10">
        <v>37.43</v>
      </c>
      <c r="Y64" s="10">
        <v>37.89</v>
      </c>
      <c r="Z64" s="10">
        <v>36.93</v>
      </c>
      <c r="AA64" s="10">
        <v>37.119999999999997</v>
      </c>
      <c r="AB64" s="95">
        <v>9468400</v>
      </c>
      <c r="AC64" s="10">
        <v>36.950000000000003</v>
      </c>
      <c r="AD64" s="2">
        <f t="shared" si="0"/>
        <v>0.96000000000000085</v>
      </c>
      <c r="AE64" s="138">
        <f t="shared" si="1"/>
        <v>-1.09743040685224E-2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42626</v>
      </c>
      <c r="X65" s="10">
        <v>38.200000000000003</v>
      </c>
      <c r="Y65" s="10">
        <v>38.51</v>
      </c>
      <c r="Z65" s="10">
        <v>37.39</v>
      </c>
      <c r="AA65" s="10">
        <v>37.53</v>
      </c>
      <c r="AB65" s="95">
        <v>10203900</v>
      </c>
      <c r="AC65" s="10">
        <v>37.36</v>
      </c>
      <c r="AD65" s="2">
        <f t="shared" si="0"/>
        <v>1.1199999999999974</v>
      </c>
      <c r="AE65" s="138">
        <f t="shared" si="1"/>
        <v>-2.3523261892315683E-2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42625</v>
      </c>
      <c r="X66" s="10">
        <v>37.24</v>
      </c>
      <c r="Y66" s="10">
        <v>38.590000000000003</v>
      </c>
      <c r="Z66" s="10">
        <v>36.880000000000003</v>
      </c>
      <c r="AA66" s="10">
        <v>38.44</v>
      </c>
      <c r="AB66" s="95">
        <v>8572700</v>
      </c>
      <c r="AC66" s="10">
        <v>38.26</v>
      </c>
      <c r="AD66" s="2">
        <f t="shared" si="0"/>
        <v>1.7100000000000009</v>
      </c>
      <c r="AE66" s="138">
        <f t="shared" si="1"/>
        <v>1.8094731240021256E-2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42622</v>
      </c>
      <c r="X67" s="10">
        <v>39.090000000000003</v>
      </c>
      <c r="Y67" s="10">
        <v>39.39</v>
      </c>
      <c r="Z67" s="10">
        <v>37.75</v>
      </c>
      <c r="AA67" s="10">
        <v>37.75</v>
      </c>
      <c r="AB67" s="95">
        <v>11696700</v>
      </c>
      <c r="AC67" s="10">
        <v>37.58</v>
      </c>
      <c r="AD67" s="2">
        <f>Y67-Z67</f>
        <v>1.6400000000000006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42621</v>
      </c>
      <c r="X68" s="10">
        <v>38.86</v>
      </c>
      <c r="Y68" s="10">
        <v>39.299999999999997</v>
      </c>
      <c r="Z68" s="10">
        <v>38.6</v>
      </c>
      <c r="AA68" s="10">
        <v>39.29</v>
      </c>
      <c r="AB68" s="95">
        <v>10542100</v>
      </c>
      <c r="AC68" s="10">
        <v>39.11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65"/>
      <c r="C92" s="191"/>
      <c r="D92" s="192"/>
      <c r="E92" s="192"/>
      <c r="F92" s="192"/>
      <c r="G92" s="192"/>
      <c r="H92" s="56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200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42713</v>
      </c>
      <c r="X2" s="10">
        <v>103.49</v>
      </c>
      <c r="Y2" s="10">
        <v>105.52</v>
      </c>
      <c r="Z2" s="10">
        <v>103.18</v>
      </c>
      <c r="AA2" s="10">
        <v>104.86</v>
      </c>
      <c r="AB2" s="95">
        <v>12037900</v>
      </c>
      <c r="AC2" s="10">
        <v>104.86</v>
      </c>
      <c r="AD2" s="2">
        <f>Y2-Z2</f>
        <v>2.3399999999999892</v>
      </c>
      <c r="AE2" s="138">
        <f>AC2/AC3-1</f>
        <v>1.4316115302766441E-2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104.86</v>
      </c>
      <c r="T3" s="1"/>
      <c r="W3" s="133">
        <v>42712</v>
      </c>
      <c r="X3" s="10">
        <v>101.47</v>
      </c>
      <c r="Y3" s="10">
        <v>103.96</v>
      </c>
      <c r="Z3" s="10">
        <v>101.47</v>
      </c>
      <c r="AA3" s="10">
        <v>103.38</v>
      </c>
      <c r="AB3" s="95">
        <v>16524800</v>
      </c>
      <c r="AC3" s="10">
        <v>103.38</v>
      </c>
      <c r="AD3" s="2">
        <f t="shared" ref="AD3:AD66" si="0">Y3-Z3</f>
        <v>2.4899999999999949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104.86</v>
      </c>
      <c r="R4" s="521">
        <v>1.43E-2</v>
      </c>
      <c r="T4" s="163"/>
      <c r="W4" s="133">
        <v>42712</v>
      </c>
      <c r="X4" s="10" t="s">
        <v>631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100.51</v>
      </c>
      <c r="Y5" s="10">
        <v>102.07</v>
      </c>
      <c r="Z5" s="10">
        <v>100.44</v>
      </c>
      <c r="AA5" s="10">
        <v>101.99</v>
      </c>
      <c r="AB5" s="95">
        <v>12255700</v>
      </c>
      <c r="AC5" s="10">
        <v>101.21</v>
      </c>
      <c r="AD5" s="2">
        <f t="shared" si="0"/>
        <v>1.6299999999999955</v>
      </c>
      <c r="AE5" s="138">
        <f t="shared" si="1"/>
        <v>1.3214535989588549E-2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99.95</v>
      </c>
      <c r="Y6" s="10">
        <v>100.72</v>
      </c>
      <c r="Z6" s="10">
        <v>99.82</v>
      </c>
      <c r="AA6" s="10">
        <v>100.66</v>
      </c>
      <c r="AB6" s="95">
        <v>8427500</v>
      </c>
      <c r="AC6" s="10">
        <v>99.89</v>
      </c>
      <c r="AD6" s="2">
        <f t="shared" si="0"/>
        <v>0.90000000000000568</v>
      </c>
      <c r="AE6" s="138">
        <f t="shared" si="1"/>
        <v>6.9556451612902137E-3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42709</v>
      </c>
      <c r="X7" s="10">
        <v>98.98</v>
      </c>
      <c r="Y7" s="10">
        <v>100.27</v>
      </c>
      <c r="Z7" s="10">
        <v>98.68</v>
      </c>
      <c r="AA7" s="10">
        <v>99.96</v>
      </c>
      <c r="AB7" s="95">
        <v>11331500</v>
      </c>
      <c r="AC7" s="10">
        <v>99.2</v>
      </c>
      <c r="AD7" s="2">
        <f t="shared" si="0"/>
        <v>1.5899999999999892</v>
      </c>
      <c r="AE7" s="138">
        <f t="shared" si="1"/>
        <v>1.4833759590792805E-2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98.79</v>
      </c>
      <c r="Y8" s="10">
        <v>99.08</v>
      </c>
      <c r="Z8" s="10">
        <v>98.25</v>
      </c>
      <c r="AA8" s="10">
        <v>98.5</v>
      </c>
      <c r="AB8" s="95">
        <v>7737200</v>
      </c>
      <c r="AC8" s="10">
        <v>97.75</v>
      </c>
      <c r="AD8" s="2">
        <f t="shared" si="0"/>
        <v>0.82999999999999829</v>
      </c>
      <c r="AE8" s="138">
        <f t="shared" si="1"/>
        <v>-4.3797107353840126E-3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99.13</v>
      </c>
      <c r="Y9" s="10">
        <v>99.75</v>
      </c>
      <c r="Z9" s="10">
        <v>98.62</v>
      </c>
      <c r="AA9" s="10">
        <v>98.94</v>
      </c>
      <c r="AB9" s="95">
        <v>9958100</v>
      </c>
      <c r="AC9" s="10">
        <v>98.18</v>
      </c>
      <c r="AD9" s="2">
        <f t="shared" si="0"/>
        <v>1.1299999999999955</v>
      </c>
      <c r="AE9" s="138">
        <f t="shared" si="1"/>
        <v>-1.8300122000812769E-3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42704</v>
      </c>
      <c r="X10" s="10">
        <v>99.4</v>
      </c>
      <c r="Y10" s="10">
        <v>100.29</v>
      </c>
      <c r="Z10" s="10">
        <v>99</v>
      </c>
      <c r="AA10" s="10">
        <v>99.12</v>
      </c>
      <c r="AB10" s="95">
        <v>11369200</v>
      </c>
      <c r="AC10" s="10">
        <v>98.36</v>
      </c>
      <c r="AD10" s="2">
        <f t="shared" si="0"/>
        <v>1.2900000000000063</v>
      </c>
      <c r="AE10" s="138">
        <f t="shared" si="1"/>
        <v>-5.5606106561519875E-3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1.55E-2</v>
      </c>
      <c r="W11" s="133">
        <v>42703</v>
      </c>
      <c r="X11" s="10">
        <v>99.24</v>
      </c>
      <c r="Y11" s="10">
        <v>99.68</v>
      </c>
      <c r="Z11" s="10">
        <v>98.97</v>
      </c>
      <c r="AA11" s="10">
        <v>99.67</v>
      </c>
      <c r="AB11" s="95">
        <v>8396800</v>
      </c>
      <c r="AC11" s="10">
        <v>98.91</v>
      </c>
      <c r="AD11" s="2">
        <f t="shared" si="0"/>
        <v>0.71000000000000796</v>
      </c>
      <c r="AE11" s="138">
        <f t="shared" si="1"/>
        <v>7.1275837491091565E-3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42702</v>
      </c>
      <c r="X12" s="10">
        <v>98.52</v>
      </c>
      <c r="Y12" s="10">
        <v>99.2</v>
      </c>
      <c r="Z12" s="10">
        <v>98.32</v>
      </c>
      <c r="AA12" s="10">
        <v>98.97</v>
      </c>
      <c r="AB12" s="95">
        <v>7106700</v>
      </c>
      <c r="AC12" s="10">
        <v>98.21</v>
      </c>
      <c r="AD12" s="2">
        <f t="shared" si="0"/>
        <v>0.88000000000000966</v>
      </c>
      <c r="AE12" s="138">
        <f t="shared" si="1"/>
        <v>1.5296757087497337E-3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98.71</v>
      </c>
      <c r="Y13" s="10">
        <v>99.07</v>
      </c>
      <c r="Z13" s="10">
        <v>98.5</v>
      </c>
      <c r="AA13" s="10">
        <v>98.82</v>
      </c>
      <c r="AB13" s="95">
        <v>4396800</v>
      </c>
      <c r="AC13" s="10">
        <v>98.06</v>
      </c>
      <c r="AD13" s="2">
        <f t="shared" si="0"/>
        <v>0.56999999999999318</v>
      </c>
      <c r="AE13" s="138">
        <f t="shared" si="1"/>
        <v>5.6404471336273243E-3</v>
      </c>
    </row>
    <row r="14" spans="1:31" x14ac:dyDescent="0.25">
      <c r="W14" s="133">
        <v>42697</v>
      </c>
      <c r="X14" s="10">
        <v>97.67</v>
      </c>
      <c r="Y14" s="10">
        <v>98.28</v>
      </c>
      <c r="Z14" s="10">
        <v>97.59</v>
      </c>
      <c r="AA14" s="10">
        <v>98.26</v>
      </c>
      <c r="AB14" s="95">
        <v>5897400</v>
      </c>
      <c r="AC14" s="10">
        <v>97.51</v>
      </c>
      <c r="AD14" s="2">
        <f t="shared" si="0"/>
        <v>0.68999999999999773</v>
      </c>
      <c r="AE14" s="138">
        <f t="shared" si="1"/>
        <v>5.6724422442244737E-3</v>
      </c>
    </row>
    <row r="15" spans="1:31" x14ac:dyDescent="0.25">
      <c r="W15" s="133">
        <v>42696</v>
      </c>
      <c r="X15" s="10">
        <v>97.4</v>
      </c>
      <c r="Y15" s="10">
        <v>97.93</v>
      </c>
      <c r="Z15" s="10">
        <v>97.27</v>
      </c>
      <c r="AA15" s="10">
        <v>97.71</v>
      </c>
      <c r="AB15" s="95">
        <v>5323700</v>
      </c>
      <c r="AC15" s="10">
        <v>96.96</v>
      </c>
      <c r="AD15" s="2">
        <f t="shared" si="0"/>
        <v>0.6600000000000108</v>
      </c>
      <c r="AE15" s="138">
        <f t="shared" si="1"/>
        <v>8.2576383154409072E-4</v>
      </c>
    </row>
    <row r="16" spans="1:31" x14ac:dyDescent="0.25">
      <c r="W16" s="133">
        <v>42695</v>
      </c>
      <c r="X16" s="10">
        <v>98.11</v>
      </c>
      <c r="Y16" s="10">
        <v>98.27</v>
      </c>
      <c r="Z16" s="10">
        <v>97</v>
      </c>
      <c r="AA16" s="10">
        <v>97.63</v>
      </c>
      <c r="AB16" s="95">
        <v>10771100</v>
      </c>
      <c r="AC16" s="10">
        <v>96.88</v>
      </c>
      <c r="AD16" s="2">
        <f t="shared" si="0"/>
        <v>1.269999999999996</v>
      </c>
      <c r="AE16" s="138">
        <f t="shared" si="1"/>
        <v>-6.2570520053338852E-3</v>
      </c>
    </row>
    <row r="17" spans="1:31" x14ac:dyDescent="0.25">
      <c r="W17" s="133">
        <v>42692</v>
      </c>
      <c r="X17" s="10">
        <v>99.05</v>
      </c>
      <c r="Y17" s="10">
        <v>99.37</v>
      </c>
      <c r="Z17" s="10">
        <v>98.14</v>
      </c>
      <c r="AA17" s="10">
        <v>98.24</v>
      </c>
      <c r="AB17" s="95">
        <v>8586100</v>
      </c>
      <c r="AC17" s="10">
        <v>97.49</v>
      </c>
      <c r="AD17" s="2">
        <f t="shared" si="0"/>
        <v>1.230000000000004</v>
      </c>
      <c r="AE17" s="138">
        <f t="shared" si="1"/>
        <v>-1.1357874454923533E-2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42691</v>
      </c>
      <c r="X18" s="10">
        <v>99.05</v>
      </c>
      <c r="Y18" s="10">
        <v>99.5</v>
      </c>
      <c r="Z18" s="10">
        <v>98.27</v>
      </c>
      <c r="AA18" s="10">
        <v>99.37</v>
      </c>
      <c r="AB18" s="95">
        <v>8662600</v>
      </c>
      <c r="AC18" s="10">
        <v>98.61</v>
      </c>
      <c r="AD18" s="2">
        <f t="shared" si="0"/>
        <v>1.230000000000004</v>
      </c>
      <c r="AE18" s="138">
        <f t="shared" si="1"/>
        <v>2.5416836112239771E-3</v>
      </c>
    </row>
    <row r="19" spans="1:31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2">SumByColor($A$19,M2:M17)</f>
        <v>#VALUE!</v>
      </c>
      <c r="W19" s="133">
        <v>42690</v>
      </c>
      <c r="X19" s="10">
        <v>98.33</v>
      </c>
      <c r="Y19" s="10">
        <v>99.17</v>
      </c>
      <c r="Z19" s="10">
        <v>98.1</v>
      </c>
      <c r="AA19" s="10">
        <v>99.12</v>
      </c>
      <c r="AB19" s="95">
        <v>9702400</v>
      </c>
      <c r="AC19" s="10">
        <v>98.36</v>
      </c>
      <c r="AD19" s="2">
        <f t="shared" si="0"/>
        <v>1.0700000000000074</v>
      </c>
      <c r="AE19" s="138">
        <f t="shared" si="1"/>
        <v>1.454357916451765E-2</v>
      </c>
    </row>
    <row r="20" spans="1:31" x14ac:dyDescent="0.25">
      <c r="W20" s="133">
        <v>42689</v>
      </c>
      <c r="X20" s="10">
        <v>97.9</v>
      </c>
      <c r="Y20" s="10">
        <v>98.14</v>
      </c>
      <c r="Z20" s="10">
        <v>97.42</v>
      </c>
      <c r="AA20" s="10">
        <v>97.7</v>
      </c>
      <c r="AB20" s="95">
        <v>7184600</v>
      </c>
      <c r="AC20" s="10">
        <v>96.95</v>
      </c>
      <c r="AD20" s="2">
        <f t="shared" si="0"/>
        <v>0.71999999999999886</v>
      </c>
      <c r="AE20" s="138">
        <f t="shared" si="1"/>
        <v>-2.2640732736440849E-3</v>
      </c>
    </row>
    <row r="21" spans="1:31" x14ac:dyDescent="0.25">
      <c r="W21" s="133">
        <v>42688</v>
      </c>
      <c r="X21" s="10">
        <v>97.56</v>
      </c>
      <c r="Y21" s="10">
        <v>98.31</v>
      </c>
      <c r="Z21" s="10">
        <v>97.45</v>
      </c>
      <c r="AA21" s="10">
        <v>97.92</v>
      </c>
      <c r="AB21" s="95">
        <v>13208400</v>
      </c>
      <c r="AC21" s="10">
        <v>97.17</v>
      </c>
      <c r="AD21" s="2">
        <f t="shared" si="0"/>
        <v>0.85999999999999943</v>
      </c>
      <c r="AE21" s="138">
        <f t="shared" si="1"/>
        <v>2.4760136180748127E-3</v>
      </c>
    </row>
    <row r="22" spans="1:31" x14ac:dyDescent="0.25">
      <c r="W22" s="133">
        <v>42685</v>
      </c>
      <c r="X22" s="10">
        <v>97.18</v>
      </c>
      <c r="Y22" s="10">
        <v>98.32</v>
      </c>
      <c r="Z22" s="10">
        <v>95.78</v>
      </c>
      <c r="AA22" s="10">
        <v>97.68</v>
      </c>
      <c r="AB22" s="95">
        <v>23008100</v>
      </c>
      <c r="AC22" s="10">
        <v>96.93</v>
      </c>
      <c r="AD22" s="2">
        <f t="shared" si="0"/>
        <v>2.539999999999992</v>
      </c>
      <c r="AE22" s="138">
        <f t="shared" si="1"/>
        <v>2.8653295128939771E-2</v>
      </c>
    </row>
    <row r="23" spans="1:31" x14ac:dyDescent="0.25">
      <c r="W23" s="133">
        <v>42684</v>
      </c>
      <c r="X23" s="10">
        <v>94.89</v>
      </c>
      <c r="Y23" s="10">
        <v>96.06</v>
      </c>
      <c r="Z23" s="10">
        <v>94.23</v>
      </c>
      <c r="AA23" s="10">
        <v>94.96</v>
      </c>
      <c r="AB23" s="95">
        <v>13777900</v>
      </c>
      <c r="AC23" s="10">
        <v>94.23</v>
      </c>
      <c r="AD23" s="2">
        <f t="shared" si="0"/>
        <v>1.8299999999999983</v>
      </c>
      <c r="AE23" s="138">
        <f t="shared" si="1"/>
        <v>3.300681431005037E-3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92.29</v>
      </c>
      <c r="Y24" s="10">
        <v>94.92</v>
      </c>
      <c r="Z24" s="10">
        <v>92.11</v>
      </c>
      <c r="AA24" s="10">
        <v>94.64</v>
      </c>
      <c r="AB24" s="95">
        <v>8635700</v>
      </c>
      <c r="AC24" s="10">
        <v>93.92</v>
      </c>
      <c r="AD24" s="2">
        <f t="shared" si="0"/>
        <v>2.8100000000000023</v>
      </c>
      <c r="AE24" s="138">
        <f t="shared" si="1"/>
        <v>2.7759982916935044E-3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42682</v>
      </c>
      <c r="X25" s="10">
        <v>94.53</v>
      </c>
      <c r="Y25" s="10">
        <v>94.85</v>
      </c>
      <c r="Z25" s="10">
        <v>93.9</v>
      </c>
      <c r="AA25" s="10">
        <v>94.38</v>
      </c>
      <c r="AB25" s="95">
        <v>6226900</v>
      </c>
      <c r="AC25" s="10">
        <v>93.66</v>
      </c>
      <c r="AD25" s="2">
        <f t="shared" si="0"/>
        <v>0.94999999999998863</v>
      </c>
      <c r="AE25" s="138">
        <f t="shared" si="1"/>
        <v>-5.335609860206425E-4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42681</v>
      </c>
      <c r="X26" s="10">
        <v>93.77</v>
      </c>
      <c r="Y26" s="10">
        <v>94.48</v>
      </c>
      <c r="Z26" s="10">
        <v>92.95</v>
      </c>
      <c r="AA26" s="10">
        <v>94.43</v>
      </c>
      <c r="AB26" s="95">
        <v>6996100</v>
      </c>
      <c r="AC26" s="10">
        <v>93.71</v>
      </c>
      <c r="AD26" s="2">
        <f t="shared" si="0"/>
        <v>1.5300000000000011</v>
      </c>
      <c r="AE26" s="138">
        <f t="shared" si="1"/>
        <v>2.1473730106823519E-2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42678</v>
      </c>
      <c r="X27" s="10">
        <v>93.5</v>
      </c>
      <c r="Y27" s="10">
        <v>93.79</v>
      </c>
      <c r="Z27" s="10">
        <v>92.36</v>
      </c>
      <c r="AA27" s="10">
        <v>92.45</v>
      </c>
      <c r="AB27" s="95">
        <v>7456500</v>
      </c>
      <c r="AC27" s="10">
        <v>91.74</v>
      </c>
      <c r="AD27" s="2">
        <f t="shared" si="0"/>
        <v>1.4300000000000068</v>
      </c>
      <c r="AE27" s="138">
        <f t="shared" si="1"/>
        <v>-9.9287718540902459E-3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42677</v>
      </c>
      <c r="X28" s="10">
        <v>92.26</v>
      </c>
      <c r="Y28" s="10">
        <v>94.13</v>
      </c>
      <c r="Z28" s="10">
        <v>92.24</v>
      </c>
      <c r="AA28" s="10">
        <v>93.37</v>
      </c>
      <c r="AB28" s="95">
        <v>7751400</v>
      </c>
      <c r="AC28" s="10">
        <v>92.66</v>
      </c>
      <c r="AD28" s="2">
        <f t="shared" si="0"/>
        <v>1.8900000000000006</v>
      </c>
      <c r="AE28" s="138">
        <f t="shared" si="1"/>
        <v>1.5897379673281531E-2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42676</v>
      </c>
      <c r="X29" s="10">
        <v>91.91</v>
      </c>
      <c r="Y29" s="10">
        <v>92.56</v>
      </c>
      <c r="Z29" s="10">
        <v>91.69</v>
      </c>
      <c r="AA29" s="10">
        <v>91.91</v>
      </c>
      <c r="AB29" s="95">
        <v>6716200</v>
      </c>
      <c r="AC29" s="10">
        <v>91.21</v>
      </c>
      <c r="AD29" s="2">
        <f t="shared" si="0"/>
        <v>0.87000000000000455</v>
      </c>
      <c r="AE29" s="138">
        <f t="shared" si="1"/>
        <v>-5.1265270506110072E-3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42675</v>
      </c>
      <c r="X30" s="10">
        <v>92.78</v>
      </c>
      <c r="Y30" s="10">
        <v>92.99</v>
      </c>
      <c r="Z30" s="10">
        <v>91.66</v>
      </c>
      <c r="AA30" s="10">
        <v>92.39</v>
      </c>
      <c r="AB30" s="95">
        <v>6449800</v>
      </c>
      <c r="AC30" s="10">
        <v>91.68</v>
      </c>
      <c r="AD30" s="2">
        <f t="shared" si="0"/>
        <v>1.3299999999999983</v>
      </c>
      <c r="AE30" s="138">
        <f t="shared" si="1"/>
        <v>-3.2615786040443018E-3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42674</v>
      </c>
      <c r="X31" s="10">
        <v>93.72</v>
      </c>
      <c r="Y31" s="10">
        <v>93.82</v>
      </c>
      <c r="Z31" s="10">
        <v>92.31</v>
      </c>
      <c r="AA31" s="10">
        <v>92.69</v>
      </c>
      <c r="AB31" s="95">
        <v>9957600</v>
      </c>
      <c r="AC31" s="10">
        <v>91.98</v>
      </c>
      <c r="AD31" s="2">
        <f t="shared" si="0"/>
        <v>1.5099999999999909</v>
      </c>
      <c r="AE31" s="138">
        <f t="shared" si="1"/>
        <v>-1.2348330290991028E-2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42671</v>
      </c>
      <c r="X32" s="10">
        <v>93.89</v>
      </c>
      <c r="Y32" s="10">
        <v>94.4</v>
      </c>
      <c r="Z32" s="10">
        <v>93.53</v>
      </c>
      <c r="AA32" s="10">
        <v>93.85</v>
      </c>
      <c r="AB32" s="95">
        <v>7309100</v>
      </c>
      <c r="AC32" s="10">
        <v>93.13</v>
      </c>
      <c r="AD32" s="2">
        <f t="shared" si="0"/>
        <v>0.87000000000000455</v>
      </c>
      <c r="AE32" s="138">
        <f t="shared" si="1"/>
        <v>-1.8220793140407698E-3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42670</v>
      </c>
      <c r="X33" s="10">
        <v>93.8</v>
      </c>
      <c r="Y33" s="10">
        <v>94.34</v>
      </c>
      <c r="Z33" s="10">
        <v>93.31</v>
      </c>
      <c r="AA33" s="10">
        <v>94.02</v>
      </c>
      <c r="AB33" s="95">
        <v>6647000</v>
      </c>
      <c r="AC33" s="10">
        <v>93.3</v>
      </c>
      <c r="AD33" s="2">
        <f t="shared" si="0"/>
        <v>1.0300000000000011</v>
      </c>
      <c r="AE33" s="138">
        <f t="shared" si="1"/>
        <v>5.6046561759000024E-3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42669</v>
      </c>
      <c r="X34" s="10">
        <v>92.39</v>
      </c>
      <c r="Y34" s="10">
        <v>93.72</v>
      </c>
      <c r="Z34" s="10">
        <v>91.9</v>
      </c>
      <c r="AA34" s="10">
        <v>93.49</v>
      </c>
      <c r="AB34" s="95">
        <v>7152800</v>
      </c>
      <c r="AC34" s="10">
        <v>92.78</v>
      </c>
      <c r="AD34" s="2">
        <f t="shared" si="0"/>
        <v>1.8199999999999932</v>
      </c>
      <c r="AE34" s="138">
        <f t="shared" si="1"/>
        <v>8.0399826162538268E-3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42668</v>
      </c>
      <c r="X35" s="10">
        <v>93.14</v>
      </c>
      <c r="Y35" s="10">
        <v>93.36</v>
      </c>
      <c r="Z35" s="10">
        <v>92.64</v>
      </c>
      <c r="AA35" s="10">
        <v>92.75</v>
      </c>
      <c r="AB35" s="95">
        <v>6380700</v>
      </c>
      <c r="AC35" s="10">
        <v>92.04</v>
      </c>
      <c r="AD35" s="2">
        <f t="shared" si="0"/>
        <v>0.71999999999999886</v>
      </c>
      <c r="AE35" s="138">
        <f t="shared" si="1"/>
        <v>-6.6911288581911199E-3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42667</v>
      </c>
      <c r="X36" s="10">
        <v>93.49</v>
      </c>
      <c r="Y36" s="10">
        <v>94.15</v>
      </c>
      <c r="Z36" s="10">
        <v>92.8</v>
      </c>
      <c r="AA36" s="10">
        <v>93.37</v>
      </c>
      <c r="AB36" s="95">
        <v>7281000</v>
      </c>
      <c r="AC36" s="10">
        <v>92.66</v>
      </c>
      <c r="AD36" s="2">
        <f t="shared" si="0"/>
        <v>1.3500000000000085</v>
      </c>
      <c r="AE36" s="138">
        <f t="shared" si="1"/>
        <v>3.6828422876951095E-3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42664</v>
      </c>
      <c r="X37" s="10">
        <v>91.33</v>
      </c>
      <c r="Y37" s="10">
        <v>94.19</v>
      </c>
      <c r="Z37" s="10">
        <v>90.6</v>
      </c>
      <c r="AA37" s="10">
        <v>93.03</v>
      </c>
      <c r="AB37" s="95">
        <v>13814500</v>
      </c>
      <c r="AC37" s="10">
        <v>92.32</v>
      </c>
      <c r="AD37" s="2">
        <f t="shared" si="0"/>
        <v>3.5900000000000034</v>
      </c>
      <c r="AE37" s="138">
        <f t="shared" si="1"/>
        <v>1.0839811671958799E-2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42663</v>
      </c>
      <c r="X38" s="10">
        <v>91.66</v>
      </c>
      <c r="Y38" s="10">
        <v>92.32</v>
      </c>
      <c r="Z38" s="10">
        <v>91.44</v>
      </c>
      <c r="AA38" s="10">
        <v>92.03</v>
      </c>
      <c r="AB38" s="95">
        <v>6153200</v>
      </c>
      <c r="AC38" s="10">
        <v>91.33</v>
      </c>
      <c r="AD38" s="2">
        <f t="shared" si="0"/>
        <v>0.87999999999999545</v>
      </c>
      <c r="AE38" s="138">
        <f t="shared" si="1"/>
        <v>1.0961306587744524E-3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42662</v>
      </c>
      <c r="X39" s="10">
        <v>91.27</v>
      </c>
      <c r="Y39" s="10">
        <v>92.14</v>
      </c>
      <c r="Z39" s="10">
        <v>91</v>
      </c>
      <c r="AA39" s="10">
        <v>91.93</v>
      </c>
      <c r="AB39" s="95">
        <v>6140500</v>
      </c>
      <c r="AC39" s="10">
        <v>91.23</v>
      </c>
      <c r="AD39" s="2">
        <f t="shared" si="0"/>
        <v>1.1400000000000006</v>
      </c>
      <c r="AE39" s="138">
        <f t="shared" si="1"/>
        <v>8.4005747761688454E-3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20" t="s">
        <v>78</v>
      </c>
      <c r="P40" s="620"/>
      <c r="W40" s="133">
        <v>42661</v>
      </c>
      <c r="X40" s="10">
        <v>91.4</v>
      </c>
      <c r="Y40" s="10">
        <v>91.74</v>
      </c>
      <c r="Z40" s="10">
        <v>90.98</v>
      </c>
      <c r="AA40" s="10">
        <v>91.17</v>
      </c>
      <c r="AB40" s="95">
        <v>4890800</v>
      </c>
      <c r="AC40" s="10">
        <v>90.47</v>
      </c>
      <c r="AD40" s="2">
        <f t="shared" si="0"/>
        <v>0.75999999999999091</v>
      </c>
      <c r="AE40" s="138">
        <f t="shared" si="1"/>
        <v>3.6609718216107368E-3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115.346</v>
      </c>
      <c r="Q41" s="2"/>
      <c r="W41" s="133">
        <v>42660</v>
      </c>
      <c r="X41" s="10">
        <v>91.35</v>
      </c>
      <c r="Y41" s="10">
        <v>91.47</v>
      </c>
      <c r="Z41" s="10">
        <v>90.56</v>
      </c>
      <c r="AA41" s="10">
        <v>90.83</v>
      </c>
      <c r="AB41" s="95">
        <v>5134600</v>
      </c>
      <c r="AC41" s="10">
        <v>90.14</v>
      </c>
      <c r="AD41" s="2">
        <f t="shared" si="0"/>
        <v>0.90999999999999659</v>
      </c>
      <c r="AE41" s="138">
        <f t="shared" si="1"/>
        <v>-5.07726269315667E-3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114.29740000000001</v>
      </c>
      <c r="Q42" s="2"/>
      <c r="T42" s="91" t="s">
        <v>113</v>
      </c>
      <c r="W42" s="133">
        <v>42657</v>
      </c>
      <c r="X42" s="10">
        <v>91.77</v>
      </c>
      <c r="Y42" s="10">
        <v>91.77</v>
      </c>
      <c r="Z42" s="10">
        <v>91.29</v>
      </c>
      <c r="AA42" s="10">
        <v>91.3</v>
      </c>
      <c r="AB42" s="95">
        <v>4345700</v>
      </c>
      <c r="AC42" s="10">
        <v>90.6</v>
      </c>
      <c r="AD42" s="2">
        <f t="shared" si="0"/>
        <v>0.47999999999998977</v>
      </c>
      <c r="AE42" s="138">
        <f t="shared" si="1"/>
        <v>1.9907100199070271E-3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113.2488</v>
      </c>
      <c r="Q43" s="2"/>
      <c r="T43" s="128" t="s">
        <v>98</v>
      </c>
      <c r="U43" s="98">
        <v>103.38</v>
      </c>
      <c r="W43" s="133">
        <v>42656</v>
      </c>
      <c r="X43" s="10">
        <v>90.95</v>
      </c>
      <c r="Y43" s="10">
        <v>91.36</v>
      </c>
      <c r="Z43" s="10">
        <v>90.32</v>
      </c>
      <c r="AA43" s="10">
        <v>91.12</v>
      </c>
      <c r="AB43" s="95">
        <v>5725200</v>
      </c>
      <c r="AC43" s="10">
        <v>90.42</v>
      </c>
      <c r="AD43" s="2">
        <f t="shared" si="0"/>
        <v>1.0400000000000063</v>
      </c>
      <c r="AE43" s="138">
        <f t="shared" si="1"/>
        <v>-3.1970014331385022E-3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112.20020000000001</v>
      </c>
      <c r="Q44" s="2"/>
      <c r="T44" s="93" t="s">
        <v>99</v>
      </c>
      <c r="U44" s="88">
        <v>104.3</v>
      </c>
      <c r="W44" s="133">
        <v>42655</v>
      </c>
      <c r="X44" s="10">
        <v>91.88</v>
      </c>
      <c r="Y44" s="10">
        <v>92.08</v>
      </c>
      <c r="Z44" s="10">
        <v>91.39</v>
      </c>
      <c r="AA44" s="10">
        <v>91.41</v>
      </c>
      <c r="AB44" s="95">
        <v>6836600</v>
      </c>
      <c r="AC44" s="10">
        <v>90.71</v>
      </c>
      <c r="AD44" s="2">
        <f t="shared" si="0"/>
        <v>0.68999999999999773</v>
      </c>
      <c r="AE44" s="138">
        <f t="shared" si="1"/>
        <v>-4.9363756033348194E-3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111.1516</v>
      </c>
      <c r="Q45" s="2"/>
      <c r="T45" s="93" t="s">
        <v>100</v>
      </c>
      <c r="U45" s="88" t="s">
        <v>632</v>
      </c>
      <c r="W45" s="133">
        <v>42654</v>
      </c>
      <c r="X45" s="10">
        <v>92.33</v>
      </c>
      <c r="Y45" s="10">
        <v>92.38</v>
      </c>
      <c r="Z45" s="10">
        <v>91.57</v>
      </c>
      <c r="AA45" s="10">
        <v>91.86</v>
      </c>
      <c r="AB45" s="95">
        <v>6651100</v>
      </c>
      <c r="AC45" s="10">
        <v>91.16</v>
      </c>
      <c r="AD45" s="2">
        <f t="shared" si="0"/>
        <v>0.81000000000000227</v>
      </c>
      <c r="AE45" s="138">
        <f t="shared" si="1"/>
        <v>-6.7552843756810699E-3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110.10300000000001</v>
      </c>
      <c r="Q46" s="2"/>
      <c r="T46" s="93" t="s">
        <v>101</v>
      </c>
      <c r="U46" s="88" t="s">
        <v>633</v>
      </c>
      <c r="W46" s="133">
        <v>42653</v>
      </c>
      <c r="X46" s="10">
        <v>92.7</v>
      </c>
      <c r="Y46" s="10">
        <v>93.21</v>
      </c>
      <c r="Z46" s="10">
        <v>92.4</v>
      </c>
      <c r="AA46" s="10">
        <v>92.49</v>
      </c>
      <c r="AB46" s="95">
        <v>4241000</v>
      </c>
      <c r="AC46" s="10">
        <v>91.78</v>
      </c>
      <c r="AD46" s="2">
        <f t="shared" si="0"/>
        <v>0.80999999999998806</v>
      </c>
      <c r="AE46" s="138">
        <f t="shared" si="1"/>
        <v>0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109.0544</v>
      </c>
      <c r="Q47" s="2"/>
      <c r="T47" s="93" t="s">
        <v>102</v>
      </c>
      <c r="U47" s="88">
        <v>106.68</v>
      </c>
      <c r="W47" s="133">
        <v>42650</v>
      </c>
      <c r="X47" s="10">
        <v>93.06</v>
      </c>
      <c r="Y47" s="10">
        <v>93.29</v>
      </c>
      <c r="Z47" s="10">
        <v>92.02</v>
      </c>
      <c r="AA47" s="10">
        <v>92.49</v>
      </c>
      <c r="AB47" s="95">
        <v>6144100</v>
      </c>
      <c r="AC47" s="10">
        <v>91.78</v>
      </c>
      <c r="AD47" s="2">
        <f t="shared" si="0"/>
        <v>1.2700000000000102</v>
      </c>
      <c r="AE47" s="138">
        <f t="shared" si="1"/>
        <v>-3.6908380373426031E-3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108.00580000000001</v>
      </c>
      <c r="Q48" s="2"/>
      <c r="T48" s="93" t="s">
        <v>103</v>
      </c>
      <c r="U48" s="88">
        <v>1.4553700000000001</v>
      </c>
      <c r="W48" s="133">
        <v>42649</v>
      </c>
      <c r="X48" s="10">
        <v>92.75</v>
      </c>
      <c r="Y48" s="10">
        <v>93.58</v>
      </c>
      <c r="Z48" s="10">
        <v>92.39</v>
      </c>
      <c r="AA48" s="10">
        <v>92.83</v>
      </c>
      <c r="AB48" s="95">
        <v>7484800</v>
      </c>
      <c r="AC48" s="10">
        <v>92.12</v>
      </c>
      <c r="AD48" s="2">
        <f t="shared" si="0"/>
        <v>1.1899999999999977</v>
      </c>
      <c r="AE48" s="138">
        <f t="shared" si="1"/>
        <v>4.1421408327884102E-3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106.9572</v>
      </c>
      <c r="Q49" s="2"/>
      <c r="T49" s="93" t="s">
        <v>122</v>
      </c>
      <c r="U49" s="88" t="s">
        <v>388</v>
      </c>
      <c r="W49" s="133">
        <v>42648</v>
      </c>
      <c r="X49" s="10">
        <v>92.94</v>
      </c>
      <c r="Y49" s="10">
        <v>93.28</v>
      </c>
      <c r="Z49" s="10">
        <v>92.38</v>
      </c>
      <c r="AA49" s="10">
        <v>92.45</v>
      </c>
      <c r="AB49" s="95">
        <v>5365000</v>
      </c>
      <c r="AC49" s="10">
        <v>91.74</v>
      </c>
      <c r="AD49" s="2">
        <f t="shared" si="0"/>
        <v>0.90000000000000568</v>
      </c>
      <c r="AE49" s="138">
        <f t="shared" si="1"/>
        <v>-1.5237265999129557E-3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105.90860000000001</v>
      </c>
      <c r="Q50" s="2"/>
      <c r="T50" s="93"/>
      <c r="U50" s="88"/>
      <c r="W50" s="133">
        <v>42647</v>
      </c>
      <c r="X50" s="10">
        <v>92.45</v>
      </c>
      <c r="Y50" s="10">
        <v>92.99</v>
      </c>
      <c r="Z50" s="10">
        <v>92.11</v>
      </c>
      <c r="AA50" s="10">
        <v>92.59</v>
      </c>
      <c r="AB50" s="95">
        <v>5903400</v>
      </c>
      <c r="AC50" s="10">
        <v>91.88</v>
      </c>
      <c r="AD50" s="2">
        <f t="shared" si="0"/>
        <v>0.87999999999999545</v>
      </c>
      <c r="AE50" s="138">
        <f t="shared" si="1"/>
        <v>1.0895619960775704E-3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104.86</v>
      </c>
      <c r="Q51" s="2"/>
      <c r="T51" s="93" t="s">
        <v>105</v>
      </c>
      <c r="U51" s="88" t="s">
        <v>634</v>
      </c>
      <c r="W51" s="133">
        <v>42646</v>
      </c>
      <c r="X51" s="10">
        <v>92.47</v>
      </c>
      <c r="Y51" s="10">
        <v>92.72</v>
      </c>
      <c r="Z51" s="10">
        <v>92.05</v>
      </c>
      <c r="AA51" s="10">
        <v>92.49</v>
      </c>
      <c r="AB51" s="95">
        <v>5834700</v>
      </c>
      <c r="AC51" s="10">
        <v>91.78</v>
      </c>
      <c r="AD51" s="2">
        <f t="shared" si="0"/>
        <v>0.67000000000000171</v>
      </c>
      <c r="AE51" s="138">
        <f t="shared" si="1"/>
        <v>-4.0151926207271371E-3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103.81139999999999</v>
      </c>
      <c r="Q52" s="2"/>
      <c r="T52" s="93" t="s">
        <v>106</v>
      </c>
      <c r="U52" s="88" t="s">
        <v>426</v>
      </c>
      <c r="W52" s="133">
        <v>42643</v>
      </c>
      <c r="X52" s="10">
        <v>92.28</v>
      </c>
      <c r="Y52" s="10">
        <v>93.49</v>
      </c>
      <c r="Z52" s="10">
        <v>92.21</v>
      </c>
      <c r="AA52" s="10">
        <v>92.86</v>
      </c>
      <c r="AB52" s="95">
        <v>8923700</v>
      </c>
      <c r="AC52" s="10">
        <v>92.15</v>
      </c>
      <c r="AD52" s="2">
        <f t="shared" si="0"/>
        <v>1.2800000000000011</v>
      </c>
      <c r="AE52" s="138">
        <f t="shared" si="1"/>
        <v>1.1525795828759788E-2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102.7628</v>
      </c>
      <c r="Q53" s="2"/>
      <c r="T53" s="93" t="s">
        <v>107</v>
      </c>
      <c r="U53" s="90">
        <v>12173909</v>
      </c>
      <c r="W53" s="133">
        <v>42642</v>
      </c>
      <c r="X53" s="10">
        <v>92.14</v>
      </c>
      <c r="Y53" s="10">
        <v>93.1</v>
      </c>
      <c r="Z53" s="10">
        <v>91.53</v>
      </c>
      <c r="AA53" s="10">
        <v>91.8</v>
      </c>
      <c r="AB53" s="95">
        <v>7476600</v>
      </c>
      <c r="AC53" s="10">
        <v>91.1</v>
      </c>
      <c r="AD53" s="2">
        <f t="shared" si="0"/>
        <v>1.5699999999999932</v>
      </c>
      <c r="AE53" s="138">
        <f t="shared" si="1"/>
        <v>-4.2627609574816816E-3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101.71419999999999</v>
      </c>
      <c r="T54" s="93" t="s">
        <v>110</v>
      </c>
      <c r="U54" s="90">
        <v>8215720</v>
      </c>
      <c r="W54" s="133">
        <v>42641</v>
      </c>
      <c r="X54" s="10">
        <v>91.75</v>
      </c>
      <c r="Y54" s="10">
        <v>92.3</v>
      </c>
      <c r="Z54" s="10">
        <v>91.48</v>
      </c>
      <c r="AA54" s="10">
        <v>92.2</v>
      </c>
      <c r="AB54" s="95">
        <v>8272300</v>
      </c>
      <c r="AC54" s="10">
        <v>91.49</v>
      </c>
      <c r="AD54" s="2">
        <f t="shared" si="0"/>
        <v>0.81999999999999318</v>
      </c>
      <c r="AE54" s="138">
        <f t="shared" si="1"/>
        <v>5.1637002856514957E-3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100.6656</v>
      </c>
      <c r="T55" s="93" t="s">
        <v>108</v>
      </c>
      <c r="U55" s="88" t="s">
        <v>635</v>
      </c>
      <c r="W55" s="133">
        <v>42640</v>
      </c>
      <c r="X55" s="10">
        <v>91.93</v>
      </c>
      <c r="Y55" s="10">
        <v>92.18</v>
      </c>
      <c r="Z55" s="10">
        <v>91.5</v>
      </c>
      <c r="AA55" s="10">
        <v>91.72</v>
      </c>
      <c r="AB55" s="95">
        <v>9167400</v>
      </c>
      <c r="AC55" s="10">
        <v>91.02</v>
      </c>
      <c r="AD55" s="2">
        <f t="shared" si="0"/>
        <v>0.68000000000000682</v>
      </c>
      <c r="AE55" s="138">
        <f t="shared" si="1"/>
        <v>-2.629848783694988E-3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99.61699999999999</v>
      </c>
      <c r="T56" s="93" t="s">
        <v>111</v>
      </c>
      <c r="U56" s="88">
        <v>18.3</v>
      </c>
      <c r="W56" s="133">
        <v>42639</v>
      </c>
      <c r="X56" s="10">
        <v>92.47</v>
      </c>
      <c r="Y56" s="10">
        <v>92.68</v>
      </c>
      <c r="Z56" s="10">
        <v>91.4</v>
      </c>
      <c r="AA56" s="10">
        <v>91.96</v>
      </c>
      <c r="AB56" s="95">
        <v>10449300</v>
      </c>
      <c r="AC56" s="10">
        <v>91.26</v>
      </c>
      <c r="AD56" s="2">
        <f t="shared" si="0"/>
        <v>1.2800000000000011</v>
      </c>
      <c r="AE56" s="138">
        <f t="shared" si="1"/>
        <v>-1.4044943820224698E-2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98.568399999999997</v>
      </c>
      <c r="T57" s="93" t="s">
        <v>112</v>
      </c>
      <c r="U57" s="88">
        <v>5.73</v>
      </c>
      <c r="W57" s="133">
        <v>42636</v>
      </c>
      <c r="X57" s="10">
        <v>93.07</v>
      </c>
      <c r="Y57" s="10">
        <v>93.52</v>
      </c>
      <c r="Z57" s="10">
        <v>93</v>
      </c>
      <c r="AA57" s="10">
        <v>93.27</v>
      </c>
      <c r="AB57" s="95">
        <v>4407700</v>
      </c>
      <c r="AC57" s="10">
        <v>92.56</v>
      </c>
      <c r="AD57" s="2">
        <f t="shared" si="0"/>
        <v>0.51999999999999602</v>
      </c>
      <c r="AE57" s="138">
        <f t="shared" si="1"/>
        <v>-1.5102481121899158E-3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97.519800000000004</v>
      </c>
      <c r="T58" s="93" t="s">
        <v>109</v>
      </c>
      <c r="U58" s="88" t="s">
        <v>636</v>
      </c>
      <c r="W58" s="133">
        <v>42635</v>
      </c>
      <c r="X58" s="10">
        <v>92.73</v>
      </c>
      <c r="Y58" s="10">
        <v>93.71</v>
      </c>
      <c r="Z58" s="10">
        <v>92.64</v>
      </c>
      <c r="AA58" s="10">
        <v>93.41</v>
      </c>
      <c r="AB58" s="95">
        <v>6470700</v>
      </c>
      <c r="AC58" s="10">
        <v>92.7</v>
      </c>
      <c r="AD58" s="2">
        <f t="shared" si="0"/>
        <v>1.0699999999999932</v>
      </c>
      <c r="AE58" s="138">
        <f t="shared" si="1"/>
        <v>1.1125654450261813E-2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96.47120000000001</v>
      </c>
      <c r="W59" s="133">
        <v>42634</v>
      </c>
      <c r="X59" s="10">
        <v>93</v>
      </c>
      <c r="Y59" s="10">
        <v>93.08</v>
      </c>
      <c r="Z59" s="10">
        <v>91.7</v>
      </c>
      <c r="AA59" s="10">
        <v>92.39</v>
      </c>
      <c r="AB59" s="95">
        <v>12049500</v>
      </c>
      <c r="AC59" s="10">
        <v>91.68</v>
      </c>
      <c r="AD59" s="2">
        <f t="shared" si="0"/>
        <v>1.3799999999999955</v>
      </c>
      <c r="AE59" s="138">
        <f t="shared" si="1"/>
        <v>-6.0711188204681799E-3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95.422600000000003</v>
      </c>
      <c r="W60" s="133">
        <v>42633</v>
      </c>
      <c r="X60" s="10">
        <v>92.7</v>
      </c>
      <c r="Y60" s="10">
        <v>93.3</v>
      </c>
      <c r="Z60" s="10">
        <v>92.68</v>
      </c>
      <c r="AA60" s="10">
        <v>92.95</v>
      </c>
      <c r="AB60" s="95">
        <v>6200100</v>
      </c>
      <c r="AC60" s="10">
        <v>92.24</v>
      </c>
      <c r="AD60" s="2">
        <f t="shared" si="0"/>
        <v>0.61999999999999034</v>
      </c>
      <c r="AE60" s="138">
        <f t="shared" si="1"/>
        <v>3.481288076588207E-3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94.373999999999995</v>
      </c>
      <c r="W61" s="133">
        <v>42632</v>
      </c>
      <c r="X61" s="10">
        <v>92.8</v>
      </c>
      <c r="Y61" s="10">
        <v>93.32</v>
      </c>
      <c r="Z61" s="10">
        <v>92.34</v>
      </c>
      <c r="AA61" s="10">
        <v>92.63</v>
      </c>
      <c r="AB61" s="95">
        <v>5421500</v>
      </c>
      <c r="AC61" s="10">
        <v>91.92</v>
      </c>
      <c r="AD61" s="2">
        <f t="shared" si="0"/>
        <v>0.97999999999998977</v>
      </c>
      <c r="AE61" s="138">
        <f t="shared" si="1"/>
        <v>7.6211213935772903E-4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42629</v>
      </c>
      <c r="X62" s="10">
        <v>92.27</v>
      </c>
      <c r="Y62" s="10">
        <v>92.74</v>
      </c>
      <c r="Z62" s="10">
        <v>91.8</v>
      </c>
      <c r="AA62" s="10">
        <v>92.56</v>
      </c>
      <c r="AB62" s="95">
        <v>10568600</v>
      </c>
      <c r="AC62" s="10">
        <v>91.85</v>
      </c>
      <c r="AD62" s="2">
        <f t="shared" si="0"/>
        <v>0.93999999999999773</v>
      </c>
      <c r="AE62" s="138">
        <f t="shared" si="1"/>
        <v>6.5366597668581328E-4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42628</v>
      </c>
      <c r="X63" s="10">
        <v>92.12</v>
      </c>
      <c r="Y63" s="10">
        <v>92.75</v>
      </c>
      <c r="Z63" s="10">
        <v>91.19</v>
      </c>
      <c r="AA63" s="10">
        <v>92.5</v>
      </c>
      <c r="AB63" s="95">
        <v>7559400</v>
      </c>
      <c r="AC63" s="10">
        <v>91.79</v>
      </c>
      <c r="AD63" s="2">
        <f t="shared" si="0"/>
        <v>1.5600000000000023</v>
      </c>
      <c r="AE63" s="138">
        <f t="shared" si="1"/>
        <v>2.6215182960132033E-3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42627</v>
      </c>
      <c r="X64" s="10">
        <v>92.59</v>
      </c>
      <c r="Y64" s="10">
        <v>92.89</v>
      </c>
      <c r="Z64" s="10">
        <v>92.07</v>
      </c>
      <c r="AA64" s="10">
        <v>92.26</v>
      </c>
      <c r="AB64" s="95">
        <v>6386500</v>
      </c>
      <c r="AC64" s="10">
        <v>91.55</v>
      </c>
      <c r="AD64" s="2">
        <f t="shared" si="0"/>
        <v>0.82000000000000739</v>
      </c>
      <c r="AE64" s="138">
        <f t="shared" si="1"/>
        <v>-4.7831286009348828E-3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42626</v>
      </c>
      <c r="X65" s="10">
        <v>93.04</v>
      </c>
      <c r="Y65" s="10">
        <v>93.3</v>
      </c>
      <c r="Z65" s="10">
        <v>92.45</v>
      </c>
      <c r="AA65" s="10">
        <v>92.7</v>
      </c>
      <c r="AB65" s="95">
        <v>7795200</v>
      </c>
      <c r="AC65" s="10">
        <v>91.99</v>
      </c>
      <c r="AD65" s="2">
        <f t="shared" si="0"/>
        <v>0.84999999999999432</v>
      </c>
      <c r="AE65" s="138">
        <f t="shared" si="1"/>
        <v>-1.0008609556607873E-2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42625</v>
      </c>
      <c r="X66" s="10">
        <v>91.96</v>
      </c>
      <c r="Y66" s="10">
        <v>93.86</v>
      </c>
      <c r="Z66" s="10">
        <v>91.95</v>
      </c>
      <c r="AA66" s="10">
        <v>93.64</v>
      </c>
      <c r="AB66" s="95">
        <v>9367300</v>
      </c>
      <c r="AC66" s="10">
        <v>92.92</v>
      </c>
      <c r="AD66" s="2">
        <f t="shared" si="0"/>
        <v>1.9099999999999966</v>
      </c>
      <c r="AE66" s="138">
        <f t="shared" si="1"/>
        <v>1.3193762948424448E-2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93.51</v>
      </c>
      <c r="Y67" s="10">
        <v>93.74</v>
      </c>
      <c r="Z67" s="10">
        <v>92.39</v>
      </c>
      <c r="AA67" s="10">
        <v>92.42</v>
      </c>
      <c r="AB67" s="95">
        <v>10248400</v>
      </c>
      <c r="AC67" s="10">
        <v>91.71</v>
      </c>
      <c r="AD67" s="2">
        <f>Y67-Z67</f>
        <v>1.3499999999999943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93.49</v>
      </c>
      <c r="Y68" s="10">
        <v>94.21</v>
      </c>
      <c r="Z68" s="10">
        <v>92.93</v>
      </c>
      <c r="AA68" s="10">
        <v>94.09</v>
      </c>
      <c r="AB68" s="95">
        <v>7438100</v>
      </c>
      <c r="AC68" s="10">
        <v>93.37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89" t="s">
        <v>1</v>
      </c>
      <c r="B82" s="589" t="s">
        <v>2</v>
      </c>
      <c r="C82" s="589" t="s">
        <v>4</v>
      </c>
      <c r="D82" s="590" t="s">
        <v>5</v>
      </c>
      <c r="E82" s="590" t="s">
        <v>94</v>
      </c>
      <c r="F82" s="590" t="s">
        <v>60</v>
      </c>
      <c r="G82" s="589" t="s">
        <v>3</v>
      </c>
      <c r="H82" s="589" t="s">
        <v>6</v>
      </c>
      <c r="I82" s="590" t="s">
        <v>7</v>
      </c>
      <c r="J82" s="590" t="s">
        <v>95</v>
      </c>
      <c r="K82" s="590" t="s">
        <v>61</v>
      </c>
      <c r="L82" s="589" t="s">
        <v>37</v>
      </c>
      <c r="M82" s="589" t="s">
        <v>38</v>
      </c>
    </row>
    <row r="83" spans="1:13" x14ac:dyDescent="0.25">
      <c r="A83" s="591" t="s">
        <v>63</v>
      </c>
      <c r="B83" s="587">
        <v>42226</v>
      </c>
      <c r="C83" s="592">
        <v>10</v>
      </c>
      <c r="D83" s="593">
        <v>113.72</v>
      </c>
      <c r="E83" s="593">
        <v>0</v>
      </c>
      <c r="F83" s="593">
        <f t="shared" ref="F83:F92" si="67">C83*D83</f>
        <v>1137.2</v>
      </c>
      <c r="G83" s="587">
        <v>42304</v>
      </c>
      <c r="H83" s="594">
        <v>30</v>
      </c>
      <c r="I83" s="593">
        <v>111.35</v>
      </c>
      <c r="J83" s="593">
        <v>0.06</v>
      </c>
      <c r="K83" s="593">
        <f t="shared" ref="K83:K88" si="68">I83*H83-J83</f>
        <v>3340.44</v>
      </c>
      <c r="L83" s="587">
        <v>42580</v>
      </c>
      <c r="M83" s="593">
        <v>10.65</v>
      </c>
    </row>
    <row r="84" spans="1:13" x14ac:dyDescent="0.25">
      <c r="A84" s="595" t="s">
        <v>71</v>
      </c>
      <c r="B84" s="587">
        <v>42226</v>
      </c>
      <c r="C84" s="592">
        <v>5</v>
      </c>
      <c r="D84" s="593">
        <v>112.2</v>
      </c>
      <c r="E84" s="593">
        <v>0</v>
      </c>
      <c r="F84" s="593">
        <f t="shared" si="67"/>
        <v>561</v>
      </c>
      <c r="G84" s="587">
        <v>42416</v>
      </c>
      <c r="H84" s="594">
        <v>15</v>
      </c>
      <c r="I84" s="593">
        <v>92.85</v>
      </c>
      <c r="J84" s="593">
        <v>0.03</v>
      </c>
      <c r="K84" s="593">
        <f t="shared" si="68"/>
        <v>1392.72</v>
      </c>
      <c r="L84" s="592"/>
      <c r="M84" s="592"/>
    </row>
    <row r="85" spans="1:13" x14ac:dyDescent="0.25">
      <c r="A85" s="592"/>
      <c r="B85" s="587">
        <v>42226</v>
      </c>
      <c r="C85" s="592">
        <v>5</v>
      </c>
      <c r="D85" s="593">
        <v>110.93</v>
      </c>
      <c r="E85" s="593">
        <v>0</v>
      </c>
      <c r="F85" s="593">
        <f t="shared" si="67"/>
        <v>554.65000000000009</v>
      </c>
      <c r="G85" s="587">
        <v>42482</v>
      </c>
      <c r="H85" s="594">
        <v>10</v>
      </c>
      <c r="I85" s="593">
        <v>103.71</v>
      </c>
      <c r="J85" s="593">
        <v>0.02</v>
      </c>
      <c r="K85" s="593">
        <f t="shared" si="68"/>
        <v>1037.08</v>
      </c>
      <c r="L85" s="592"/>
      <c r="M85" s="592"/>
    </row>
    <row r="86" spans="1:13" x14ac:dyDescent="0.25">
      <c r="A86" s="592"/>
      <c r="B86" s="587">
        <v>42227</v>
      </c>
      <c r="C86" s="592">
        <v>10</v>
      </c>
      <c r="D86" s="593">
        <v>105</v>
      </c>
      <c r="E86" s="593">
        <v>0</v>
      </c>
      <c r="F86" s="593">
        <f t="shared" si="67"/>
        <v>1050</v>
      </c>
      <c r="G86" s="587">
        <v>42592</v>
      </c>
      <c r="H86" s="594">
        <v>15</v>
      </c>
      <c r="I86" s="593">
        <v>97.88</v>
      </c>
      <c r="J86" s="593">
        <v>0.03</v>
      </c>
      <c r="K86" s="593">
        <f t="shared" si="68"/>
        <v>1468.1699999999998</v>
      </c>
      <c r="L86" s="592"/>
      <c r="M86" s="592"/>
    </row>
    <row r="87" spans="1:13" x14ac:dyDescent="0.25">
      <c r="A87" s="592"/>
      <c r="B87" s="587">
        <v>42374</v>
      </c>
      <c r="C87" s="592">
        <v>25</v>
      </c>
      <c r="D87" s="593">
        <v>100.9</v>
      </c>
      <c r="E87" s="593">
        <v>0</v>
      </c>
      <c r="F87" s="593">
        <f t="shared" si="67"/>
        <v>2522.5</v>
      </c>
      <c r="G87" s="587">
        <v>42684</v>
      </c>
      <c r="H87" s="594">
        <v>50</v>
      </c>
      <c r="I87" s="593">
        <v>97.5</v>
      </c>
      <c r="J87" s="593">
        <v>0.11</v>
      </c>
      <c r="K87" s="593">
        <f t="shared" si="68"/>
        <v>4874.8900000000003</v>
      </c>
      <c r="L87" s="592"/>
      <c r="M87" s="592"/>
    </row>
    <row r="88" spans="1:13" x14ac:dyDescent="0.25">
      <c r="A88" s="592"/>
      <c r="B88" s="587">
        <v>42409</v>
      </c>
      <c r="C88" s="592">
        <v>15</v>
      </c>
      <c r="D88" s="593">
        <v>88.5</v>
      </c>
      <c r="E88" s="593">
        <v>0</v>
      </c>
      <c r="F88" s="593">
        <f t="shared" si="67"/>
        <v>1327.5</v>
      </c>
      <c r="G88" s="587">
        <v>42684</v>
      </c>
      <c r="H88" s="594">
        <v>20</v>
      </c>
      <c r="I88" s="593">
        <v>95.71</v>
      </c>
      <c r="J88" s="593">
        <v>0.04</v>
      </c>
      <c r="K88" s="593">
        <f t="shared" si="68"/>
        <v>1914.1599999999999</v>
      </c>
      <c r="L88" s="592"/>
      <c r="M88" s="592"/>
    </row>
    <row r="89" spans="1:13" x14ac:dyDescent="0.25">
      <c r="A89" s="592"/>
      <c r="B89" s="587">
        <v>42586</v>
      </c>
      <c r="C89" s="592">
        <v>15</v>
      </c>
      <c r="D89" s="593">
        <v>94.88</v>
      </c>
      <c r="E89" s="593">
        <v>0</v>
      </c>
      <c r="F89" s="593">
        <f t="shared" si="67"/>
        <v>1423.1999999999998</v>
      </c>
      <c r="G89" s="592"/>
      <c r="H89" s="594"/>
      <c r="I89" s="593"/>
      <c r="J89" s="593"/>
      <c r="K89" s="593"/>
      <c r="L89" s="592"/>
      <c r="M89" s="592"/>
    </row>
    <row r="90" spans="1:13" x14ac:dyDescent="0.25">
      <c r="A90" s="592"/>
      <c r="B90" s="587">
        <v>42594</v>
      </c>
      <c r="C90" s="592">
        <v>15</v>
      </c>
      <c r="D90" s="593">
        <v>96.85</v>
      </c>
      <c r="E90" s="593">
        <v>0</v>
      </c>
      <c r="F90" s="593">
        <f t="shared" si="67"/>
        <v>1452.75</v>
      </c>
      <c r="G90" s="592"/>
      <c r="H90" s="594"/>
      <c r="I90" s="593"/>
      <c r="J90" s="593"/>
      <c r="K90" s="593"/>
      <c r="L90" s="592"/>
      <c r="M90" s="592"/>
    </row>
    <row r="91" spans="1:13" x14ac:dyDescent="0.25">
      <c r="A91" s="592"/>
      <c r="B91" s="587">
        <v>42611</v>
      </c>
      <c r="C91" s="592">
        <v>25</v>
      </c>
      <c r="D91" s="593">
        <v>94.58</v>
      </c>
      <c r="E91" s="593">
        <v>0</v>
      </c>
      <c r="F91" s="593">
        <f t="shared" si="67"/>
        <v>2364.5</v>
      </c>
      <c r="G91" s="592"/>
      <c r="H91" s="592"/>
      <c r="I91" s="593"/>
      <c r="J91" s="593"/>
      <c r="K91" s="593"/>
      <c r="L91" s="592"/>
      <c r="M91" s="592"/>
    </row>
    <row r="92" spans="1:13" x14ac:dyDescent="0.25">
      <c r="A92" s="592"/>
      <c r="B92" s="587">
        <v>42622</v>
      </c>
      <c r="C92" s="592">
        <v>15</v>
      </c>
      <c r="D92" s="593">
        <v>92.5</v>
      </c>
      <c r="E92" s="593">
        <v>0</v>
      </c>
      <c r="F92" s="593">
        <f t="shared" si="67"/>
        <v>1387.5</v>
      </c>
      <c r="G92" s="592"/>
      <c r="H92" s="592"/>
      <c r="I92" s="593"/>
      <c r="J92" s="593"/>
      <c r="K92" s="593"/>
      <c r="L92" s="592"/>
      <c r="M92" s="592"/>
    </row>
    <row r="93" spans="1:13" x14ac:dyDescent="0.25">
      <c r="A93" s="592"/>
      <c r="B93" s="592"/>
      <c r="C93" s="592"/>
      <c r="D93" s="593"/>
      <c r="E93" s="593"/>
      <c r="F93" s="593"/>
      <c r="G93" s="592"/>
      <c r="H93" s="592"/>
      <c r="I93" s="593"/>
      <c r="J93" s="593"/>
      <c r="K93" s="593"/>
      <c r="L93" s="592"/>
      <c r="M93" s="592"/>
    </row>
    <row r="94" spans="1:13" x14ac:dyDescent="0.25">
      <c r="A94" s="592"/>
      <c r="B94" s="592"/>
      <c r="C94" s="592"/>
      <c r="D94" s="593"/>
      <c r="E94" s="593"/>
      <c r="F94" s="593"/>
      <c r="G94" s="592"/>
      <c r="H94" s="592"/>
      <c r="I94" s="593"/>
      <c r="J94" s="593"/>
      <c r="K94" s="593"/>
      <c r="L94" s="592"/>
      <c r="M94" s="592"/>
    </row>
    <row r="95" spans="1:13" x14ac:dyDescent="0.25">
      <c r="A95" s="592"/>
      <c r="B95" s="592"/>
      <c r="C95" s="592"/>
      <c r="D95" s="593"/>
      <c r="E95" s="593"/>
      <c r="F95" s="593"/>
      <c r="G95" s="592"/>
      <c r="H95" s="592"/>
      <c r="I95" s="593"/>
      <c r="J95" s="593"/>
      <c r="K95" s="593"/>
      <c r="L95" s="592"/>
      <c r="M95" s="592"/>
    </row>
    <row r="96" spans="1:13" x14ac:dyDescent="0.25">
      <c r="A96" s="592"/>
      <c r="B96" s="592"/>
      <c r="C96" s="592"/>
      <c r="D96" s="593"/>
      <c r="E96" s="593"/>
      <c r="F96" s="593"/>
      <c r="G96" s="592"/>
      <c r="H96" s="592"/>
      <c r="I96" s="593"/>
      <c r="J96" s="593"/>
      <c r="K96" s="593"/>
      <c r="L96" s="592"/>
      <c r="M96" s="592"/>
    </row>
    <row r="97" spans="1:13" x14ac:dyDescent="0.25">
      <c r="A97" s="592"/>
      <c r="B97" s="592"/>
      <c r="C97" s="592"/>
      <c r="D97" s="593"/>
      <c r="E97" s="593"/>
      <c r="F97" s="593"/>
      <c r="G97" s="592"/>
      <c r="H97" s="592"/>
      <c r="I97" s="593"/>
      <c r="J97" s="593"/>
      <c r="K97" s="593"/>
      <c r="L97" s="592"/>
      <c r="M97" s="592"/>
    </row>
    <row r="98" spans="1:13" x14ac:dyDescent="0.25">
      <c r="A98" s="592"/>
      <c r="B98" s="592"/>
      <c r="C98" s="592"/>
      <c r="D98" s="593"/>
      <c r="E98" s="593"/>
      <c r="F98" s="593"/>
      <c r="G98" s="592"/>
      <c r="H98" s="592"/>
      <c r="I98" s="593"/>
      <c r="J98" s="593"/>
      <c r="K98" s="593"/>
      <c r="L98" s="592"/>
      <c r="M98" s="592"/>
    </row>
    <row r="99" spans="1:13" x14ac:dyDescent="0.25">
      <c r="A99" s="596" t="s">
        <v>81</v>
      </c>
      <c r="B99" s="597"/>
      <c r="C99" s="597">
        <f>SUM(C83:C92)</f>
        <v>140</v>
      </c>
      <c r="D99" s="598"/>
      <c r="E99" s="598"/>
      <c r="F99" s="598">
        <f>SUM(F83:F92)</f>
        <v>13780.8</v>
      </c>
      <c r="G99" s="597"/>
      <c r="H99" s="599">
        <f>SUM(H83:H88)</f>
        <v>140</v>
      </c>
      <c r="I99" s="598"/>
      <c r="J99" s="598"/>
      <c r="K99" s="598">
        <f>SUM(K83:K88)</f>
        <v>14027.46</v>
      </c>
      <c r="L99" s="597"/>
      <c r="M99" s="598">
        <f>SUM(M83:M86)</f>
        <v>10.65</v>
      </c>
    </row>
    <row r="100" spans="1:13" ht="15.75" thickBot="1" x14ac:dyDescent="0.3">
      <c r="A100" s="600" t="s">
        <v>200</v>
      </c>
      <c r="B100" s="601"/>
      <c r="C100" s="602" t="e">
        <f>SumByColor($A$19,C83:C98)</f>
        <v>#VALUE!</v>
      </c>
      <c r="D100" s="602"/>
      <c r="E100" s="602"/>
      <c r="F100" s="603" t="e">
        <f>SumByColor($A$19,F83:F98)</f>
        <v>#VALUE!</v>
      </c>
      <c r="G100" s="602"/>
      <c r="H100" s="602" t="e">
        <f>SumByColor($A$19,H83:H98)</f>
        <v>#VALUE!</v>
      </c>
      <c r="I100" s="602"/>
      <c r="J100" s="602"/>
      <c r="K100" s="603" t="e">
        <f>SumByColor($A$19,K83:K98)</f>
        <v>#VALUE!</v>
      </c>
      <c r="L100" s="602"/>
      <c r="M100" s="603" t="e">
        <f t="shared" ref="M100" si="69">SumByColor($A$19,M83:M98)</f>
        <v>#VALUE!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42713</v>
      </c>
      <c r="X2" s="9">
        <v>3.69</v>
      </c>
      <c r="Y2" s="9">
        <v>3.72</v>
      </c>
      <c r="Z2" s="9">
        <v>3.63</v>
      </c>
      <c r="AA2" s="9">
        <v>3.67</v>
      </c>
      <c r="AB2" s="104">
        <v>20541200</v>
      </c>
      <c r="AC2" s="9">
        <v>3.67</v>
      </c>
      <c r="AD2" s="40">
        <f>Y2-Z2</f>
        <v>9.0000000000000302E-2</v>
      </c>
      <c r="AE2" s="162">
        <f>AC2/AC3-1</f>
        <v>-8.1081081081081363E-3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0">
        <f>IF(Q2=0, Q4, (F18-K18)/Q2)</f>
        <v>3.6873428571428564</v>
      </c>
      <c r="T3" s="1"/>
      <c r="W3" s="110">
        <v>42712</v>
      </c>
      <c r="X3" s="9">
        <v>3.65</v>
      </c>
      <c r="Y3" s="9">
        <v>3.73</v>
      </c>
      <c r="Z3" s="9">
        <v>3.63</v>
      </c>
      <c r="AA3" s="9">
        <v>3.7</v>
      </c>
      <c r="AB3" s="104">
        <v>18794200</v>
      </c>
      <c r="AC3" s="9">
        <v>3.7</v>
      </c>
      <c r="AD3" s="40">
        <f t="shared" ref="AD3:AD66" si="2">Y3-Z3</f>
        <v>0.10000000000000009</v>
      </c>
      <c r="AE3" s="162">
        <f t="shared" ref="AE3:AE66" si="3">AC3/AC4-1</f>
        <v>2.7777777777777901E-2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3.67</v>
      </c>
      <c r="R4" s="521">
        <v>-8.0999999999999996E-3</v>
      </c>
      <c r="T4" s="163"/>
      <c r="W4" s="110">
        <v>42711</v>
      </c>
      <c r="X4" s="9">
        <v>3.53</v>
      </c>
      <c r="Y4" s="9">
        <v>3.69</v>
      </c>
      <c r="Z4" s="9">
        <v>3.53</v>
      </c>
      <c r="AA4" s="9">
        <v>3.6</v>
      </c>
      <c r="AB4" s="104">
        <v>22900100</v>
      </c>
      <c r="AC4" s="9">
        <v>3.6</v>
      </c>
      <c r="AD4" s="40">
        <f t="shared" si="2"/>
        <v>0.16000000000000014</v>
      </c>
      <c r="AE4" s="162">
        <f t="shared" si="3"/>
        <v>1.9830028328611915E-2</v>
      </c>
    </row>
    <row r="5" spans="1:31" x14ac:dyDescent="0.25">
      <c r="B5" s="472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2569</v>
      </c>
      <c r="W5" s="110">
        <v>42710</v>
      </c>
      <c r="X5" s="9">
        <v>3.46</v>
      </c>
      <c r="Y5" s="9">
        <v>3.53</v>
      </c>
      <c r="Z5" s="9">
        <v>3.41</v>
      </c>
      <c r="AA5" s="9">
        <v>3.53</v>
      </c>
      <c r="AB5" s="104">
        <v>17295800</v>
      </c>
      <c r="AC5" s="9">
        <v>3.53</v>
      </c>
      <c r="AD5" s="40">
        <f t="shared" si="2"/>
        <v>0.11999999999999966</v>
      </c>
      <c r="AE5" s="162">
        <f t="shared" si="3"/>
        <v>3.2163742690058506E-2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42709</v>
      </c>
      <c r="X6" s="9">
        <v>3.51</v>
      </c>
      <c r="Y6" s="9">
        <v>3.6</v>
      </c>
      <c r="Z6" s="9">
        <v>3.35</v>
      </c>
      <c r="AA6" s="9">
        <v>3.42</v>
      </c>
      <c r="AB6" s="104">
        <v>30052200</v>
      </c>
      <c r="AC6" s="9">
        <v>3.42</v>
      </c>
      <c r="AD6" s="40">
        <f t="shared" si="2"/>
        <v>0.25</v>
      </c>
      <c r="AE6" s="162">
        <f t="shared" si="3"/>
        <v>-1.7241379310344862E-2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422.79000000000087</v>
      </c>
      <c r="R7">
        <v>700</v>
      </c>
      <c r="W7" s="110">
        <v>42706</v>
      </c>
      <c r="X7" s="9">
        <v>3.53</v>
      </c>
      <c r="Y7" s="9">
        <v>3.55</v>
      </c>
      <c r="Z7" s="9">
        <v>3.46</v>
      </c>
      <c r="AA7" s="9">
        <v>3.48</v>
      </c>
      <c r="AB7" s="104">
        <v>14255700</v>
      </c>
      <c r="AC7" s="9">
        <v>3.48</v>
      </c>
      <c r="AD7" s="40">
        <f t="shared" si="2"/>
        <v>8.9999999999999858E-2</v>
      </c>
      <c r="AE7" s="162">
        <f t="shared" si="3"/>
        <v>-8.5470085470085166E-3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-12.139999999999418</v>
      </c>
      <c r="W8" s="110">
        <v>42705</v>
      </c>
      <c r="X8" s="9">
        <v>3.63</v>
      </c>
      <c r="Y8" s="9">
        <v>3.68</v>
      </c>
      <c r="Z8" s="9">
        <v>3.48</v>
      </c>
      <c r="AA8" s="9">
        <v>3.51</v>
      </c>
      <c r="AB8" s="104">
        <v>21093900</v>
      </c>
      <c r="AC8" s="9">
        <v>3.51</v>
      </c>
      <c r="AD8" s="40">
        <f t="shared" si="2"/>
        <v>0.20000000000000018</v>
      </c>
      <c r="AE8" s="162">
        <f t="shared" si="3"/>
        <v>-3.8356164383561708E-2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-4.7033481329952741E-3</v>
      </c>
      <c r="W9" s="110">
        <v>42704</v>
      </c>
      <c r="X9" s="9">
        <v>3.67</v>
      </c>
      <c r="Y9" s="9">
        <v>3.73</v>
      </c>
      <c r="Z9" s="9">
        <v>3.64</v>
      </c>
      <c r="AA9" s="9">
        <v>3.65</v>
      </c>
      <c r="AB9" s="104">
        <v>18102500</v>
      </c>
      <c r="AC9" s="9">
        <v>3.65</v>
      </c>
      <c r="AD9" s="40">
        <f t="shared" si="2"/>
        <v>8.9999999999999858E-2</v>
      </c>
      <c r="AE9" s="162">
        <f t="shared" si="3"/>
        <v>-5.4495912806539204E-3</v>
      </c>
    </row>
    <row r="10" spans="1:31" x14ac:dyDescent="0.25">
      <c r="O10" s="11" t="s">
        <v>216</v>
      </c>
      <c r="P10" s="34"/>
      <c r="Q10" s="2">
        <f>M57</f>
        <v>434.93000000000029</v>
      </c>
      <c r="W10" s="110">
        <v>42703</v>
      </c>
      <c r="X10" s="9">
        <v>3.74</v>
      </c>
      <c r="Y10" s="9">
        <v>3.76</v>
      </c>
      <c r="Z10" s="9">
        <v>3.66</v>
      </c>
      <c r="AA10" s="9">
        <v>3.67</v>
      </c>
      <c r="AB10" s="104">
        <v>12996800</v>
      </c>
      <c r="AC10" s="9">
        <v>3.67</v>
      </c>
      <c r="AD10" s="40">
        <f t="shared" si="2"/>
        <v>9.9999999999999645E-2</v>
      </c>
      <c r="AE10" s="162">
        <f t="shared" si="3"/>
        <v>-1.8716577540107027E-2</v>
      </c>
    </row>
    <row r="11" spans="1:31" x14ac:dyDescent="0.25">
      <c r="O11" s="11" t="s">
        <v>180</v>
      </c>
      <c r="P11" s="34"/>
      <c r="Q11" s="138">
        <f>VALUE(TRIM(CLEAN(MID(U58, FIND("(", U58)+1, 6))))</f>
        <v>0.1167</v>
      </c>
      <c r="W11" s="110">
        <v>42702</v>
      </c>
      <c r="X11" s="9">
        <v>3.67</v>
      </c>
      <c r="Y11" s="9">
        <v>3.78</v>
      </c>
      <c r="Z11" s="9">
        <v>3.67</v>
      </c>
      <c r="AA11" s="9">
        <v>3.74</v>
      </c>
      <c r="AB11" s="104">
        <v>16098000</v>
      </c>
      <c r="AC11" s="9">
        <v>3.74</v>
      </c>
      <c r="AD11" s="40">
        <f t="shared" si="2"/>
        <v>0.10999999999999988</v>
      </c>
      <c r="AE11" s="162">
        <f t="shared" si="3"/>
        <v>1.3550135501354976E-2</v>
      </c>
    </row>
    <row r="12" spans="1:31" x14ac:dyDescent="0.25">
      <c r="W12" s="110">
        <v>42699</v>
      </c>
      <c r="X12" s="9">
        <v>3.63</v>
      </c>
      <c r="Y12" s="9">
        <v>3.7</v>
      </c>
      <c r="Z12" s="9">
        <v>3.62</v>
      </c>
      <c r="AA12" s="9">
        <v>3.69</v>
      </c>
      <c r="AB12" s="104">
        <v>5669400</v>
      </c>
      <c r="AC12" s="9">
        <v>3.69</v>
      </c>
      <c r="AD12" s="40">
        <f t="shared" si="2"/>
        <v>8.0000000000000071E-2</v>
      </c>
      <c r="AE12" s="162">
        <f t="shared" si="3"/>
        <v>1.9337016574585641E-2</v>
      </c>
    </row>
    <row r="13" spans="1:31" x14ac:dyDescent="0.25">
      <c r="W13" s="110">
        <v>42697</v>
      </c>
      <c r="X13" s="9">
        <v>3.55</v>
      </c>
      <c r="Y13" s="9">
        <v>3.62</v>
      </c>
      <c r="Z13" s="9">
        <v>3.55</v>
      </c>
      <c r="AA13" s="9">
        <v>3.62</v>
      </c>
      <c r="AB13" s="104">
        <v>10192600</v>
      </c>
      <c r="AC13" s="9">
        <v>3.62</v>
      </c>
      <c r="AD13" s="40">
        <f t="shared" si="2"/>
        <v>7.0000000000000284E-2</v>
      </c>
      <c r="AE13" s="162">
        <f t="shared" si="3"/>
        <v>8.3565459610028814E-3</v>
      </c>
    </row>
    <row r="14" spans="1:31" x14ac:dyDescent="0.25">
      <c r="W14" s="110">
        <v>42696</v>
      </c>
      <c r="X14" s="9">
        <v>3.54</v>
      </c>
      <c r="Y14" s="9">
        <v>3.6</v>
      </c>
      <c r="Z14" s="9">
        <v>3.52</v>
      </c>
      <c r="AA14" s="9">
        <v>3.59</v>
      </c>
      <c r="AB14" s="104">
        <v>15489400</v>
      </c>
      <c r="AC14" s="9">
        <v>3.59</v>
      </c>
      <c r="AD14" s="40">
        <f t="shared" si="2"/>
        <v>8.0000000000000071E-2</v>
      </c>
      <c r="AE14" s="162">
        <f t="shared" si="3"/>
        <v>2.2792022792022859E-2</v>
      </c>
    </row>
    <row r="15" spans="1:31" x14ac:dyDescent="0.25">
      <c r="W15" s="110">
        <v>42695</v>
      </c>
      <c r="X15" s="9">
        <v>3.47</v>
      </c>
      <c r="Y15" s="9">
        <v>3.52</v>
      </c>
      <c r="Z15" s="9">
        <v>3.45</v>
      </c>
      <c r="AA15" s="9">
        <v>3.51</v>
      </c>
      <c r="AB15" s="104">
        <v>16922900</v>
      </c>
      <c r="AC15" s="9">
        <v>3.51</v>
      </c>
      <c r="AD15" s="40">
        <f t="shared" si="2"/>
        <v>6.999999999999984E-2</v>
      </c>
      <c r="AE15" s="162">
        <f t="shared" si="3"/>
        <v>2.631578947368407E-2</v>
      </c>
    </row>
    <row r="16" spans="1:31" x14ac:dyDescent="0.25">
      <c r="W16" s="110">
        <v>42692</v>
      </c>
      <c r="X16" s="9">
        <v>3.39</v>
      </c>
      <c r="Y16" s="9">
        <v>3.44</v>
      </c>
      <c r="Z16" s="9">
        <v>3.35</v>
      </c>
      <c r="AA16" s="9">
        <v>3.42</v>
      </c>
      <c r="AB16" s="104">
        <v>12619000</v>
      </c>
      <c r="AC16" s="9">
        <v>3.42</v>
      </c>
      <c r="AD16" s="40">
        <f t="shared" si="2"/>
        <v>8.9999999999999858E-2</v>
      </c>
      <c r="AE16" s="162">
        <f t="shared" si="3"/>
        <v>1.7857142857142794E-2</v>
      </c>
    </row>
    <row r="17" spans="1:31" x14ac:dyDescent="0.25">
      <c r="H17" s="72"/>
      <c r="W17" s="110">
        <v>42691</v>
      </c>
      <c r="X17" s="9">
        <v>3.46</v>
      </c>
      <c r="Y17" s="9">
        <v>3.48</v>
      </c>
      <c r="Z17" s="9">
        <v>3.36</v>
      </c>
      <c r="AA17" s="9">
        <v>3.36</v>
      </c>
      <c r="AB17" s="104">
        <v>16905900</v>
      </c>
      <c r="AC17" s="9">
        <v>3.36</v>
      </c>
      <c r="AD17" s="40">
        <f t="shared" si="2"/>
        <v>0.12000000000000011</v>
      </c>
      <c r="AE17" s="162">
        <f t="shared" si="3"/>
        <v>-2.0408163265306256E-2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42690</v>
      </c>
      <c r="X18" s="9">
        <v>3.3</v>
      </c>
      <c r="Y18" s="9">
        <v>3.47</v>
      </c>
      <c r="Z18" s="9">
        <v>3.28</v>
      </c>
      <c r="AA18" s="9">
        <v>3.43</v>
      </c>
      <c r="AB18" s="104">
        <v>24516700</v>
      </c>
      <c r="AC18" s="9">
        <v>3.43</v>
      </c>
      <c r="AD18" s="40">
        <f t="shared" si="2"/>
        <v>0.19000000000000039</v>
      </c>
      <c r="AE18" s="162">
        <f t="shared" si="3"/>
        <v>3.9393939393939537E-2</v>
      </c>
    </row>
    <row r="19" spans="1:31" ht="15.75" thickBot="1" x14ac:dyDescent="0.3">
      <c r="A19" s="358" t="s">
        <v>200</v>
      </c>
      <c r="B19" s="359"/>
      <c r="C19" s="360">
        <f>SumByColor($A$19,C2:C17)</f>
        <v>1600</v>
      </c>
      <c r="D19" s="360"/>
      <c r="E19" s="360"/>
      <c r="F19" s="361">
        <f>SumByColor($A$19,F2:F17)</f>
        <v>6204</v>
      </c>
      <c r="G19" s="360"/>
      <c r="H19" s="360">
        <f>SumByColor($A$19,H2:H17)</f>
        <v>1600</v>
      </c>
      <c r="I19" s="360"/>
      <c r="J19" s="360"/>
      <c r="K19" s="361">
        <f>SumByColor($A$19,K2:K17)</f>
        <v>6308</v>
      </c>
      <c r="L19" s="360"/>
      <c r="M19" s="618">
        <f>SumByColor($A$19,M2:M17)</f>
        <v>0</v>
      </c>
      <c r="W19" s="110">
        <v>42689</v>
      </c>
      <c r="X19" s="9">
        <v>3.24</v>
      </c>
      <c r="Y19" s="9">
        <v>3.3</v>
      </c>
      <c r="Z19" s="9">
        <v>3.22</v>
      </c>
      <c r="AA19" s="9">
        <v>3.3</v>
      </c>
      <c r="AB19" s="104">
        <v>13519600</v>
      </c>
      <c r="AC19" s="9">
        <v>3.3</v>
      </c>
      <c r="AD19" s="40">
        <f t="shared" si="2"/>
        <v>7.9999999999999627E-2</v>
      </c>
      <c r="AE19" s="162">
        <f t="shared" si="3"/>
        <v>1.8518518518518379E-2</v>
      </c>
    </row>
    <row r="20" spans="1:31" x14ac:dyDescent="0.25">
      <c r="W20" s="110">
        <v>42688</v>
      </c>
      <c r="X20" s="9">
        <v>3.15</v>
      </c>
      <c r="Y20" s="9">
        <v>3.24</v>
      </c>
      <c r="Z20" s="9">
        <v>3.14</v>
      </c>
      <c r="AA20" s="9">
        <v>3.24</v>
      </c>
      <c r="AB20" s="104">
        <v>15431900</v>
      </c>
      <c r="AC20" s="9">
        <v>3.24</v>
      </c>
      <c r="AD20" s="40">
        <f t="shared" si="2"/>
        <v>0.10000000000000009</v>
      </c>
      <c r="AE20" s="162">
        <f t="shared" si="3"/>
        <v>1.8867924528301883E-2</v>
      </c>
    </row>
    <row r="21" spans="1:31" x14ac:dyDescent="0.25">
      <c r="B21" s="541" t="s">
        <v>114</v>
      </c>
      <c r="C21" s="541" t="s">
        <v>148</v>
      </c>
      <c r="D21" s="542" t="s">
        <v>147</v>
      </c>
      <c r="E21" s="543" t="s">
        <v>149</v>
      </c>
      <c r="F21" s="544" t="s">
        <v>65</v>
      </c>
      <c r="G21" s="545" t="s">
        <v>153</v>
      </c>
      <c r="H21" s="544" t="s">
        <v>88</v>
      </c>
      <c r="I21" s="545" t="s">
        <v>157</v>
      </c>
      <c r="W21" s="110">
        <v>42685</v>
      </c>
      <c r="X21" s="9">
        <v>3.15</v>
      </c>
      <c r="Y21" s="9">
        <v>3.23</v>
      </c>
      <c r="Z21" s="9">
        <v>3.11</v>
      </c>
      <c r="AA21" s="9">
        <v>3.18</v>
      </c>
      <c r="AB21" s="104">
        <v>18804500</v>
      </c>
      <c r="AC21" s="9">
        <v>3.18</v>
      </c>
      <c r="AD21" s="40">
        <f t="shared" si="2"/>
        <v>0.12000000000000011</v>
      </c>
      <c r="AE21" s="162">
        <f t="shared" si="3"/>
        <v>6.3291139240506666E-3</v>
      </c>
    </row>
    <row r="22" spans="1:31" x14ac:dyDescent="0.25">
      <c r="B22" s="382">
        <v>42353</v>
      </c>
      <c r="C22" s="383">
        <v>250</v>
      </c>
      <c r="D22" s="546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42684</v>
      </c>
      <c r="X22" s="9">
        <v>3.23</v>
      </c>
      <c r="Y22" s="9">
        <v>3.26</v>
      </c>
      <c r="Z22" s="9">
        <v>3.15</v>
      </c>
      <c r="AA22" s="9">
        <v>3.16</v>
      </c>
      <c r="AB22" s="104">
        <v>21523500</v>
      </c>
      <c r="AC22" s="9">
        <v>3.16</v>
      </c>
      <c r="AD22" s="40">
        <f t="shared" si="2"/>
        <v>0.10999999999999988</v>
      </c>
      <c r="AE22" s="162">
        <f t="shared" si="3"/>
        <v>-1.5576323987538832E-2</v>
      </c>
    </row>
    <row r="23" spans="1:31" x14ac:dyDescent="0.25">
      <c r="B23" s="382">
        <v>42356</v>
      </c>
      <c r="C23" s="383">
        <v>250</v>
      </c>
      <c r="D23" s="546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42683</v>
      </c>
      <c r="X23" s="9">
        <v>3.19</v>
      </c>
      <c r="Y23" s="9">
        <v>3.22</v>
      </c>
      <c r="Z23" s="9">
        <v>3.13</v>
      </c>
      <c r="AA23" s="9">
        <v>3.21</v>
      </c>
      <c r="AB23" s="104">
        <v>22316500</v>
      </c>
      <c r="AC23" s="9">
        <v>3.21</v>
      </c>
      <c r="AD23" s="40">
        <f t="shared" si="2"/>
        <v>9.0000000000000302E-2</v>
      </c>
      <c r="AE23" s="162">
        <f t="shared" si="3"/>
        <v>-9.2592592592593004E-3</v>
      </c>
    </row>
    <row r="24" spans="1:31" x14ac:dyDescent="0.25">
      <c r="B24" s="382">
        <v>42382</v>
      </c>
      <c r="C24" s="383">
        <v>500</v>
      </c>
      <c r="D24" s="546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42682</v>
      </c>
      <c r="X24" s="9">
        <v>3.25</v>
      </c>
      <c r="Y24" s="9">
        <v>3.31</v>
      </c>
      <c r="Z24" s="9">
        <v>3.21</v>
      </c>
      <c r="AA24" s="9">
        <v>3.24</v>
      </c>
      <c r="AB24" s="104">
        <v>27613300</v>
      </c>
      <c r="AC24" s="9">
        <v>3.24</v>
      </c>
      <c r="AD24" s="40">
        <f t="shared" si="2"/>
        <v>0.10000000000000009</v>
      </c>
      <c r="AE24" s="162">
        <f t="shared" si="3"/>
        <v>9.3457943925234765E-3</v>
      </c>
    </row>
    <row r="25" spans="1:31" x14ac:dyDescent="0.25">
      <c r="B25" s="382">
        <v>42398</v>
      </c>
      <c r="C25" s="383">
        <v>250</v>
      </c>
      <c r="D25" s="546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42681</v>
      </c>
      <c r="X25" s="9">
        <v>3.2</v>
      </c>
      <c r="Y25" s="9">
        <v>3.29</v>
      </c>
      <c r="Z25" s="9">
        <v>3.16</v>
      </c>
      <c r="AA25" s="9">
        <v>3.21</v>
      </c>
      <c r="AB25" s="104">
        <v>30989400</v>
      </c>
      <c r="AC25" s="9">
        <v>3.21</v>
      </c>
      <c r="AD25" s="40">
        <f t="shared" si="2"/>
        <v>0.12999999999999989</v>
      </c>
      <c r="AE25" s="162">
        <f t="shared" si="3"/>
        <v>2.8846153846153744E-2</v>
      </c>
    </row>
    <row r="26" spans="1:31" x14ac:dyDescent="0.25">
      <c r="B26" s="382">
        <v>42402</v>
      </c>
      <c r="C26" s="383">
        <v>500</v>
      </c>
      <c r="D26" s="546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42678</v>
      </c>
      <c r="X26" s="9">
        <v>3.17</v>
      </c>
      <c r="Y26" s="9">
        <v>3.24</v>
      </c>
      <c r="Z26" s="9">
        <v>3.1</v>
      </c>
      <c r="AA26" s="9">
        <v>3.12</v>
      </c>
      <c r="AB26" s="104">
        <v>43146000</v>
      </c>
      <c r="AC26" s="9">
        <v>3.12</v>
      </c>
      <c r="AD26" s="40">
        <f t="shared" si="2"/>
        <v>0.14000000000000012</v>
      </c>
      <c r="AE26" s="162">
        <f t="shared" si="3"/>
        <v>-3.1948881789136685E-3</v>
      </c>
    </row>
    <row r="27" spans="1:31" x14ac:dyDescent="0.25">
      <c r="B27" s="382">
        <v>42403</v>
      </c>
      <c r="C27" s="383">
        <v>500</v>
      </c>
      <c r="D27" s="546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42677</v>
      </c>
      <c r="X27" s="9">
        <v>3.42</v>
      </c>
      <c r="Y27" s="9">
        <v>3.43</v>
      </c>
      <c r="Z27" s="9">
        <v>3.12</v>
      </c>
      <c r="AA27" s="9">
        <v>3.13</v>
      </c>
      <c r="AB27" s="104">
        <v>54916600</v>
      </c>
      <c r="AC27" s="9">
        <v>3.13</v>
      </c>
      <c r="AD27" s="40">
        <f t="shared" si="2"/>
        <v>0.31000000000000005</v>
      </c>
      <c r="AE27" s="162">
        <f t="shared" si="3"/>
        <v>-7.6696165191740495E-2</v>
      </c>
    </row>
    <row r="28" spans="1:31" x14ac:dyDescent="0.25">
      <c r="B28" s="382">
        <v>42418</v>
      </c>
      <c r="C28" s="383">
        <v>250</v>
      </c>
      <c r="D28" s="546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42676</v>
      </c>
      <c r="X28" s="9">
        <v>3.8</v>
      </c>
      <c r="Y28" s="9">
        <v>3.8</v>
      </c>
      <c r="Z28" s="9">
        <v>3.38</v>
      </c>
      <c r="AA28" s="9">
        <v>3.39</v>
      </c>
      <c r="AB28" s="104">
        <v>85892100</v>
      </c>
      <c r="AC28" s="9">
        <v>3.39</v>
      </c>
      <c r="AD28" s="40">
        <f t="shared" si="2"/>
        <v>0.41999999999999993</v>
      </c>
      <c r="AE28" s="162">
        <f t="shared" si="3"/>
        <v>-0.13740458015267176</v>
      </c>
    </row>
    <row r="29" spans="1:31" x14ac:dyDescent="0.25">
      <c r="B29" s="382">
        <v>42421</v>
      </c>
      <c r="C29" s="383">
        <v>250</v>
      </c>
      <c r="D29" s="546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42675</v>
      </c>
      <c r="X29" s="9">
        <v>4.04</v>
      </c>
      <c r="Y29" s="9">
        <v>4.07</v>
      </c>
      <c r="Z29" s="9">
        <v>3.9</v>
      </c>
      <c r="AA29" s="9">
        <v>3.93</v>
      </c>
      <c r="AB29" s="104">
        <v>19346400</v>
      </c>
      <c r="AC29" s="9">
        <v>3.93</v>
      </c>
      <c r="AD29" s="40">
        <f t="shared" si="2"/>
        <v>0.17000000000000037</v>
      </c>
      <c r="AE29" s="162">
        <f t="shared" si="3"/>
        <v>-2.238805970149238E-2</v>
      </c>
    </row>
    <row r="30" spans="1:31" x14ac:dyDescent="0.25">
      <c r="B30" s="382">
        <v>42424</v>
      </c>
      <c r="C30" s="383">
        <v>250</v>
      </c>
      <c r="D30" s="546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42674</v>
      </c>
      <c r="X30" s="9">
        <v>4.05</v>
      </c>
      <c r="Y30" s="9">
        <v>4.09</v>
      </c>
      <c r="Z30" s="9">
        <v>4</v>
      </c>
      <c r="AA30" s="9">
        <v>4.0199999999999996</v>
      </c>
      <c r="AB30" s="104">
        <v>23321700</v>
      </c>
      <c r="AC30" s="9">
        <v>4.0199999999999996</v>
      </c>
      <c r="AD30" s="40">
        <f t="shared" si="2"/>
        <v>8.9999999999999858E-2</v>
      </c>
      <c r="AE30" s="162">
        <f t="shared" si="3"/>
        <v>-2.4813895781639062E-3</v>
      </c>
    </row>
    <row r="31" spans="1:31" x14ac:dyDescent="0.25">
      <c r="B31" s="382">
        <v>42430</v>
      </c>
      <c r="C31" s="383">
        <v>250</v>
      </c>
      <c r="D31" s="546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42671</v>
      </c>
      <c r="X31" s="9">
        <v>4.16</v>
      </c>
      <c r="Y31" s="9">
        <v>4.24</v>
      </c>
      <c r="Z31" s="9">
        <v>4.03</v>
      </c>
      <c r="AA31" s="9">
        <v>4.03</v>
      </c>
      <c r="AB31" s="104">
        <v>20753500</v>
      </c>
      <c r="AC31" s="9">
        <v>4.03</v>
      </c>
      <c r="AD31" s="40">
        <f t="shared" si="2"/>
        <v>0.20999999999999996</v>
      </c>
      <c r="AE31" s="162">
        <f t="shared" si="3"/>
        <v>-3.3573141486810454E-2</v>
      </c>
    </row>
    <row r="32" spans="1:31" x14ac:dyDescent="0.25">
      <c r="B32" s="382">
        <v>42431</v>
      </c>
      <c r="C32" s="383">
        <v>250</v>
      </c>
      <c r="D32" s="546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42670</v>
      </c>
      <c r="X32" s="9">
        <v>4.0999999999999996</v>
      </c>
      <c r="Y32" s="9">
        <v>4.26</v>
      </c>
      <c r="Z32" s="9">
        <v>4.0199999999999996</v>
      </c>
      <c r="AA32" s="9">
        <v>4.17</v>
      </c>
      <c r="AB32" s="104">
        <v>24739300</v>
      </c>
      <c r="AC32" s="9">
        <v>4.17</v>
      </c>
      <c r="AD32" s="40">
        <f t="shared" si="2"/>
        <v>0.24000000000000021</v>
      </c>
      <c r="AE32" s="162">
        <f t="shared" si="3"/>
        <v>1.9559902200489088E-2</v>
      </c>
    </row>
    <row r="33" spans="2:31" x14ac:dyDescent="0.25">
      <c r="B33" s="382">
        <v>42436</v>
      </c>
      <c r="C33" s="383">
        <v>0</v>
      </c>
      <c r="D33" s="546"/>
      <c r="E33" s="384">
        <v>5.79</v>
      </c>
      <c r="F33" s="485">
        <v>434.93</v>
      </c>
      <c r="G33" s="384"/>
      <c r="H33" s="386"/>
      <c r="I33" s="384"/>
      <c r="W33" s="110">
        <v>42669</v>
      </c>
      <c r="X33" s="9">
        <v>4.1100000000000003</v>
      </c>
      <c r="Y33" s="9">
        <v>4.13</v>
      </c>
      <c r="Z33" s="9">
        <v>4.05</v>
      </c>
      <c r="AA33" s="9">
        <v>4.09</v>
      </c>
      <c r="AB33" s="104">
        <v>7883700</v>
      </c>
      <c r="AC33" s="9">
        <v>4.09</v>
      </c>
      <c r="AD33" s="40">
        <f t="shared" si="2"/>
        <v>8.0000000000000071E-2</v>
      </c>
      <c r="AE33" s="162">
        <f t="shared" si="3"/>
        <v>-4.8661800486619056E-3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42668</v>
      </c>
      <c r="X34" s="9">
        <v>4.0999999999999996</v>
      </c>
      <c r="Y34" s="9">
        <v>4.1399999999999997</v>
      </c>
      <c r="Z34" s="9">
        <v>4.07</v>
      </c>
      <c r="AA34" s="9">
        <v>4.1100000000000003</v>
      </c>
      <c r="AB34" s="104">
        <v>8635300</v>
      </c>
      <c r="AC34" s="9">
        <v>4.1100000000000003</v>
      </c>
      <c r="AD34" s="40">
        <f t="shared" si="2"/>
        <v>6.9999999999999396E-2</v>
      </c>
      <c r="AE34" s="162">
        <f t="shared" si="3"/>
        <v>2.4390243902441266E-3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42667</v>
      </c>
      <c r="X35" s="9">
        <v>4.09</v>
      </c>
      <c r="Y35" s="9">
        <v>4.12</v>
      </c>
      <c r="Z35" s="9">
        <v>4.05</v>
      </c>
      <c r="AA35" s="9">
        <v>4.0999999999999996</v>
      </c>
      <c r="AB35" s="104">
        <v>5841100</v>
      </c>
      <c r="AC35" s="9">
        <v>4.0999999999999996</v>
      </c>
      <c r="AD35" s="40">
        <f t="shared" si="2"/>
        <v>7.0000000000000284E-2</v>
      </c>
      <c r="AE35" s="162">
        <f t="shared" si="3"/>
        <v>7.3710073710071544E-3</v>
      </c>
    </row>
    <row r="36" spans="2:31" x14ac:dyDescent="0.25">
      <c r="B36" s="193">
        <v>42629</v>
      </c>
      <c r="C36" s="237">
        <v>400</v>
      </c>
      <c r="D36" s="57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42664</v>
      </c>
      <c r="X36" s="9">
        <v>4.0599999999999996</v>
      </c>
      <c r="Y36" s="9">
        <v>4.13</v>
      </c>
      <c r="Z36" s="9">
        <v>4.0599999999999996</v>
      </c>
      <c r="AA36" s="9">
        <v>4.07</v>
      </c>
      <c r="AB36" s="104">
        <v>11225900</v>
      </c>
      <c r="AC36" s="9">
        <v>4.07</v>
      </c>
      <c r="AD36" s="40">
        <f t="shared" si="2"/>
        <v>7.0000000000000284E-2</v>
      </c>
      <c r="AE36" s="162">
        <f t="shared" si="3"/>
        <v>-4.8899755501221609E-3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42663</v>
      </c>
      <c r="X37" s="9">
        <v>4.0999999999999996</v>
      </c>
      <c r="Y37" s="9">
        <v>4.12</v>
      </c>
      <c r="Z37" s="9">
        <v>4.04</v>
      </c>
      <c r="AA37" s="9">
        <v>4.09</v>
      </c>
      <c r="AB37" s="104">
        <v>10307200</v>
      </c>
      <c r="AC37" s="9">
        <v>4.09</v>
      </c>
      <c r="AD37" s="40">
        <f t="shared" si="2"/>
        <v>8.0000000000000071E-2</v>
      </c>
      <c r="AE37" s="162">
        <f t="shared" si="3"/>
        <v>0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42662</v>
      </c>
      <c r="X38" s="9">
        <v>4.12</v>
      </c>
      <c r="Y38" s="9">
        <v>4.13</v>
      </c>
      <c r="Z38" s="9">
        <v>4.04</v>
      </c>
      <c r="AA38" s="9">
        <v>4.09</v>
      </c>
      <c r="AB38" s="104">
        <v>14172600</v>
      </c>
      <c r="AC38" s="9">
        <v>4.09</v>
      </c>
      <c r="AD38" s="40">
        <f t="shared" si="2"/>
        <v>8.9999999999999858E-2</v>
      </c>
      <c r="AE38" s="162">
        <f t="shared" si="3"/>
        <v>2.450980392156854E-3</v>
      </c>
    </row>
    <row r="39" spans="2:31" x14ac:dyDescent="0.25">
      <c r="B39" s="193">
        <v>42634</v>
      </c>
      <c r="C39" s="7">
        <v>800</v>
      </c>
      <c r="D39" s="571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42661</v>
      </c>
      <c r="X39" s="9">
        <v>3.95</v>
      </c>
      <c r="Y39" s="9">
        <v>4.09</v>
      </c>
      <c r="Z39" s="9">
        <v>3.93</v>
      </c>
      <c r="AA39" s="9">
        <v>4.08</v>
      </c>
      <c r="AB39" s="104">
        <v>20453700</v>
      </c>
      <c r="AC39" s="9">
        <v>4.08</v>
      </c>
      <c r="AD39" s="40">
        <f t="shared" si="2"/>
        <v>0.1599999999999997</v>
      </c>
      <c r="AE39" s="162">
        <f t="shared" si="3"/>
        <v>4.6153846153846212E-2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20" t="s">
        <v>78</v>
      </c>
      <c r="P40" s="620"/>
      <c r="W40" s="110">
        <v>42660</v>
      </c>
      <c r="X40" s="9">
        <v>3.96</v>
      </c>
      <c r="Y40" s="9">
        <v>3.99</v>
      </c>
      <c r="Z40" s="9">
        <v>3.88</v>
      </c>
      <c r="AA40" s="9">
        <v>3.9</v>
      </c>
      <c r="AB40" s="104">
        <v>11834900</v>
      </c>
      <c r="AC40" s="9">
        <v>3.9</v>
      </c>
      <c r="AD40" s="40">
        <f t="shared" si="2"/>
        <v>0.11000000000000032</v>
      </c>
      <c r="AE40" s="162">
        <f t="shared" si="3"/>
        <v>-1.0152284263959421E-2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4.0369999999999999</v>
      </c>
      <c r="Q41" s="2"/>
      <c r="W41" s="110">
        <v>42657</v>
      </c>
      <c r="X41" s="9">
        <v>4.01</v>
      </c>
      <c r="Y41" s="9">
        <v>4.04</v>
      </c>
      <c r="Z41" s="9">
        <v>3.93</v>
      </c>
      <c r="AA41" s="9">
        <v>3.94</v>
      </c>
      <c r="AB41" s="104">
        <v>11454800</v>
      </c>
      <c r="AC41" s="9">
        <v>3.94</v>
      </c>
      <c r="AD41" s="40">
        <f t="shared" si="2"/>
        <v>0.10999999999999988</v>
      </c>
      <c r="AE41" s="162">
        <f t="shared" si="3"/>
        <v>-1.5000000000000013E-2</v>
      </c>
    </row>
    <row r="42" spans="2:31" ht="20.25" thickBot="1" x14ac:dyDescent="0.35">
      <c r="B42" s="193">
        <v>42648</v>
      </c>
      <c r="C42" s="7">
        <v>800</v>
      </c>
      <c r="D42" s="571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1">
        <v>4</v>
      </c>
      <c r="O42" s="83">
        <v>1.0900000000000001</v>
      </c>
      <c r="P42" s="83">
        <f t="shared" ref="P42:P61" si="10">O42*$Q$4</f>
        <v>4.0003000000000002</v>
      </c>
      <c r="Q42" s="2"/>
      <c r="T42" s="91" t="s">
        <v>113</v>
      </c>
      <c r="W42" s="110">
        <v>42656</v>
      </c>
      <c r="X42" s="9">
        <v>4</v>
      </c>
      <c r="Y42" s="9">
        <v>4.03</v>
      </c>
      <c r="Z42" s="9">
        <v>3.94</v>
      </c>
      <c r="AA42" s="9">
        <v>4</v>
      </c>
      <c r="AB42" s="104">
        <v>14406500</v>
      </c>
      <c r="AC42" s="9">
        <v>4</v>
      </c>
      <c r="AD42" s="40">
        <f t="shared" si="2"/>
        <v>9.0000000000000302E-2</v>
      </c>
      <c r="AE42" s="162">
        <f t="shared" si="3"/>
        <v>-4.9751243781093191E-3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3.9636</v>
      </c>
      <c r="Q43" s="2"/>
      <c r="T43" s="128" t="s">
        <v>98</v>
      </c>
      <c r="U43" s="98">
        <v>3.7</v>
      </c>
      <c r="W43" s="110">
        <v>42655</v>
      </c>
      <c r="X43" s="9">
        <v>4.16</v>
      </c>
      <c r="Y43" s="9">
        <v>4.1900000000000004</v>
      </c>
      <c r="Z43" s="9">
        <v>4.01</v>
      </c>
      <c r="AA43" s="9">
        <v>4.0199999999999996</v>
      </c>
      <c r="AB43" s="104">
        <v>12999800</v>
      </c>
      <c r="AC43" s="9">
        <v>4.0199999999999996</v>
      </c>
      <c r="AD43" s="40">
        <f t="shared" si="2"/>
        <v>0.1800000000000006</v>
      </c>
      <c r="AE43" s="162">
        <f t="shared" si="3"/>
        <v>-3.1325301204819467E-2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340</v>
      </c>
      <c r="O44" s="83">
        <v>1.07</v>
      </c>
      <c r="P44" s="83">
        <f t="shared" si="10"/>
        <v>3.9269000000000003</v>
      </c>
      <c r="Q44" s="2"/>
      <c r="T44" s="93" t="s">
        <v>99</v>
      </c>
      <c r="U44" s="88">
        <v>3.69</v>
      </c>
      <c r="W44" s="110">
        <v>42654</v>
      </c>
      <c r="X44" s="9">
        <v>4.0999999999999996</v>
      </c>
      <c r="Y44" s="9">
        <v>4.1900000000000004</v>
      </c>
      <c r="Z44" s="9">
        <v>4.0999999999999996</v>
      </c>
      <c r="AA44" s="9">
        <v>4.1500000000000004</v>
      </c>
      <c r="AB44" s="104">
        <v>17771000</v>
      </c>
      <c r="AC44" s="9">
        <v>4.1500000000000004</v>
      </c>
      <c r="AD44" s="40">
        <f t="shared" si="2"/>
        <v>9.0000000000000746E-2</v>
      </c>
      <c r="AE44" s="162">
        <f t="shared" si="3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3.8902000000000001</v>
      </c>
      <c r="Q45" s="2"/>
      <c r="T45" s="93" t="s">
        <v>100</v>
      </c>
      <c r="U45" s="88" t="s">
        <v>637</v>
      </c>
      <c r="W45" s="110">
        <v>42653</v>
      </c>
      <c r="X45" s="9">
        <v>4.25</v>
      </c>
      <c r="Y45" s="9">
        <v>4.29</v>
      </c>
      <c r="Z45" s="9">
        <v>4.1399999999999997</v>
      </c>
      <c r="AA45" s="9">
        <v>4.1500000000000004</v>
      </c>
      <c r="AB45" s="104">
        <v>17634600</v>
      </c>
      <c r="AC45" s="9">
        <v>4.1500000000000004</v>
      </c>
      <c r="AD45" s="40">
        <f t="shared" si="2"/>
        <v>0.15000000000000036</v>
      </c>
      <c r="AE45" s="162">
        <f t="shared" si="3"/>
        <v>-1.891252955082745E-2</v>
      </c>
    </row>
    <row r="46" spans="2:31" x14ac:dyDescent="0.25">
      <c r="B46" s="193">
        <v>42670</v>
      </c>
      <c r="C46" s="237">
        <v>400</v>
      </c>
      <c r="D46" s="57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2">
        <v>3.9</v>
      </c>
      <c r="O46" s="83">
        <v>1.05</v>
      </c>
      <c r="P46" s="83">
        <f t="shared" si="10"/>
        <v>3.8534999999999999</v>
      </c>
      <c r="Q46" s="2"/>
      <c r="T46" s="93" t="s">
        <v>101</v>
      </c>
      <c r="U46" s="88" t="s">
        <v>638</v>
      </c>
      <c r="W46" s="110">
        <v>42650</v>
      </c>
      <c r="X46" s="9">
        <v>3.99</v>
      </c>
      <c r="Y46" s="9">
        <v>4.3600000000000003</v>
      </c>
      <c r="Z46" s="9">
        <v>3.94</v>
      </c>
      <c r="AA46" s="9">
        <v>4.2300000000000004</v>
      </c>
      <c r="AB46" s="104">
        <v>73382200</v>
      </c>
      <c r="AC46" s="9">
        <v>4.2300000000000004</v>
      </c>
      <c r="AD46" s="40">
        <f t="shared" si="2"/>
        <v>0.42000000000000037</v>
      </c>
      <c r="AE46" s="162">
        <f t="shared" si="3"/>
        <v>6.0150375939849621E-2</v>
      </c>
    </row>
    <row r="47" spans="2:31" x14ac:dyDescent="0.25">
      <c r="B47" s="193">
        <v>42674</v>
      </c>
      <c r="C47" s="7">
        <v>800</v>
      </c>
      <c r="D47" s="571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1" t="s">
        <v>363</v>
      </c>
      <c r="O47" s="83">
        <v>1.04</v>
      </c>
      <c r="P47" s="83">
        <f t="shared" si="10"/>
        <v>3.8168000000000002</v>
      </c>
      <c r="Q47" s="2"/>
      <c r="T47" s="93" t="s">
        <v>102</v>
      </c>
      <c r="U47" s="88">
        <v>4.97</v>
      </c>
      <c r="W47" s="110">
        <v>42649</v>
      </c>
      <c r="X47" s="9">
        <v>4</v>
      </c>
      <c r="Y47" s="9">
        <v>4.03</v>
      </c>
      <c r="Z47" s="9">
        <v>3.9</v>
      </c>
      <c r="AA47" s="9">
        <v>3.99</v>
      </c>
      <c r="AB47" s="104">
        <v>29323000</v>
      </c>
      <c r="AC47" s="9">
        <v>3.99</v>
      </c>
      <c r="AD47" s="40">
        <f t="shared" si="2"/>
        <v>0.13000000000000034</v>
      </c>
      <c r="AE47" s="162">
        <f t="shared" si="3"/>
        <v>-9.9255583126550695E-3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3.7801</v>
      </c>
      <c r="Q48" s="2"/>
      <c r="T48" s="93" t="s">
        <v>103</v>
      </c>
      <c r="U48" s="88">
        <v>0.61389199999999999</v>
      </c>
      <c r="W48" s="110">
        <v>42648</v>
      </c>
      <c r="X48" s="9">
        <v>4.07</v>
      </c>
      <c r="Y48" s="9">
        <v>4.0999999999999996</v>
      </c>
      <c r="Z48" s="9">
        <v>4.01</v>
      </c>
      <c r="AA48" s="9">
        <v>4.03</v>
      </c>
      <c r="AB48" s="104">
        <v>33544800</v>
      </c>
      <c r="AC48" s="9">
        <v>4.03</v>
      </c>
      <c r="AD48" s="40">
        <f t="shared" si="2"/>
        <v>8.9999999999999858E-2</v>
      </c>
      <c r="AE48" s="162">
        <f t="shared" si="3"/>
        <v>-1.7073170731707221E-2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3.7433999999999998</v>
      </c>
      <c r="Q49" s="2"/>
      <c r="T49" s="93" t="s">
        <v>122</v>
      </c>
      <c r="U49" s="88" t="s">
        <v>389</v>
      </c>
      <c r="W49" s="110">
        <v>42647</v>
      </c>
      <c r="X49" s="9">
        <v>4.1500000000000004</v>
      </c>
      <c r="Y49" s="9">
        <v>4.16</v>
      </c>
      <c r="Z49" s="9">
        <v>4.03</v>
      </c>
      <c r="AA49" s="9">
        <v>4.0999999999999996</v>
      </c>
      <c r="AB49" s="104">
        <v>27830100</v>
      </c>
      <c r="AC49" s="9">
        <v>4.0999999999999996</v>
      </c>
      <c r="AD49" s="40">
        <f t="shared" si="2"/>
        <v>0.12999999999999989</v>
      </c>
      <c r="AE49" s="162">
        <f t="shared" si="3"/>
        <v>-9.6618357487923134E-3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3.7067000000000001</v>
      </c>
      <c r="Q50" s="2"/>
      <c r="T50" s="93"/>
      <c r="U50" s="88"/>
      <c r="W50" s="110">
        <v>42646</v>
      </c>
      <c r="X50" s="9">
        <v>4.16</v>
      </c>
      <c r="Y50" s="9">
        <v>4.25</v>
      </c>
      <c r="Z50" s="9">
        <v>4.1399999999999997</v>
      </c>
      <c r="AA50" s="9">
        <v>4.1399999999999997</v>
      </c>
      <c r="AB50" s="104">
        <v>16728900</v>
      </c>
      <c r="AC50" s="9">
        <v>4.1399999999999997</v>
      </c>
      <c r="AD50" s="40">
        <f t="shared" si="2"/>
        <v>0.11000000000000032</v>
      </c>
      <c r="AE50" s="162">
        <f t="shared" si="3"/>
        <v>-4.8076923076924016E-3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3.67</v>
      </c>
      <c r="Q51" s="2"/>
      <c r="T51" s="93" t="s">
        <v>105</v>
      </c>
      <c r="U51" s="88" t="s">
        <v>639</v>
      </c>
      <c r="W51" s="110">
        <v>42643</v>
      </c>
      <c r="X51" s="9">
        <v>4.3099999999999996</v>
      </c>
      <c r="Y51" s="9">
        <v>4.3099999999999996</v>
      </c>
      <c r="Z51" s="9">
        <v>4.1500000000000004</v>
      </c>
      <c r="AA51" s="9">
        <v>4.16</v>
      </c>
      <c r="AB51" s="104">
        <v>20358300</v>
      </c>
      <c r="AC51" s="9">
        <v>4.16</v>
      </c>
      <c r="AD51" s="40">
        <f t="shared" si="2"/>
        <v>0.15999999999999925</v>
      </c>
      <c r="AE51" s="162">
        <f t="shared" si="3"/>
        <v>-2.1176470588235241E-2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3.6332999999999998</v>
      </c>
      <c r="Q52" s="2"/>
      <c r="T52" s="93" t="s">
        <v>106</v>
      </c>
      <c r="U52" s="88" t="s">
        <v>376</v>
      </c>
      <c r="W52" s="110">
        <v>42642</v>
      </c>
      <c r="X52" s="9">
        <v>4.32</v>
      </c>
      <c r="Y52" s="9">
        <v>4.3899999999999997</v>
      </c>
      <c r="Z52" s="9">
        <v>4.22</v>
      </c>
      <c r="AA52" s="9">
        <v>4.25</v>
      </c>
      <c r="AB52" s="104">
        <v>15052300</v>
      </c>
      <c r="AC52" s="9">
        <v>4.25</v>
      </c>
      <c r="AD52" s="40">
        <f t="shared" si="2"/>
        <v>0.16999999999999993</v>
      </c>
      <c r="AE52" s="162">
        <f t="shared" si="3"/>
        <v>-2.0737327188940058E-2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" si="23">C53*(E53-D53)</f>
        <v>-12.137999999999938</v>
      </c>
      <c r="G53" s="40">
        <f t="shared" ref="G53" si="24">D53*C53</f>
        <v>2581.1379999999999</v>
      </c>
      <c r="H53" s="232">
        <f t="shared" ref="H53" si="25">(E53-D53)/D53</f>
        <v>-4.7025769253716534E-3</v>
      </c>
      <c r="I53" s="40"/>
      <c r="O53" s="83">
        <v>0.98</v>
      </c>
      <c r="P53" s="83">
        <f t="shared" si="10"/>
        <v>3.5966</v>
      </c>
      <c r="Q53" s="2"/>
      <c r="T53" s="93" t="s">
        <v>107</v>
      </c>
      <c r="U53" s="90">
        <v>20546897</v>
      </c>
      <c r="W53" s="110">
        <v>42641</v>
      </c>
      <c r="X53" s="9">
        <v>4.3499999999999996</v>
      </c>
      <c r="Y53" s="9">
        <v>4.38</v>
      </c>
      <c r="Z53" s="9">
        <v>4.25</v>
      </c>
      <c r="AA53" s="9">
        <v>4.34</v>
      </c>
      <c r="AB53" s="104">
        <v>17621300</v>
      </c>
      <c r="AC53" s="9">
        <v>4.34</v>
      </c>
      <c r="AD53" s="40">
        <f t="shared" si="2"/>
        <v>0.12999999999999989</v>
      </c>
      <c r="AE53" s="162">
        <f t="shared" si="3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3.5598999999999998</v>
      </c>
      <c r="T54" s="93" t="s">
        <v>110</v>
      </c>
      <c r="U54" s="90">
        <v>22492800</v>
      </c>
      <c r="W54" s="110">
        <v>42640</v>
      </c>
      <c r="X54" s="9">
        <v>4.37</v>
      </c>
      <c r="Y54" s="9">
        <v>4.4000000000000004</v>
      </c>
      <c r="Z54" s="9">
        <v>4.3099999999999996</v>
      </c>
      <c r="AA54" s="9">
        <v>4.34</v>
      </c>
      <c r="AB54" s="104">
        <v>13581800</v>
      </c>
      <c r="AC54" s="9">
        <v>4.34</v>
      </c>
      <c r="AD54" s="40">
        <f t="shared" si="2"/>
        <v>9.0000000000000746E-2</v>
      </c>
      <c r="AE54" s="162">
        <f t="shared" si="3"/>
        <v>-4.5871559633028358E-3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3.5231999999999997</v>
      </c>
      <c r="T55" s="93" t="s">
        <v>108</v>
      </c>
      <c r="U55" s="88" t="s">
        <v>640</v>
      </c>
      <c r="W55" s="110">
        <v>42639</v>
      </c>
      <c r="X55" s="9">
        <v>4.3</v>
      </c>
      <c r="Y55" s="9">
        <v>4.4000000000000004</v>
      </c>
      <c r="Z55" s="9">
        <v>4.29</v>
      </c>
      <c r="AA55" s="9">
        <v>4.3600000000000003</v>
      </c>
      <c r="AB55" s="104">
        <v>11918800</v>
      </c>
      <c r="AC55" s="9">
        <v>4.3600000000000003</v>
      </c>
      <c r="AD55" s="40">
        <f t="shared" si="2"/>
        <v>0.11000000000000032</v>
      </c>
      <c r="AE55" s="162">
        <f t="shared" si="3"/>
        <v>6.9284064665127154E-3</v>
      </c>
    </row>
    <row r="56" spans="1:31" x14ac:dyDescent="0.25">
      <c r="O56" s="83">
        <v>0.95</v>
      </c>
      <c r="P56" s="83">
        <f t="shared" si="10"/>
        <v>3.4864999999999999</v>
      </c>
      <c r="T56" s="93" t="s">
        <v>111</v>
      </c>
      <c r="U56" s="88" t="s">
        <v>129</v>
      </c>
      <c r="W56" s="110">
        <v>42636</v>
      </c>
      <c r="X56" s="9">
        <v>4.38</v>
      </c>
      <c r="Y56" s="9">
        <v>4.3899999999999997</v>
      </c>
      <c r="Z56" s="9">
        <v>4.28</v>
      </c>
      <c r="AA56" s="9">
        <v>4.33</v>
      </c>
      <c r="AB56" s="104">
        <v>19247400</v>
      </c>
      <c r="AC56" s="9">
        <v>4.33</v>
      </c>
      <c r="AD56" s="40">
        <f t="shared" si="2"/>
        <v>0.10999999999999943</v>
      </c>
      <c r="AE56" s="162">
        <f t="shared" si="3"/>
        <v>0</v>
      </c>
    </row>
    <row r="57" spans="1:31" x14ac:dyDescent="0.25">
      <c r="L57" t="s">
        <v>216</v>
      </c>
      <c r="M57" s="2">
        <f>K75+M75-F75</f>
        <v>434.93000000000029</v>
      </c>
      <c r="O57" s="83">
        <v>0.94</v>
      </c>
      <c r="P57" s="83">
        <f t="shared" si="10"/>
        <v>3.4497999999999998</v>
      </c>
      <c r="T57" s="93" t="s">
        <v>112</v>
      </c>
      <c r="U57" s="88">
        <v>-0.53</v>
      </c>
      <c r="W57" s="110">
        <v>42635</v>
      </c>
      <c r="X57" s="9">
        <v>4.18</v>
      </c>
      <c r="Y57" s="9">
        <v>4.37</v>
      </c>
      <c r="Z57" s="9">
        <v>4.1100000000000003</v>
      </c>
      <c r="AA57" s="9">
        <v>4.33</v>
      </c>
      <c r="AB57" s="104">
        <v>44037400</v>
      </c>
      <c r="AC57" s="9">
        <v>4.33</v>
      </c>
      <c r="AD57" s="40">
        <f t="shared" si="2"/>
        <v>0.25999999999999979</v>
      </c>
      <c r="AE57" s="162">
        <f t="shared" si="3"/>
        <v>4.8426150121065437E-2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3.4131</v>
      </c>
      <c r="T58" s="93" t="s">
        <v>109</v>
      </c>
      <c r="U58" s="88" t="s">
        <v>641</v>
      </c>
      <c r="W58" s="110">
        <v>42634</v>
      </c>
      <c r="X58" s="9">
        <v>4.21</v>
      </c>
      <c r="Y58" s="9">
        <v>4.29</v>
      </c>
      <c r="Z58" s="9">
        <v>4.07</v>
      </c>
      <c r="AA58" s="9">
        <v>4.13</v>
      </c>
      <c r="AB58" s="104">
        <v>45243600</v>
      </c>
      <c r="AC58" s="9">
        <v>4.13</v>
      </c>
      <c r="AD58" s="40">
        <f t="shared" si="2"/>
        <v>0.21999999999999975</v>
      </c>
      <c r="AE58" s="162">
        <f t="shared" si="3"/>
        <v>-1.9002375296912177E-2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3.3764000000000003</v>
      </c>
      <c r="W59" s="110">
        <v>42633</v>
      </c>
      <c r="X59" s="9">
        <v>4.3099999999999996</v>
      </c>
      <c r="Y59" s="9">
        <v>4.33</v>
      </c>
      <c r="Z59" s="9">
        <v>4.21</v>
      </c>
      <c r="AA59" s="9">
        <v>4.21</v>
      </c>
      <c r="AB59" s="104">
        <v>21813100</v>
      </c>
      <c r="AC59" s="9">
        <v>4.21</v>
      </c>
      <c r="AD59" s="40">
        <f t="shared" si="2"/>
        <v>0.12000000000000011</v>
      </c>
      <c r="AE59" s="162">
        <f t="shared" si="3"/>
        <v>-2.0930232558139528E-2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3.3397000000000001</v>
      </c>
      <c r="W60" s="110">
        <v>42632</v>
      </c>
      <c r="X60" s="9">
        <v>4.28</v>
      </c>
      <c r="Y60" s="9">
        <v>4.3099999999999996</v>
      </c>
      <c r="Z60" s="9">
        <v>4.21</v>
      </c>
      <c r="AA60" s="9">
        <v>4.3</v>
      </c>
      <c r="AB60" s="104">
        <v>21542400</v>
      </c>
      <c r="AC60" s="9">
        <v>4.3</v>
      </c>
      <c r="AD60" s="40">
        <f t="shared" si="2"/>
        <v>9.9999999999999645E-2</v>
      </c>
      <c r="AE60" s="162">
        <f t="shared" si="3"/>
        <v>4.6728971962615162E-3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3.3029999999999999</v>
      </c>
      <c r="W61" s="110">
        <v>42629</v>
      </c>
      <c r="X61" s="9">
        <v>4.3</v>
      </c>
      <c r="Y61" s="9">
        <v>4.33</v>
      </c>
      <c r="Z61" s="9">
        <v>4.0999999999999996</v>
      </c>
      <c r="AA61" s="9">
        <v>4.28</v>
      </c>
      <c r="AB61" s="104">
        <v>53904700</v>
      </c>
      <c r="AC61" s="9">
        <v>4.28</v>
      </c>
      <c r="AD61" s="40">
        <f t="shared" si="2"/>
        <v>0.23000000000000043</v>
      </c>
      <c r="AE61" s="162">
        <f t="shared" si="3"/>
        <v>-1.6091954022988353E-2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42628</v>
      </c>
      <c r="X62" s="9">
        <v>4.4000000000000004</v>
      </c>
      <c r="Y62" s="9">
        <v>4.4400000000000004</v>
      </c>
      <c r="Z62" s="9">
        <v>4.33</v>
      </c>
      <c r="AA62" s="9">
        <v>4.3499999999999996</v>
      </c>
      <c r="AB62" s="104">
        <v>18543200</v>
      </c>
      <c r="AC62" s="9">
        <v>4.3499999999999996</v>
      </c>
      <c r="AD62" s="40">
        <f t="shared" si="2"/>
        <v>0.11000000000000032</v>
      </c>
      <c r="AE62" s="162">
        <f t="shared" si="3"/>
        <v>-9.1116173120728838E-3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42627</v>
      </c>
      <c r="X63" s="9">
        <v>4.49</v>
      </c>
      <c r="Y63" s="9">
        <v>4.51</v>
      </c>
      <c r="Z63" s="9">
        <v>4.3899999999999997</v>
      </c>
      <c r="AA63" s="9">
        <v>4.3899999999999997</v>
      </c>
      <c r="AB63" s="104">
        <v>18932400</v>
      </c>
      <c r="AC63" s="9">
        <v>4.3899999999999997</v>
      </c>
      <c r="AD63" s="40">
        <f t="shared" si="2"/>
        <v>0.12000000000000011</v>
      </c>
      <c r="AE63" s="162">
        <f t="shared" si="3"/>
        <v>-2.008928571428592E-2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42626</v>
      </c>
      <c r="X64" s="9">
        <v>4.54</v>
      </c>
      <c r="Y64" s="9">
        <v>4.5599999999999996</v>
      </c>
      <c r="Z64" s="9">
        <v>4.34</v>
      </c>
      <c r="AA64" s="9">
        <v>4.4800000000000004</v>
      </c>
      <c r="AB64" s="104">
        <v>30774300</v>
      </c>
      <c r="AC64" s="9">
        <v>4.4800000000000004</v>
      </c>
      <c r="AD64" s="40">
        <f t="shared" si="2"/>
        <v>0.21999999999999975</v>
      </c>
      <c r="AE64" s="162" t="e">
        <f t="shared" si="3"/>
        <v>#DIV/0!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42626</v>
      </c>
      <c r="X65" s="9" t="s">
        <v>173</v>
      </c>
      <c r="Y65" s="9"/>
      <c r="Z65" s="9"/>
      <c r="AA65" s="9"/>
      <c r="AB65" s="104"/>
      <c r="AC65" s="9"/>
      <c r="AD65" s="40">
        <f t="shared" si="2"/>
        <v>0</v>
      </c>
      <c r="AE65" s="162">
        <f t="shared" si="3"/>
        <v>-1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42625</v>
      </c>
      <c r="X66" s="9">
        <v>4.55</v>
      </c>
      <c r="Y66" s="9">
        <v>4.6500000000000004</v>
      </c>
      <c r="Z66" s="9">
        <v>4.5</v>
      </c>
      <c r="AA66" s="9">
        <v>4.6399999999999997</v>
      </c>
      <c r="AB66" s="104">
        <v>24529400</v>
      </c>
      <c r="AC66" s="9">
        <v>4.54</v>
      </c>
      <c r="AD66" s="40">
        <f t="shared" si="2"/>
        <v>0.15000000000000036</v>
      </c>
      <c r="AE66" s="162">
        <f t="shared" si="3"/>
        <v>1.7937219730941756E-2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42622</v>
      </c>
      <c r="X67" s="9">
        <v>4.75</v>
      </c>
      <c r="Y67" s="9">
        <v>4.8</v>
      </c>
      <c r="Z67" s="9">
        <v>4.55</v>
      </c>
      <c r="AA67" s="9">
        <v>4.5599999999999996</v>
      </c>
      <c r="AB67" s="104">
        <v>26578600</v>
      </c>
      <c r="AC67" s="9">
        <v>4.46</v>
      </c>
      <c r="AD67" s="40">
        <f>Y67-Z67</f>
        <v>0.25</v>
      </c>
      <c r="AE67" s="162">
        <f>AC67/AC68-1</f>
        <v>-4.2918454935622408E-2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42621</v>
      </c>
      <c r="X68" s="9">
        <v>4.75</v>
      </c>
      <c r="Y68" s="9">
        <v>4.8</v>
      </c>
      <c r="Z68" s="9">
        <v>4.71</v>
      </c>
      <c r="AA68" s="9">
        <v>4.7699999999999996</v>
      </c>
      <c r="AB68" s="104">
        <v>15791200</v>
      </c>
      <c r="AC68" s="9">
        <v>4.66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J22" sqref="J22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42713</v>
      </c>
      <c r="X2" s="10">
        <v>72.34</v>
      </c>
      <c r="Y2" s="10">
        <v>73.13</v>
      </c>
      <c r="Z2" s="10">
        <v>71.95</v>
      </c>
      <c r="AA2" s="10">
        <v>72.7</v>
      </c>
      <c r="AB2" s="95">
        <v>9911400</v>
      </c>
      <c r="AC2" s="10">
        <v>72.7</v>
      </c>
      <c r="AD2" s="40">
        <f>Y2-Z2</f>
        <v>1.1799999999999926</v>
      </c>
      <c r="AE2" s="162">
        <f>AC2/AC3-1</f>
        <v>9.4418217161900131E-3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42712</v>
      </c>
      <c r="X3" s="10">
        <v>72.459999999999994</v>
      </c>
      <c r="Y3" s="10">
        <v>72.599999999999994</v>
      </c>
      <c r="Z3" s="10">
        <v>70.83</v>
      </c>
      <c r="AA3" s="10">
        <v>72.02</v>
      </c>
      <c r="AB3" s="95">
        <v>12288600</v>
      </c>
      <c r="AC3" s="10">
        <v>72.02</v>
      </c>
      <c r="AD3" s="40">
        <f t="shared" ref="AD3:AD66" si="1">Y3-Z3</f>
        <v>1.769999999999996</v>
      </c>
      <c r="AE3" s="162">
        <f t="shared" ref="AE3:AE66" si="2">AC3/AC4-1</f>
        <v>-1.0442429238801898E-2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72.7</v>
      </c>
      <c r="R4" s="521">
        <v>9.4000000000000004E-3</v>
      </c>
      <c r="W4" s="133">
        <v>42711</v>
      </c>
      <c r="X4" s="10">
        <v>71.78</v>
      </c>
      <c r="Y4" s="10">
        <v>72.900000000000006</v>
      </c>
      <c r="Z4" s="10">
        <v>71.55</v>
      </c>
      <c r="AA4" s="10">
        <v>72.78</v>
      </c>
      <c r="AB4" s="95">
        <v>13034900</v>
      </c>
      <c r="AC4" s="10">
        <v>72.78</v>
      </c>
      <c r="AD4" s="40">
        <f t="shared" si="1"/>
        <v>1.3500000000000085</v>
      </c>
      <c r="AE4" s="162">
        <f t="shared" si="2"/>
        <v>4.2776321236372983E-3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18175</v>
      </c>
      <c r="T5" s="1"/>
      <c r="W5" s="133">
        <v>42710</v>
      </c>
      <c r="X5" s="10">
        <v>72.67</v>
      </c>
      <c r="Y5" s="10">
        <v>72.67</v>
      </c>
      <c r="Z5" s="10">
        <v>71.95</v>
      </c>
      <c r="AA5" s="10">
        <v>72.47</v>
      </c>
      <c r="AB5" s="95">
        <v>8645200</v>
      </c>
      <c r="AC5" s="10">
        <v>72.47</v>
      </c>
      <c r="AD5" s="40">
        <f t="shared" si="1"/>
        <v>0.71999999999999886</v>
      </c>
      <c r="AE5" s="162">
        <f t="shared" si="2"/>
        <v>1.520176893311298E-3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42709</v>
      </c>
      <c r="X6" s="10">
        <v>72.790000000000006</v>
      </c>
      <c r="Y6" s="10">
        <v>72.97</v>
      </c>
      <c r="Z6" s="10">
        <v>71.930000000000007</v>
      </c>
      <c r="AA6" s="10">
        <v>72.36</v>
      </c>
      <c r="AB6" s="95">
        <v>9929000</v>
      </c>
      <c r="AC6" s="10">
        <v>72.36</v>
      </c>
      <c r="AD6" s="40">
        <f t="shared" si="1"/>
        <v>1.039999999999992</v>
      </c>
      <c r="AE6" s="162">
        <f t="shared" si="2"/>
        <v>-8.2850041425019949E-4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183</v>
      </c>
      <c r="Q7" s="2">
        <f>Q10+Q8</f>
        <v>-1989.0099999999984</v>
      </c>
      <c r="R7">
        <v>150</v>
      </c>
      <c r="W7" s="133">
        <v>42706</v>
      </c>
      <c r="X7" s="10">
        <v>73.040000000000006</v>
      </c>
      <c r="Y7" s="10">
        <v>73.599999999999994</v>
      </c>
      <c r="Z7" s="10">
        <v>72.16</v>
      </c>
      <c r="AA7" s="10">
        <v>72.42</v>
      </c>
      <c r="AB7" s="95">
        <v>9208900</v>
      </c>
      <c r="AC7" s="10">
        <v>72.42</v>
      </c>
      <c r="AD7" s="40">
        <f t="shared" si="1"/>
        <v>1.4399999999999977</v>
      </c>
      <c r="AE7" s="162">
        <f t="shared" si="2"/>
        <v>-5.7660626029654161E-3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186</v>
      </c>
      <c r="P8" s="34"/>
      <c r="Q8" s="2">
        <f>K31+M31-F31+Q2*Q4</f>
        <v>-1989.0099999999984</v>
      </c>
      <c r="T8" s="1"/>
      <c r="W8" s="133">
        <v>42705</v>
      </c>
      <c r="X8" s="10">
        <v>73.97</v>
      </c>
      <c r="Y8" s="10">
        <v>74.03</v>
      </c>
      <c r="Z8" s="10">
        <v>72.72</v>
      </c>
      <c r="AA8" s="10">
        <v>72.84</v>
      </c>
      <c r="AB8" s="95">
        <v>8245100</v>
      </c>
      <c r="AC8" s="10">
        <v>72.84</v>
      </c>
      <c r="AD8" s="40">
        <f t="shared" si="1"/>
        <v>1.3100000000000023</v>
      </c>
      <c r="AE8" s="162">
        <f t="shared" si="2"/>
        <v>-1.1668928086838504E-2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217</v>
      </c>
      <c r="Q9" s="138">
        <f>IF(Q2=0, 0, Q8/Q6)</f>
        <v>-9.8641589644123298E-2</v>
      </c>
      <c r="W9" s="133">
        <v>42704</v>
      </c>
      <c r="X9" s="10">
        <v>75</v>
      </c>
      <c r="Y9" s="10">
        <v>75.08</v>
      </c>
      <c r="Z9" s="10">
        <v>73.59</v>
      </c>
      <c r="AA9" s="10">
        <v>73.7</v>
      </c>
      <c r="AB9" s="95">
        <v>10551100</v>
      </c>
      <c r="AC9" s="10">
        <v>73.7</v>
      </c>
      <c r="AD9" s="40">
        <f t="shared" si="1"/>
        <v>1.4899999999999949</v>
      </c>
      <c r="AE9" s="162">
        <f t="shared" si="2"/>
        <v>-1.5627086950714575E-2</v>
      </c>
    </row>
    <row r="10" spans="1:40" x14ac:dyDescent="0.25">
      <c r="A10" s="425" t="s">
        <v>219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42703</v>
      </c>
      <c r="X10" s="10">
        <v>74.69</v>
      </c>
      <c r="Y10" s="10">
        <v>75.400000000000006</v>
      </c>
      <c r="Z10" s="10">
        <v>74.290000000000006</v>
      </c>
      <c r="AA10" s="10">
        <v>74.87</v>
      </c>
      <c r="AB10" s="95">
        <v>7132100</v>
      </c>
      <c r="AC10" s="10">
        <v>74.87</v>
      </c>
      <c r="AD10" s="40">
        <f t="shared" si="1"/>
        <v>1.1099999999999994</v>
      </c>
      <c r="AE10" s="162">
        <f t="shared" si="2"/>
        <v>4.4271532063322461E-3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2.58E-2</v>
      </c>
      <c r="W11" s="133">
        <v>42702</v>
      </c>
      <c r="X11" s="10">
        <v>75.3</v>
      </c>
      <c r="Y11" s="10">
        <v>75.44</v>
      </c>
      <c r="Z11" s="10">
        <v>74.22</v>
      </c>
      <c r="AA11" s="10">
        <v>74.540000000000006</v>
      </c>
      <c r="AB11" s="95">
        <v>9269100</v>
      </c>
      <c r="AC11" s="10">
        <v>74.540000000000006</v>
      </c>
      <c r="AD11" s="40">
        <f t="shared" si="1"/>
        <v>1.2199999999999989</v>
      </c>
      <c r="AE11" s="162">
        <f t="shared" si="2"/>
        <v>-1.1930010604453756E-2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42699</v>
      </c>
      <c r="X12" s="10">
        <v>75.47</v>
      </c>
      <c r="Y12" s="10">
        <v>75.55</v>
      </c>
      <c r="Z12" s="10">
        <v>74.87</v>
      </c>
      <c r="AA12" s="10">
        <v>75.44</v>
      </c>
      <c r="AB12" s="95">
        <v>3058900</v>
      </c>
      <c r="AC12" s="10">
        <v>75.44</v>
      </c>
      <c r="AD12" s="40">
        <f t="shared" si="1"/>
        <v>0.67999999999999261</v>
      </c>
      <c r="AE12" s="162">
        <f t="shared" si="2"/>
        <v>1.85922974767605E-3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42697</v>
      </c>
      <c r="X13" s="10">
        <v>73.849999999999994</v>
      </c>
      <c r="Y13" s="10">
        <v>75.349999999999994</v>
      </c>
      <c r="Z13" s="10">
        <v>73.760000000000005</v>
      </c>
      <c r="AA13" s="10">
        <v>75.3</v>
      </c>
      <c r="AB13" s="95">
        <v>6532600</v>
      </c>
      <c r="AC13" s="10">
        <v>75.3</v>
      </c>
      <c r="AD13" s="40">
        <f t="shared" si="1"/>
        <v>1.5899999999999892</v>
      </c>
      <c r="AE13" s="162">
        <f t="shared" si="2"/>
        <v>1.1281224818694646E-2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42696</v>
      </c>
      <c r="X14" s="10">
        <v>75.06</v>
      </c>
      <c r="Y14" s="10">
        <v>75.44</v>
      </c>
      <c r="Z14" s="10">
        <v>74.02</v>
      </c>
      <c r="AA14" s="10">
        <v>74.459999999999994</v>
      </c>
      <c r="AB14" s="95">
        <v>6018100</v>
      </c>
      <c r="AC14" s="10">
        <v>74.459999999999994</v>
      </c>
      <c r="AD14" s="40">
        <f t="shared" si="1"/>
        <v>1.4200000000000017</v>
      </c>
      <c r="AE14" s="162">
        <f t="shared" si="2"/>
        <v>-6.9351827153909529E-3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42695</v>
      </c>
      <c r="X15" s="10">
        <v>74.66</v>
      </c>
      <c r="Y15" s="10">
        <v>75.19</v>
      </c>
      <c r="Z15" s="10">
        <v>74.45</v>
      </c>
      <c r="AA15" s="10">
        <v>74.98</v>
      </c>
      <c r="AB15" s="95">
        <v>6802900</v>
      </c>
      <c r="AC15" s="10">
        <v>74.98</v>
      </c>
      <c r="AD15" s="40">
        <f t="shared" si="1"/>
        <v>0.73999999999999488</v>
      </c>
      <c r="AE15" s="162">
        <f t="shared" si="2"/>
        <v>4.8244438488340702E-3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185"/>
      <c r="I16" s="3"/>
      <c r="J16" s="3"/>
      <c r="K16" s="3"/>
      <c r="W16" s="133">
        <v>42692</v>
      </c>
      <c r="X16" s="10">
        <v>75.59</v>
      </c>
      <c r="Y16" s="10">
        <v>75.739999999999995</v>
      </c>
      <c r="Z16" s="10">
        <v>74.25</v>
      </c>
      <c r="AA16" s="10">
        <v>74.62</v>
      </c>
      <c r="AB16" s="95">
        <v>8135700</v>
      </c>
      <c r="AC16" s="10">
        <v>74.62</v>
      </c>
      <c r="AD16" s="40">
        <f t="shared" si="1"/>
        <v>1.4899999999999949</v>
      </c>
      <c r="AE16" s="162">
        <f t="shared" si="2"/>
        <v>-1.2701772955808321E-2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H17" s="4"/>
      <c r="I17" s="4"/>
      <c r="J17" s="4"/>
      <c r="K17" s="4"/>
      <c r="W17" s="133">
        <v>42691</v>
      </c>
      <c r="X17" s="10">
        <v>75.72</v>
      </c>
      <c r="Y17" s="10">
        <v>76.02</v>
      </c>
      <c r="Z17" s="10">
        <v>74.849999999999994</v>
      </c>
      <c r="AA17" s="10">
        <v>75.58</v>
      </c>
      <c r="AB17" s="95">
        <v>9342000</v>
      </c>
      <c r="AC17" s="10">
        <v>75.58</v>
      </c>
      <c r="AD17" s="40">
        <f t="shared" si="1"/>
        <v>1.1700000000000017</v>
      </c>
      <c r="AE17" s="162">
        <f t="shared" si="2"/>
        <v>-5.5263157894737125E-3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42690</v>
      </c>
      <c r="X18" s="10">
        <v>76.08</v>
      </c>
      <c r="Y18" s="10">
        <v>76.88</v>
      </c>
      <c r="Z18" s="10">
        <v>75.569999999999993</v>
      </c>
      <c r="AA18" s="10">
        <v>76</v>
      </c>
      <c r="AB18" s="95">
        <v>8361200</v>
      </c>
      <c r="AC18" s="10">
        <v>76</v>
      </c>
      <c r="AD18" s="40">
        <f t="shared" si="1"/>
        <v>1.3100000000000023</v>
      </c>
      <c r="AE18" s="162">
        <f t="shared" si="2"/>
        <v>-4.5841519318925439E-3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42689</v>
      </c>
      <c r="X19" s="10">
        <v>77.03</v>
      </c>
      <c r="Y19" s="10">
        <v>77.11</v>
      </c>
      <c r="Z19" s="10">
        <v>75</v>
      </c>
      <c r="AA19" s="10">
        <v>76.349999999999994</v>
      </c>
      <c r="AB19" s="95">
        <v>8457400</v>
      </c>
      <c r="AC19" s="10">
        <v>76.349999999999994</v>
      </c>
      <c r="AD19" s="40">
        <f t="shared" si="1"/>
        <v>2.1099999999999994</v>
      </c>
      <c r="AE19" s="162">
        <f t="shared" si="2"/>
        <v>-5.2117263843648454E-3</v>
      </c>
    </row>
    <row r="20" spans="1:31" x14ac:dyDescent="0.25">
      <c r="B20" s="519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42688</v>
      </c>
      <c r="X20" s="10">
        <v>77.040000000000006</v>
      </c>
      <c r="Y20" s="10">
        <v>77.13</v>
      </c>
      <c r="Z20" s="10">
        <v>76.069999999999993</v>
      </c>
      <c r="AA20" s="10">
        <v>76.75</v>
      </c>
      <c r="AB20" s="95">
        <v>8781800</v>
      </c>
      <c r="AC20" s="10">
        <v>76.75</v>
      </c>
      <c r="AD20" s="40">
        <f t="shared" si="1"/>
        <v>1.0600000000000023</v>
      </c>
      <c r="AE20" s="162">
        <f t="shared" si="2"/>
        <v>4.3182412980895535E-3</v>
      </c>
    </row>
    <row r="21" spans="1:31" x14ac:dyDescent="0.25">
      <c r="B21" s="519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42685</v>
      </c>
      <c r="X21" s="10">
        <v>77.48</v>
      </c>
      <c r="Y21" s="10">
        <v>77.510000000000005</v>
      </c>
      <c r="Z21" s="10">
        <v>75.290000000000006</v>
      </c>
      <c r="AA21" s="10">
        <v>76.42</v>
      </c>
      <c r="AB21" s="95">
        <v>12857700</v>
      </c>
      <c r="AC21" s="10">
        <v>76.42</v>
      </c>
      <c r="AD21" s="40">
        <f t="shared" si="1"/>
        <v>2.2199999999999989</v>
      </c>
      <c r="AE21" s="162">
        <f t="shared" si="2"/>
        <v>-1.82425488180884E-2</v>
      </c>
    </row>
    <row r="22" spans="1:31" x14ac:dyDescent="0.25">
      <c r="W22" s="133">
        <v>42684</v>
      </c>
      <c r="X22" s="10">
        <v>79.66</v>
      </c>
      <c r="Y22" s="10">
        <v>80</v>
      </c>
      <c r="Z22" s="10">
        <v>76.94</v>
      </c>
      <c r="AA22" s="10">
        <v>77.84</v>
      </c>
      <c r="AB22" s="95">
        <v>16649400</v>
      </c>
      <c r="AC22" s="10">
        <v>77.84</v>
      </c>
      <c r="AD22" s="40">
        <f t="shared" si="1"/>
        <v>3.0600000000000023</v>
      </c>
      <c r="AE22" s="162">
        <f t="shared" si="2"/>
        <v>-8.0285459411238991E-3</v>
      </c>
    </row>
    <row r="23" spans="1:31" x14ac:dyDescent="0.25">
      <c r="W23" s="133">
        <v>42683</v>
      </c>
      <c r="X23" s="10">
        <v>76.8</v>
      </c>
      <c r="Y23" s="10">
        <v>80</v>
      </c>
      <c r="Z23" s="10">
        <v>76.75</v>
      </c>
      <c r="AA23" s="10">
        <v>78.47</v>
      </c>
      <c r="AB23" s="95">
        <v>26500000</v>
      </c>
      <c r="AC23" s="10">
        <v>78.47</v>
      </c>
      <c r="AD23" s="40">
        <f t="shared" si="1"/>
        <v>3.25</v>
      </c>
      <c r="AE23" s="162">
        <f t="shared" si="2"/>
        <v>5.9832522960561851E-2</v>
      </c>
    </row>
    <row r="24" spans="1:31" x14ac:dyDescent="0.25">
      <c r="W24" s="133">
        <v>42682</v>
      </c>
      <c r="X24" s="10">
        <v>73.930000000000007</v>
      </c>
      <c r="Y24" s="10">
        <v>74.66</v>
      </c>
      <c r="Z24" s="10">
        <v>73.290000000000006</v>
      </c>
      <c r="AA24" s="10">
        <v>74.040000000000006</v>
      </c>
      <c r="AB24" s="95">
        <v>7440600</v>
      </c>
      <c r="AC24" s="10">
        <v>74.040000000000006</v>
      </c>
      <c r="AD24" s="40">
        <f t="shared" si="1"/>
        <v>1.3699999999999903</v>
      </c>
      <c r="AE24" s="162">
        <f t="shared" si="2"/>
        <v>5.4054054054053502E-4</v>
      </c>
    </row>
    <row r="25" spans="1:31" x14ac:dyDescent="0.25">
      <c r="W25" s="133">
        <v>42681</v>
      </c>
      <c r="X25" s="10">
        <v>73.48</v>
      </c>
      <c r="Y25" s="10">
        <v>74.709999999999994</v>
      </c>
      <c r="Z25" s="10">
        <v>73.05</v>
      </c>
      <c r="AA25" s="10">
        <v>74</v>
      </c>
      <c r="AB25" s="95">
        <v>9446800</v>
      </c>
      <c r="AC25" s="10">
        <v>74</v>
      </c>
      <c r="AD25" s="40">
        <f t="shared" si="1"/>
        <v>1.6599999999999966</v>
      </c>
      <c r="AE25" s="162">
        <f t="shared" si="2"/>
        <v>2.1676101063095254E-2</v>
      </c>
    </row>
    <row r="26" spans="1:31" x14ac:dyDescent="0.25">
      <c r="W26" s="133">
        <v>42678</v>
      </c>
      <c r="X26" s="10">
        <v>71.52</v>
      </c>
      <c r="Y26" s="10">
        <v>73.290000000000006</v>
      </c>
      <c r="Z26" s="10">
        <v>71.39</v>
      </c>
      <c r="AA26" s="10">
        <v>72.430000000000007</v>
      </c>
      <c r="AB26" s="95">
        <v>11715800</v>
      </c>
      <c r="AC26" s="10">
        <v>72.430000000000007</v>
      </c>
      <c r="AD26" s="40">
        <f t="shared" si="1"/>
        <v>1.9000000000000057</v>
      </c>
      <c r="AE26" s="162">
        <f t="shared" si="2"/>
        <v>9.336677814938632E-3</v>
      </c>
    </row>
    <row r="27" spans="1:31" x14ac:dyDescent="0.25">
      <c r="W27" s="133">
        <v>42677</v>
      </c>
      <c r="X27" s="10">
        <v>72.33</v>
      </c>
      <c r="Y27" s="10">
        <v>72.930000000000007</v>
      </c>
      <c r="Z27" s="10">
        <v>71.680000000000007</v>
      </c>
      <c r="AA27" s="10">
        <v>71.760000000000005</v>
      </c>
      <c r="AB27" s="95">
        <v>9263200</v>
      </c>
      <c r="AC27" s="10">
        <v>71.760000000000005</v>
      </c>
      <c r="AD27" s="40">
        <f t="shared" si="1"/>
        <v>1.25</v>
      </c>
      <c r="AE27" s="162">
        <f t="shared" si="2"/>
        <v>-1.0343400910219236E-2</v>
      </c>
    </row>
    <row r="28" spans="1:31" x14ac:dyDescent="0.25">
      <c r="W28" s="133">
        <v>42676</v>
      </c>
      <c r="X28" s="10">
        <v>74</v>
      </c>
      <c r="Y28" s="10">
        <v>74.349999999999994</v>
      </c>
      <c r="Z28" s="10">
        <v>72.45</v>
      </c>
      <c r="AA28" s="10">
        <v>72.510000000000005</v>
      </c>
      <c r="AB28" s="95">
        <v>14620000</v>
      </c>
      <c r="AC28" s="10">
        <v>72.510000000000005</v>
      </c>
      <c r="AD28" s="40">
        <f t="shared" si="1"/>
        <v>1.8999999999999915</v>
      </c>
      <c r="AE28" s="162">
        <f t="shared" si="2"/>
        <v>-2.1061158363709809E-2</v>
      </c>
    </row>
    <row r="29" spans="1:31" x14ac:dyDescent="0.25">
      <c r="W29" s="133">
        <v>42675</v>
      </c>
      <c r="X29" s="10">
        <v>73.63</v>
      </c>
      <c r="Y29" s="10">
        <v>74.290000000000006</v>
      </c>
      <c r="Z29" s="10">
        <v>73.06</v>
      </c>
      <c r="AA29" s="10">
        <v>74.069999999999993</v>
      </c>
      <c r="AB29" s="95">
        <v>10741600</v>
      </c>
      <c r="AC29" s="10">
        <v>74.069999999999993</v>
      </c>
      <c r="AD29" s="40">
        <f t="shared" si="1"/>
        <v>1.230000000000004</v>
      </c>
      <c r="AE29" s="162">
        <f t="shared" si="2"/>
        <v>5.9758250713024541E-3</v>
      </c>
    </row>
    <row r="30" spans="1:31" x14ac:dyDescent="0.25">
      <c r="C30" s="4"/>
      <c r="D30" s="3"/>
      <c r="E30" s="3"/>
      <c r="F30" s="3"/>
      <c r="H30" s="72"/>
      <c r="W30" s="133">
        <v>42674</v>
      </c>
      <c r="X30" s="10">
        <v>74.09</v>
      </c>
      <c r="Y30" s="10">
        <v>74.44</v>
      </c>
      <c r="Z30" s="10">
        <v>73.55</v>
      </c>
      <c r="AA30" s="10">
        <v>73.63</v>
      </c>
      <c r="AB30" s="95">
        <v>8457000</v>
      </c>
      <c r="AC30" s="10">
        <v>73.63</v>
      </c>
      <c r="AD30" s="40">
        <f t="shared" si="1"/>
        <v>0.89000000000000057</v>
      </c>
      <c r="AE30" s="162">
        <f t="shared" si="2"/>
        <v>-3.3838657282079243E-3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42671</v>
      </c>
      <c r="X31" s="10">
        <v>74.75</v>
      </c>
      <c r="Y31" s="10">
        <v>74.78</v>
      </c>
      <c r="Z31" s="10">
        <v>73.23</v>
      </c>
      <c r="AA31" s="10">
        <v>73.88</v>
      </c>
      <c r="AB31" s="95">
        <v>13160000</v>
      </c>
      <c r="AC31" s="10">
        <v>73.88</v>
      </c>
      <c r="AD31" s="40">
        <f t="shared" si="1"/>
        <v>1.5499999999999972</v>
      </c>
      <c r="AE31" s="162">
        <f t="shared" si="2"/>
        <v>-2.5715416062244478E-2</v>
      </c>
    </row>
    <row r="32" spans="1:31" ht="15.75" thickBot="1" x14ac:dyDescent="0.3">
      <c r="A32" s="358" t="s">
        <v>200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42670</v>
      </c>
      <c r="X32" s="10">
        <v>75.930000000000007</v>
      </c>
      <c r="Y32" s="10">
        <v>76.36</v>
      </c>
      <c r="Z32" s="10">
        <v>75.64</v>
      </c>
      <c r="AA32" s="10">
        <v>75.83</v>
      </c>
      <c r="AB32" s="95">
        <v>9596400</v>
      </c>
      <c r="AC32" s="10">
        <v>75.83</v>
      </c>
      <c r="AD32" s="40">
        <f t="shared" si="1"/>
        <v>0.71999999999999886</v>
      </c>
      <c r="AE32" s="162">
        <f t="shared" si="2"/>
        <v>5.9697532501989947E-3</v>
      </c>
    </row>
    <row r="33" spans="1:31" x14ac:dyDescent="0.25">
      <c r="W33" s="133">
        <v>42669</v>
      </c>
      <c r="X33" s="10">
        <v>74.510000000000005</v>
      </c>
      <c r="Y33" s="10">
        <v>75.8</v>
      </c>
      <c r="Z33" s="10">
        <v>74.260000000000005</v>
      </c>
      <c r="AA33" s="10">
        <v>75.38</v>
      </c>
      <c r="AB33" s="95">
        <v>8333000</v>
      </c>
      <c r="AC33" s="10">
        <v>75.38</v>
      </c>
      <c r="AD33" s="40">
        <f t="shared" si="1"/>
        <v>1.539999999999992</v>
      </c>
      <c r="AE33" s="162">
        <f t="shared" si="2"/>
        <v>1.3035882273887855E-2</v>
      </c>
    </row>
    <row r="34" spans="1:31" x14ac:dyDescent="0.25">
      <c r="W34" s="133">
        <v>42668</v>
      </c>
      <c r="X34" s="10">
        <v>74.040000000000006</v>
      </c>
      <c r="Y34" s="10">
        <v>74.680000000000007</v>
      </c>
      <c r="Z34" s="10">
        <v>73.91</v>
      </c>
      <c r="AA34" s="10">
        <v>74.41</v>
      </c>
      <c r="AB34" s="95">
        <v>6140800</v>
      </c>
      <c r="AC34" s="10">
        <v>74.41</v>
      </c>
      <c r="AD34" s="40">
        <f t="shared" si="1"/>
        <v>0.77000000000001023</v>
      </c>
      <c r="AE34" s="162">
        <f t="shared" si="2"/>
        <v>3.5064059339176001E-3</v>
      </c>
    </row>
    <row r="35" spans="1:31" x14ac:dyDescent="0.25">
      <c r="W35" s="133">
        <v>42667</v>
      </c>
      <c r="X35" s="10">
        <v>74.510000000000005</v>
      </c>
      <c r="Y35" s="10">
        <v>74.78</v>
      </c>
      <c r="Z35" s="10">
        <v>73.739999999999995</v>
      </c>
      <c r="AA35" s="10">
        <v>74.150000000000006</v>
      </c>
      <c r="AB35" s="95">
        <v>7404000</v>
      </c>
      <c r="AC35" s="10">
        <v>74.150000000000006</v>
      </c>
      <c r="AD35" s="40">
        <f t="shared" si="1"/>
        <v>1.0400000000000063</v>
      </c>
      <c r="AE35" s="162">
        <f t="shared" si="2"/>
        <v>-1.8845066630771568E-3</v>
      </c>
    </row>
    <row r="36" spans="1:31" x14ac:dyDescent="0.25">
      <c r="W36" s="133">
        <v>42664</v>
      </c>
      <c r="X36" s="10">
        <v>74.099999999999994</v>
      </c>
      <c r="Y36" s="10">
        <v>74.94</v>
      </c>
      <c r="Z36" s="10">
        <v>73.78</v>
      </c>
      <c r="AA36" s="10">
        <v>74.290000000000006</v>
      </c>
      <c r="AB36" s="95">
        <v>8256500</v>
      </c>
      <c r="AC36" s="10">
        <v>74.290000000000006</v>
      </c>
      <c r="AD36" s="40">
        <f t="shared" si="1"/>
        <v>1.1599999999999966</v>
      </c>
      <c r="AE36" s="162">
        <f t="shared" si="2"/>
        <v>-2.691427802448132E-4</v>
      </c>
    </row>
    <row r="37" spans="1:31" x14ac:dyDescent="0.25">
      <c r="W37" s="133">
        <v>42663</v>
      </c>
      <c r="X37" s="10">
        <v>73.14</v>
      </c>
      <c r="Y37" s="10">
        <v>74.81</v>
      </c>
      <c r="Z37" s="10">
        <v>73.099999999999994</v>
      </c>
      <c r="AA37" s="10">
        <v>74.31</v>
      </c>
      <c r="AB37" s="95">
        <v>10351400</v>
      </c>
      <c r="AC37" s="10">
        <v>74.31</v>
      </c>
      <c r="AD37" s="40">
        <f t="shared" si="1"/>
        <v>1.710000000000008</v>
      </c>
      <c r="AE37" s="162">
        <f t="shared" si="2"/>
        <v>1.3226070357240216E-2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42662</v>
      </c>
      <c r="X38" s="10">
        <v>73.5</v>
      </c>
      <c r="Y38" s="10">
        <v>73.92</v>
      </c>
      <c r="Z38" s="10">
        <v>73.31</v>
      </c>
      <c r="AA38" s="10">
        <v>73.34</v>
      </c>
      <c r="AB38" s="95">
        <v>6326400</v>
      </c>
      <c r="AC38" s="10">
        <v>73.34</v>
      </c>
      <c r="AD38" s="40">
        <f t="shared" si="1"/>
        <v>0.60999999999999943</v>
      </c>
      <c r="AE38" s="162">
        <f t="shared" si="2"/>
        <v>-9.5354856286600231E-4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42661</v>
      </c>
      <c r="X39" s="10">
        <v>73.400000000000006</v>
      </c>
      <c r="Y39" s="10">
        <v>73.83</v>
      </c>
      <c r="Z39" s="10">
        <v>72.91</v>
      </c>
      <c r="AA39" s="10">
        <v>73.41</v>
      </c>
      <c r="AB39" s="95">
        <v>6353500</v>
      </c>
      <c r="AC39" s="10">
        <v>73.41</v>
      </c>
      <c r="AD39" s="40">
        <f t="shared" si="1"/>
        <v>0.92000000000000171</v>
      </c>
      <c r="AE39" s="162">
        <f t="shared" si="2"/>
        <v>1.0600220264317173E-2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42660</v>
      </c>
      <c r="X40" s="10">
        <v>72.540000000000006</v>
      </c>
      <c r="Y40" s="10">
        <v>73.459999999999994</v>
      </c>
      <c r="Z40" s="10">
        <v>72.31</v>
      </c>
      <c r="AA40" s="10">
        <v>72.64</v>
      </c>
      <c r="AB40" s="95">
        <v>8181400</v>
      </c>
      <c r="AC40" s="10">
        <v>72.64</v>
      </c>
      <c r="AD40" s="40">
        <f t="shared" si="1"/>
        <v>1.1499999999999915</v>
      </c>
      <c r="AE40" s="162">
        <f t="shared" si="2"/>
        <v>-1.5120274914088849E-3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42657</v>
      </c>
      <c r="X41" s="10">
        <v>73.27</v>
      </c>
      <c r="Y41" s="10">
        <v>73.5</v>
      </c>
      <c r="Z41" s="10">
        <v>72.73</v>
      </c>
      <c r="AA41" s="10">
        <v>72.75</v>
      </c>
      <c r="AB41" s="95">
        <v>7359100</v>
      </c>
      <c r="AC41" s="10">
        <v>72.75</v>
      </c>
      <c r="AD41" s="40">
        <f t="shared" si="1"/>
        <v>0.76999999999999602</v>
      </c>
      <c r="AE41" s="162">
        <f t="shared" si="2"/>
        <v>-4.2430878729811106E-3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20" t="s">
        <v>78</v>
      </c>
      <c r="P42" s="620"/>
      <c r="T42" s="91" t="s">
        <v>113</v>
      </c>
      <c r="W42" s="133">
        <v>42656</v>
      </c>
      <c r="X42" s="10">
        <v>72.290000000000006</v>
      </c>
      <c r="Y42" s="10">
        <v>73.930000000000007</v>
      </c>
      <c r="Z42" s="10">
        <v>72.209999999999994</v>
      </c>
      <c r="AA42" s="10">
        <v>73.06</v>
      </c>
      <c r="AB42" s="95">
        <v>10586100</v>
      </c>
      <c r="AC42" s="10">
        <v>73.06</v>
      </c>
      <c r="AD42" s="40">
        <f t="shared" si="1"/>
        <v>1.7200000000000131</v>
      </c>
      <c r="AE42" s="162">
        <f t="shared" si="2"/>
        <v>4.1079008626598856E-4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79.970000000000013</v>
      </c>
      <c r="Q43" s="2"/>
      <c r="T43" s="128" t="s">
        <v>98</v>
      </c>
      <c r="U43" s="98">
        <v>72.02</v>
      </c>
      <c r="W43" s="133">
        <v>42655</v>
      </c>
      <c r="X43" s="10">
        <v>74.180000000000007</v>
      </c>
      <c r="Y43" s="10">
        <v>74.209999999999994</v>
      </c>
      <c r="Z43" s="10">
        <v>72.92</v>
      </c>
      <c r="AA43" s="10">
        <v>73.03</v>
      </c>
      <c r="AB43" s="95">
        <v>10014500</v>
      </c>
      <c r="AC43" s="10">
        <v>73.03</v>
      </c>
      <c r="AD43" s="40">
        <f t="shared" si="1"/>
        <v>1.289999999999992</v>
      </c>
      <c r="AE43" s="162">
        <f t="shared" si="2"/>
        <v>-1.0701706854510884E-2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79.243000000000009</v>
      </c>
      <c r="Q44" s="2"/>
      <c r="T44" s="93" t="s">
        <v>99</v>
      </c>
      <c r="U44" s="88">
        <v>72.34</v>
      </c>
      <c r="W44" s="133">
        <v>42654</v>
      </c>
      <c r="X44" s="10">
        <v>75.14</v>
      </c>
      <c r="Y44" s="10">
        <v>75.28</v>
      </c>
      <c r="Z44" s="10">
        <v>73.56</v>
      </c>
      <c r="AA44" s="10">
        <v>73.819999999999993</v>
      </c>
      <c r="AB44" s="95">
        <v>11910000</v>
      </c>
      <c r="AC44" s="10">
        <v>73.819999999999993</v>
      </c>
      <c r="AD44" s="40">
        <f t="shared" si="1"/>
        <v>1.7199999999999989</v>
      </c>
      <c r="AE44" s="162">
        <f t="shared" si="2"/>
        <v>-2.2122135382169894E-2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78.516000000000005</v>
      </c>
      <c r="Q45" s="2"/>
      <c r="T45" s="93" t="s">
        <v>100</v>
      </c>
      <c r="U45" s="88" t="s">
        <v>642</v>
      </c>
      <c r="W45" s="133">
        <v>42653</v>
      </c>
      <c r="X45" s="10">
        <v>75.5</v>
      </c>
      <c r="Y45" s="10">
        <v>75.97</v>
      </c>
      <c r="Z45" s="10">
        <v>75.260000000000005</v>
      </c>
      <c r="AA45" s="10">
        <v>75.489999999999995</v>
      </c>
      <c r="AB45" s="95">
        <v>7161100</v>
      </c>
      <c r="AC45" s="10">
        <v>75.489999999999995</v>
      </c>
      <c r="AD45" s="40">
        <f t="shared" si="1"/>
        <v>0.70999999999999375</v>
      </c>
      <c r="AE45" s="162">
        <f t="shared" si="2"/>
        <v>3.3227006911218382E-3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77.789000000000001</v>
      </c>
      <c r="Q46" s="2"/>
      <c r="T46" s="93" t="s">
        <v>101</v>
      </c>
      <c r="U46" s="88" t="s">
        <v>643</v>
      </c>
      <c r="W46" s="133">
        <v>42650</v>
      </c>
      <c r="X46" s="10">
        <v>76.45</v>
      </c>
      <c r="Y46" s="10">
        <v>76.48</v>
      </c>
      <c r="Z46" s="10">
        <v>74.92</v>
      </c>
      <c r="AA46" s="10">
        <v>75.239999999999995</v>
      </c>
      <c r="AB46" s="95">
        <v>11149200</v>
      </c>
      <c r="AC46" s="10">
        <v>75.239999999999995</v>
      </c>
      <c r="AD46" s="40">
        <f t="shared" si="1"/>
        <v>1.5600000000000023</v>
      </c>
      <c r="AE46" s="162">
        <f t="shared" si="2"/>
        <v>-1.272798845295886E-2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77.062000000000012</v>
      </c>
      <c r="Q47" s="2"/>
      <c r="T47" s="93" t="s">
        <v>102</v>
      </c>
      <c r="U47" s="88">
        <v>95.47</v>
      </c>
      <c r="W47" s="133">
        <v>42649</v>
      </c>
      <c r="X47" s="10">
        <v>77.38</v>
      </c>
      <c r="Y47" s="10">
        <v>77.760000000000005</v>
      </c>
      <c r="Z47" s="10">
        <v>76.08</v>
      </c>
      <c r="AA47" s="10">
        <v>76.209999999999994</v>
      </c>
      <c r="AB47" s="95">
        <v>10168200</v>
      </c>
      <c r="AC47" s="10">
        <v>76.209999999999994</v>
      </c>
      <c r="AD47" s="40">
        <f t="shared" si="1"/>
        <v>1.6800000000000068</v>
      </c>
      <c r="AE47" s="162">
        <f t="shared" si="2"/>
        <v>-1.7532551244037631E-2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76.335000000000008</v>
      </c>
      <c r="Q48" s="2"/>
      <c r="T48" s="93" t="s">
        <v>103</v>
      </c>
      <c r="U48" s="88">
        <v>0.88731400000000005</v>
      </c>
      <c r="W48" s="133">
        <v>42648</v>
      </c>
      <c r="X48" s="10">
        <v>77.349999999999994</v>
      </c>
      <c r="Y48" s="10">
        <v>78</v>
      </c>
      <c r="Z48" s="10">
        <v>77.2</v>
      </c>
      <c r="AA48" s="10">
        <v>77.569999999999993</v>
      </c>
      <c r="AB48" s="95">
        <v>7910200</v>
      </c>
      <c r="AC48" s="10">
        <v>77.569999999999993</v>
      </c>
      <c r="AD48" s="40">
        <f t="shared" si="1"/>
        <v>0.79999999999999716</v>
      </c>
      <c r="AE48" s="162">
        <f t="shared" si="2"/>
        <v>4.2723977213878772E-3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75.608000000000004</v>
      </c>
      <c r="Q49" s="2"/>
      <c r="T49" s="93" t="s">
        <v>122</v>
      </c>
      <c r="U49" s="88" t="s">
        <v>366</v>
      </c>
      <c r="W49" s="133">
        <v>42647</v>
      </c>
      <c r="X49" s="10">
        <v>77.599999999999994</v>
      </c>
      <c r="Y49" s="10">
        <v>78.42</v>
      </c>
      <c r="Z49" s="10">
        <v>77.12</v>
      </c>
      <c r="AA49" s="10">
        <v>77.239999999999995</v>
      </c>
      <c r="AB49" s="95">
        <v>8219400</v>
      </c>
      <c r="AC49" s="10">
        <v>77.239999999999995</v>
      </c>
      <c r="AD49" s="40">
        <f t="shared" si="1"/>
        <v>1.2999999999999972</v>
      </c>
      <c r="AE49" s="162">
        <f t="shared" si="2"/>
        <v>-1.0124311162373556E-2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74.881</v>
      </c>
      <c r="Q50" s="2"/>
      <c r="T50" s="93"/>
      <c r="U50" s="88"/>
      <c r="W50" s="133">
        <v>42646</v>
      </c>
      <c r="X50" s="10">
        <v>78.63</v>
      </c>
      <c r="Y50" s="10">
        <v>78.97</v>
      </c>
      <c r="Z50" s="10">
        <v>77.25</v>
      </c>
      <c r="AA50" s="10">
        <v>78.03</v>
      </c>
      <c r="AB50" s="95">
        <v>10626200</v>
      </c>
      <c r="AC50" s="10">
        <v>78.03</v>
      </c>
      <c r="AD50" s="40">
        <f t="shared" si="1"/>
        <v>1.7199999999999989</v>
      </c>
      <c r="AE50" s="162">
        <f t="shared" si="2"/>
        <v>-1.3776541961577404E-2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74.154000000000011</v>
      </c>
      <c r="Q51" s="2"/>
      <c r="T51" s="93" t="s">
        <v>105</v>
      </c>
      <c r="U51" s="88" t="s">
        <v>644</v>
      </c>
      <c r="W51" s="133">
        <v>42643</v>
      </c>
      <c r="X51" s="10">
        <v>78.06</v>
      </c>
      <c r="Y51" s="10">
        <v>79.63</v>
      </c>
      <c r="Z51" s="10">
        <v>78.05</v>
      </c>
      <c r="AA51" s="10">
        <v>79.12</v>
      </c>
      <c r="AB51" s="95">
        <v>11031500</v>
      </c>
      <c r="AC51" s="10">
        <v>79.12</v>
      </c>
      <c r="AD51" s="40">
        <f t="shared" si="1"/>
        <v>1.5799999999999983</v>
      </c>
      <c r="AE51" s="162">
        <f t="shared" si="2"/>
        <v>1.6182892370922186E-2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73.427000000000007</v>
      </c>
      <c r="Q52" s="2"/>
      <c r="T52" s="93" t="s">
        <v>106</v>
      </c>
      <c r="U52" s="88" t="s">
        <v>645</v>
      </c>
      <c r="W52" s="133">
        <v>42642</v>
      </c>
      <c r="X52" s="10">
        <v>79.16</v>
      </c>
      <c r="Y52" s="10">
        <v>79.34</v>
      </c>
      <c r="Z52" s="10">
        <v>77.75</v>
      </c>
      <c r="AA52" s="10">
        <v>77.86</v>
      </c>
      <c r="AB52" s="95">
        <v>7618600</v>
      </c>
      <c r="AC52" s="10">
        <v>77.86</v>
      </c>
      <c r="AD52" s="40">
        <f t="shared" si="1"/>
        <v>1.5900000000000034</v>
      </c>
      <c r="AE52" s="162">
        <f t="shared" si="2"/>
        <v>-1.4055970621755121E-2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191</v>
      </c>
      <c r="O53" s="83">
        <v>1</v>
      </c>
      <c r="P53" s="83">
        <f t="shared" si="6"/>
        <v>72.7</v>
      </c>
      <c r="Q53" s="2"/>
      <c r="T53" s="93" t="s">
        <v>107</v>
      </c>
      <c r="U53" s="90">
        <v>9936284</v>
      </c>
      <c r="W53" s="133">
        <v>42641</v>
      </c>
      <c r="X53" s="10">
        <v>79.12</v>
      </c>
      <c r="Y53" s="10">
        <v>79.5</v>
      </c>
      <c r="Z53" s="10">
        <v>78.510000000000005</v>
      </c>
      <c r="AA53" s="10">
        <v>78.97</v>
      </c>
      <c r="AB53" s="95">
        <v>6854100</v>
      </c>
      <c r="AC53" s="10">
        <v>78.97</v>
      </c>
      <c r="AD53" s="40">
        <f t="shared" si="1"/>
        <v>0.98999999999999488</v>
      </c>
      <c r="AE53" s="162">
        <f t="shared" si="2"/>
        <v>-3.5331230283911497E-3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71.972999999999999</v>
      </c>
      <c r="Q54" s="2"/>
      <c r="T54" s="93" t="s">
        <v>110</v>
      </c>
      <c r="U54" s="90">
        <v>9704660</v>
      </c>
      <c r="W54" s="133">
        <v>42640</v>
      </c>
      <c r="X54" s="10">
        <v>79.319999999999993</v>
      </c>
      <c r="Y54" s="10">
        <v>79.900000000000006</v>
      </c>
      <c r="Z54" s="10">
        <v>78.64</v>
      </c>
      <c r="AA54" s="10">
        <v>79.25</v>
      </c>
      <c r="AB54" s="95">
        <v>13214300</v>
      </c>
      <c r="AC54" s="10">
        <v>79.25</v>
      </c>
      <c r="AD54" s="40">
        <f t="shared" si="1"/>
        <v>1.2600000000000051</v>
      </c>
      <c r="AE54" s="162">
        <f t="shared" si="2"/>
        <v>-1.699330191019599E-2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71.245999999999995</v>
      </c>
      <c r="Q55" s="2"/>
      <c r="T55" s="93" t="s">
        <v>108</v>
      </c>
      <c r="U55" s="88" t="s">
        <v>646</v>
      </c>
      <c r="W55" s="133">
        <v>42639</v>
      </c>
      <c r="X55" s="10">
        <v>81</v>
      </c>
      <c r="Y55" s="10">
        <v>81.13</v>
      </c>
      <c r="Z55" s="10">
        <v>79.92</v>
      </c>
      <c r="AA55" s="10">
        <v>80.62</v>
      </c>
      <c r="AB55" s="95">
        <v>9036000</v>
      </c>
      <c r="AC55" s="10">
        <v>80.62</v>
      </c>
      <c r="AD55" s="40">
        <f t="shared" si="1"/>
        <v>1.2099999999999937</v>
      </c>
      <c r="AE55" s="162">
        <f t="shared" si="2"/>
        <v>-9.217156200073684E-3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70.519000000000005</v>
      </c>
      <c r="T56" s="93" t="s">
        <v>111</v>
      </c>
      <c r="U56" s="88">
        <v>6.72</v>
      </c>
      <c r="W56" s="133">
        <v>42636</v>
      </c>
      <c r="X56" s="10">
        <v>81.55</v>
      </c>
      <c r="Y56" s="10">
        <v>82</v>
      </c>
      <c r="Z56" s="10">
        <v>81.22</v>
      </c>
      <c r="AA56" s="10">
        <v>81.37</v>
      </c>
      <c r="AB56" s="95">
        <v>7534500</v>
      </c>
      <c r="AC56" s="10">
        <v>81.37</v>
      </c>
      <c r="AD56" s="40">
        <f t="shared" si="1"/>
        <v>0.78000000000000114</v>
      </c>
      <c r="AE56" s="162">
        <f t="shared" si="2"/>
        <v>-1.8400392541706445E-3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69.792000000000002</v>
      </c>
      <c r="T57" s="93" t="s">
        <v>112</v>
      </c>
      <c r="U57" s="88">
        <v>10.82</v>
      </c>
      <c r="W57" s="133">
        <v>42635</v>
      </c>
      <c r="X57" s="10">
        <v>81.97</v>
      </c>
      <c r="Y57" s="10">
        <v>82</v>
      </c>
      <c r="Z57" s="10">
        <v>80.900000000000006</v>
      </c>
      <c r="AA57" s="10">
        <v>81.52</v>
      </c>
      <c r="AB57" s="95">
        <v>8213800</v>
      </c>
      <c r="AC57" s="10">
        <v>81.52</v>
      </c>
      <c r="AD57" s="40">
        <f t="shared" si="1"/>
        <v>1.0999999999999943</v>
      </c>
      <c r="AE57" s="162">
        <f t="shared" si="2"/>
        <v>-2.2031823745410906E-3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69.064999999999998</v>
      </c>
      <c r="T58" s="93" t="s">
        <v>109</v>
      </c>
      <c r="U58" s="88" t="s">
        <v>647</v>
      </c>
      <c r="W58" s="133">
        <v>42634</v>
      </c>
      <c r="X58" s="10">
        <v>82.03</v>
      </c>
      <c r="Y58" s="10">
        <v>82.05</v>
      </c>
      <c r="Z58" s="10">
        <v>80.66</v>
      </c>
      <c r="AA58" s="10">
        <v>81.7</v>
      </c>
      <c r="AB58" s="95">
        <v>13628800</v>
      </c>
      <c r="AC58" s="10">
        <v>81.7</v>
      </c>
      <c r="AD58" s="40">
        <f t="shared" si="1"/>
        <v>1.3900000000000006</v>
      </c>
      <c r="AE58" s="162">
        <f t="shared" si="2"/>
        <v>-9.7823428711174554E-4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68.337999999999994</v>
      </c>
      <c r="W59" s="133">
        <v>42633</v>
      </c>
      <c r="X59" s="10">
        <v>79.64</v>
      </c>
      <c r="Y59" s="10">
        <v>82.07</v>
      </c>
      <c r="Z59" s="10">
        <v>79.63</v>
      </c>
      <c r="AA59" s="10">
        <v>81.78</v>
      </c>
      <c r="AB59" s="95">
        <v>17560700</v>
      </c>
      <c r="AC59" s="10">
        <v>81.78</v>
      </c>
      <c r="AD59" s="40">
        <f t="shared" si="1"/>
        <v>2.4399999999999977</v>
      </c>
      <c r="AE59" s="162">
        <f t="shared" si="2"/>
        <v>3.53209266995822E-2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67.611000000000004</v>
      </c>
      <c r="W60" s="133">
        <v>42632</v>
      </c>
      <c r="X60" s="10">
        <v>78.92</v>
      </c>
      <c r="Y60" s="10">
        <v>79.510000000000005</v>
      </c>
      <c r="Z60" s="10">
        <v>78.81</v>
      </c>
      <c r="AA60" s="10">
        <v>78.989999999999995</v>
      </c>
      <c r="AB60" s="95">
        <v>7234200</v>
      </c>
      <c r="AC60" s="10">
        <v>78.989999999999995</v>
      </c>
      <c r="AD60" s="40">
        <f t="shared" si="1"/>
        <v>0.70000000000000284</v>
      </c>
      <c r="AE60" s="162">
        <f t="shared" si="2"/>
        <v>2.4111675126903265E-3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66.884</v>
      </c>
      <c r="W61" s="133">
        <v>42629</v>
      </c>
      <c r="X61" s="10">
        <v>78.849999999999994</v>
      </c>
      <c r="Y61" s="10">
        <v>79.19</v>
      </c>
      <c r="Z61" s="10">
        <v>78.41</v>
      </c>
      <c r="AA61" s="10">
        <v>78.8</v>
      </c>
      <c r="AB61" s="95">
        <v>10307900</v>
      </c>
      <c r="AC61" s="10">
        <v>78.8</v>
      </c>
      <c r="AD61" s="40">
        <f t="shared" si="1"/>
        <v>0.78000000000000114</v>
      </c>
      <c r="AE61" s="162">
        <f t="shared" si="2"/>
        <v>-5.0735667174028887E-4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66.157000000000011</v>
      </c>
      <c r="W62" s="133">
        <v>42628</v>
      </c>
      <c r="X62" s="10">
        <v>77.75</v>
      </c>
      <c r="Y62" s="10">
        <v>79.2</v>
      </c>
      <c r="Z62" s="10">
        <v>77.27</v>
      </c>
      <c r="AA62" s="10">
        <v>78.84</v>
      </c>
      <c r="AB62" s="95">
        <v>10112800</v>
      </c>
      <c r="AC62" s="10">
        <v>78.84</v>
      </c>
      <c r="AD62" s="40">
        <f t="shared" si="1"/>
        <v>1.9300000000000068</v>
      </c>
      <c r="AE62" s="162">
        <f t="shared" si="2"/>
        <v>1.5717598557072998E-2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65.430000000000007</v>
      </c>
      <c r="W63" s="133">
        <v>42627</v>
      </c>
      <c r="X63" s="10">
        <v>77.94</v>
      </c>
      <c r="Y63" s="10">
        <v>78.400000000000006</v>
      </c>
      <c r="Z63" s="10">
        <v>77.44</v>
      </c>
      <c r="AA63" s="10">
        <v>77.62</v>
      </c>
      <c r="AB63" s="95">
        <v>8311200</v>
      </c>
      <c r="AC63" s="10">
        <v>77.62</v>
      </c>
      <c r="AD63" s="40">
        <f t="shared" si="1"/>
        <v>0.96000000000000796</v>
      </c>
      <c r="AE63" s="162" t="e">
        <f t="shared" si="2"/>
        <v>#DIV/0!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42627</v>
      </c>
      <c r="X64" s="10" t="s">
        <v>234</v>
      </c>
      <c r="Y64" s="10"/>
      <c r="Z64" s="10"/>
      <c r="AA64" s="10"/>
      <c r="AB64" s="95"/>
      <c r="AC64" s="10"/>
      <c r="AD64" s="40">
        <f t="shared" si="1"/>
        <v>0</v>
      </c>
      <c r="AE64" s="162">
        <f t="shared" si="2"/>
        <v>-1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42626</v>
      </c>
      <c r="X65" s="10">
        <v>78.66</v>
      </c>
      <c r="Y65" s="10">
        <v>78.66</v>
      </c>
      <c r="Z65" s="10">
        <v>77.5</v>
      </c>
      <c r="AA65" s="10">
        <v>78.06</v>
      </c>
      <c r="AB65" s="95">
        <v>9389600</v>
      </c>
      <c r="AC65" s="10">
        <v>77.59</v>
      </c>
      <c r="AD65" s="40">
        <f t="shared" si="1"/>
        <v>1.1599999999999966</v>
      </c>
      <c r="AE65" s="162">
        <f t="shared" si="2"/>
        <v>-1.0079101811686586E-2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42625</v>
      </c>
      <c r="X66" s="10">
        <v>77.69</v>
      </c>
      <c r="Y66" s="10">
        <v>79.03</v>
      </c>
      <c r="Z66" s="10">
        <v>77.69</v>
      </c>
      <c r="AA66" s="10">
        <v>78.849999999999994</v>
      </c>
      <c r="AB66" s="95">
        <v>8896100</v>
      </c>
      <c r="AC66" s="10">
        <v>78.38</v>
      </c>
      <c r="AD66" s="40">
        <f t="shared" si="1"/>
        <v>1.3400000000000034</v>
      </c>
      <c r="AE66" s="162">
        <f t="shared" si="2"/>
        <v>1.0311936065996452E-2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42622</v>
      </c>
      <c r="X67" s="10">
        <v>78.459999999999994</v>
      </c>
      <c r="Y67" s="10">
        <v>79</v>
      </c>
      <c r="Z67" s="10">
        <v>78.05</v>
      </c>
      <c r="AA67" s="10">
        <v>78.05</v>
      </c>
      <c r="AB67" s="95">
        <v>10415200</v>
      </c>
      <c r="AC67" s="10">
        <v>77.58</v>
      </c>
      <c r="AD67" s="40">
        <f>Y67-Z67</f>
        <v>0.95000000000000284</v>
      </c>
      <c r="AE67" s="162">
        <f>AC67/AC68-1</f>
        <v>-1.1845624761177009E-2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42621</v>
      </c>
      <c r="X68" s="10">
        <v>78.33</v>
      </c>
      <c r="Y68" s="10">
        <v>79.14</v>
      </c>
      <c r="Z68" s="10">
        <v>77.599999999999994</v>
      </c>
      <c r="AA68" s="10">
        <v>78.989999999999995</v>
      </c>
      <c r="AB68" s="95">
        <v>8549600</v>
      </c>
      <c r="AC68" s="10">
        <v>78.510000000000005</v>
      </c>
      <c r="AD68" s="40">
        <f>Y68-Z68</f>
        <v>1.5400000000000063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191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88" t="s">
        <v>378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42713</v>
      </c>
      <c r="X2" s="10">
        <v>70.760000000000005</v>
      </c>
      <c r="Y2" s="10">
        <v>70.78</v>
      </c>
      <c r="Z2" s="10">
        <v>70</v>
      </c>
      <c r="AA2" s="10">
        <v>70.069999999999993</v>
      </c>
      <c r="AB2" s="95">
        <v>266400</v>
      </c>
      <c r="AC2" s="10">
        <v>70.069999999999993</v>
      </c>
      <c r="AD2" s="2">
        <f>Y2-Z2</f>
        <v>0.78000000000000114</v>
      </c>
      <c r="AE2" s="138">
        <f>AC2/AC3-1</f>
        <v>-1.0869565217391464E-2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70.069999999999993</v>
      </c>
      <c r="W3" s="133">
        <v>42712</v>
      </c>
      <c r="X3" s="10">
        <v>71.31</v>
      </c>
      <c r="Y3" s="10">
        <v>71.459999999999994</v>
      </c>
      <c r="Z3" s="10">
        <v>70.569999999999993</v>
      </c>
      <c r="AA3" s="10">
        <v>70.84</v>
      </c>
      <c r="AB3" s="95">
        <v>291100</v>
      </c>
      <c r="AC3" s="10">
        <v>70.84</v>
      </c>
      <c r="AD3" s="2">
        <f t="shared" ref="AD3:AD66" si="0">Y3-Z3</f>
        <v>0.89000000000000057</v>
      </c>
      <c r="AE3" s="138">
        <f t="shared" ref="AE3:AE66" si="1">AC3/AC4-1</f>
        <v>-3.6568213783402248E-3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70.069999999999993</v>
      </c>
      <c r="R4" s="521">
        <v>-1.09E-2</v>
      </c>
      <c r="W4" s="133">
        <v>42711</v>
      </c>
      <c r="X4" s="10">
        <v>70</v>
      </c>
      <c r="Y4" s="10">
        <v>71.41</v>
      </c>
      <c r="Z4" s="10">
        <v>69.63</v>
      </c>
      <c r="AA4" s="10">
        <v>71.099999999999994</v>
      </c>
      <c r="AB4" s="95">
        <v>321600</v>
      </c>
      <c r="AC4" s="10">
        <v>71.099999999999994</v>
      </c>
      <c r="AD4" s="2">
        <f t="shared" si="0"/>
        <v>1.7800000000000011</v>
      </c>
      <c r="AE4" s="138">
        <f t="shared" si="1"/>
        <v>1.8041237113401998E-2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69.05</v>
      </c>
      <c r="Y5" s="10">
        <v>69.87</v>
      </c>
      <c r="Z5" s="10">
        <v>68.7</v>
      </c>
      <c r="AA5" s="10">
        <v>69.84</v>
      </c>
      <c r="AB5" s="95">
        <v>369400</v>
      </c>
      <c r="AC5" s="10">
        <v>69.84</v>
      </c>
      <c r="AD5" s="2">
        <f t="shared" si="0"/>
        <v>1.1700000000000017</v>
      </c>
      <c r="AE5" s="138">
        <f t="shared" si="1"/>
        <v>1.2614180078295067E-2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69.3</v>
      </c>
      <c r="Y6" s="10">
        <v>69.97</v>
      </c>
      <c r="Z6" s="10">
        <v>68.790000000000006</v>
      </c>
      <c r="AA6" s="10">
        <v>68.97</v>
      </c>
      <c r="AB6" s="95">
        <v>366800</v>
      </c>
      <c r="AC6" s="10">
        <v>68.97</v>
      </c>
      <c r="AD6" s="2">
        <f t="shared" si="0"/>
        <v>1.1799999999999926</v>
      </c>
      <c r="AE6" s="138">
        <f t="shared" si="1"/>
        <v>4.351610095736369E-4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42706</v>
      </c>
      <c r="X7" s="10">
        <v>68.33</v>
      </c>
      <c r="Y7" s="10">
        <v>69.2</v>
      </c>
      <c r="Z7" s="10">
        <v>67.92</v>
      </c>
      <c r="AA7" s="10">
        <v>68.94</v>
      </c>
      <c r="AB7" s="95">
        <v>370500</v>
      </c>
      <c r="AC7" s="10">
        <v>68.94</v>
      </c>
      <c r="AD7" s="2">
        <f t="shared" si="0"/>
        <v>1.2800000000000011</v>
      </c>
      <c r="AE7" s="138">
        <f t="shared" si="1"/>
        <v>8.0421114197981591E-3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68.14</v>
      </c>
      <c r="Y8" s="10">
        <v>68.53</v>
      </c>
      <c r="Z8" s="10">
        <v>67.78</v>
      </c>
      <c r="AA8" s="10">
        <v>68.39</v>
      </c>
      <c r="AB8" s="95">
        <v>519700</v>
      </c>
      <c r="AC8" s="10">
        <v>68.39</v>
      </c>
      <c r="AD8" s="2">
        <f t="shared" si="0"/>
        <v>0.75</v>
      </c>
      <c r="AE8" s="138">
        <f t="shared" si="1"/>
        <v>9.7445740439980888E-3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67.5</v>
      </c>
      <c r="Y9" s="10">
        <v>68.34</v>
      </c>
      <c r="Z9" s="10">
        <v>67.5</v>
      </c>
      <c r="AA9" s="10">
        <v>67.73</v>
      </c>
      <c r="AB9" s="95">
        <v>652600</v>
      </c>
      <c r="AC9" s="10">
        <v>67.73</v>
      </c>
      <c r="AD9" s="2">
        <f t="shared" si="0"/>
        <v>0.84000000000000341</v>
      </c>
      <c r="AE9" s="138">
        <f t="shared" si="1"/>
        <v>5.1944197091127187E-3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42703</v>
      </c>
      <c r="X10" s="10">
        <v>67.459999999999994</v>
      </c>
      <c r="Y10" s="10">
        <v>68.45</v>
      </c>
      <c r="Z10" s="10">
        <v>67.34</v>
      </c>
      <c r="AA10" s="10">
        <v>67.38</v>
      </c>
      <c r="AB10" s="95">
        <v>443900</v>
      </c>
      <c r="AC10" s="10">
        <v>67.38</v>
      </c>
      <c r="AD10" s="2">
        <f t="shared" si="0"/>
        <v>1.1099999999999994</v>
      </c>
      <c r="AE10" s="138">
        <f t="shared" si="1"/>
        <v>1.3374944271062894E-3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42702</v>
      </c>
      <c r="X11" s="10">
        <v>67.930000000000007</v>
      </c>
      <c r="Y11" s="10">
        <v>68.069999999999993</v>
      </c>
      <c r="Z11" s="10">
        <v>67.2</v>
      </c>
      <c r="AA11" s="10">
        <v>67.290000000000006</v>
      </c>
      <c r="AB11" s="95">
        <v>308600</v>
      </c>
      <c r="AC11" s="10">
        <v>67.290000000000006</v>
      </c>
      <c r="AD11" s="2">
        <f t="shared" si="0"/>
        <v>0.86999999999999034</v>
      </c>
      <c r="AE11" s="138">
        <f t="shared" si="1"/>
        <v>-1.015004413062659E-2</v>
      </c>
    </row>
    <row r="12" spans="1:31" x14ac:dyDescent="0.25">
      <c r="W12" s="133">
        <v>42699</v>
      </c>
      <c r="X12" s="10">
        <v>67.95</v>
      </c>
      <c r="Y12" s="10">
        <v>67.98</v>
      </c>
      <c r="Z12" s="10">
        <v>67.739999999999995</v>
      </c>
      <c r="AA12" s="10">
        <v>67.98</v>
      </c>
      <c r="AB12" s="95">
        <v>191000</v>
      </c>
      <c r="AC12" s="10">
        <v>67.98</v>
      </c>
      <c r="AD12" s="2">
        <f t="shared" si="0"/>
        <v>0.24000000000000909</v>
      </c>
      <c r="AE12" s="138">
        <f t="shared" si="1"/>
        <v>2.9429075927023263E-4</v>
      </c>
    </row>
    <row r="13" spans="1:31" x14ac:dyDescent="0.25">
      <c r="W13" s="133">
        <v>42697</v>
      </c>
      <c r="X13" s="10">
        <v>67.739999999999995</v>
      </c>
      <c r="Y13" s="10">
        <v>68.98</v>
      </c>
      <c r="Z13" s="10">
        <v>67.05</v>
      </c>
      <c r="AA13" s="10">
        <v>67.959999999999994</v>
      </c>
      <c r="AB13" s="95">
        <v>465600</v>
      </c>
      <c r="AC13" s="10">
        <v>67.959999999999994</v>
      </c>
      <c r="AD13" s="2">
        <f t="shared" si="0"/>
        <v>1.9300000000000068</v>
      </c>
      <c r="AE13" s="138">
        <f t="shared" si="1"/>
        <v>2.2120631175341909E-3</v>
      </c>
    </row>
    <row r="14" spans="1:31" x14ac:dyDescent="0.25">
      <c r="W14" s="133">
        <v>42696</v>
      </c>
      <c r="X14" s="10">
        <v>68.040000000000006</v>
      </c>
      <c r="Y14" s="10">
        <v>68.209999999999994</v>
      </c>
      <c r="Z14" s="10">
        <v>67.66</v>
      </c>
      <c r="AA14" s="10">
        <v>67.81</v>
      </c>
      <c r="AB14" s="95">
        <v>443600</v>
      </c>
      <c r="AC14" s="10">
        <v>67.81</v>
      </c>
      <c r="AD14" s="2">
        <f t="shared" si="0"/>
        <v>0.54999999999999716</v>
      </c>
      <c r="AE14" s="138">
        <f t="shared" si="1"/>
        <v>1.6248153618907413E-3</v>
      </c>
    </row>
    <row r="15" spans="1:31" x14ac:dyDescent="0.25">
      <c r="W15" s="133">
        <v>42695</v>
      </c>
      <c r="X15" s="10">
        <v>67.400000000000006</v>
      </c>
      <c r="Y15" s="10">
        <v>67.709999999999994</v>
      </c>
      <c r="Z15" s="10">
        <v>67.040000000000006</v>
      </c>
      <c r="AA15" s="10">
        <v>67.7</v>
      </c>
      <c r="AB15" s="95">
        <v>356900</v>
      </c>
      <c r="AC15" s="10">
        <v>67.7</v>
      </c>
      <c r="AD15" s="2">
        <f t="shared" si="0"/>
        <v>0.66999999999998749</v>
      </c>
      <c r="AE15" s="138">
        <f t="shared" si="1"/>
        <v>6.3921510331501619E-3</v>
      </c>
    </row>
    <row r="16" spans="1:31" x14ac:dyDescent="0.25">
      <c r="W16" s="133">
        <v>42692</v>
      </c>
      <c r="X16" s="10">
        <v>67.25</v>
      </c>
      <c r="Y16" s="10">
        <v>67.45</v>
      </c>
      <c r="Z16" s="10">
        <v>66.73</v>
      </c>
      <c r="AA16" s="10">
        <v>67.27</v>
      </c>
      <c r="AB16" s="95">
        <v>411900</v>
      </c>
      <c r="AC16" s="10">
        <v>67.27</v>
      </c>
      <c r="AD16" s="2">
        <f t="shared" si="0"/>
        <v>0.71999999999999886</v>
      </c>
      <c r="AE16" s="138">
        <f t="shared" si="1"/>
        <v>-1.3361045130642069E-3</v>
      </c>
    </row>
    <row r="17" spans="1:31" x14ac:dyDescent="0.25">
      <c r="W17" s="133">
        <v>42691</v>
      </c>
      <c r="X17" s="10">
        <v>68.02</v>
      </c>
      <c r="Y17" s="10">
        <v>68.44</v>
      </c>
      <c r="Z17" s="10">
        <v>67.260000000000005</v>
      </c>
      <c r="AA17" s="10">
        <v>67.36</v>
      </c>
      <c r="AB17" s="95">
        <v>591900</v>
      </c>
      <c r="AC17" s="10">
        <v>67.36</v>
      </c>
      <c r="AD17" s="2">
        <f t="shared" si="0"/>
        <v>1.1799999999999926</v>
      </c>
      <c r="AE17" s="138">
        <f t="shared" si="1"/>
        <v>-8.3909907257472272E-3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42690</v>
      </c>
      <c r="X18" s="10">
        <v>67.45</v>
      </c>
      <c r="Y18" s="10">
        <v>67.95</v>
      </c>
      <c r="Z18" s="10">
        <v>66.400000000000006</v>
      </c>
      <c r="AA18" s="10">
        <v>67.930000000000007</v>
      </c>
      <c r="AB18" s="95">
        <v>471300</v>
      </c>
      <c r="AC18" s="10">
        <v>67.930000000000007</v>
      </c>
      <c r="AD18" s="2">
        <f t="shared" si="0"/>
        <v>1.5499999999999972</v>
      </c>
      <c r="AE18" s="138">
        <f t="shared" si="1"/>
        <v>-2.9433406916845595E-4</v>
      </c>
    </row>
    <row r="19" spans="1:31" x14ac:dyDescent="0.25">
      <c r="W19" s="133">
        <v>42689</v>
      </c>
      <c r="X19" s="10">
        <v>66</v>
      </c>
      <c r="Y19" s="10">
        <v>67.989999999999995</v>
      </c>
      <c r="Z19" s="10">
        <v>64.56</v>
      </c>
      <c r="AA19" s="10">
        <v>67.95</v>
      </c>
      <c r="AB19" s="95">
        <v>701000</v>
      </c>
      <c r="AC19" s="10">
        <v>67.95</v>
      </c>
      <c r="AD19" s="2">
        <f t="shared" si="0"/>
        <v>3.4299999999999926</v>
      </c>
      <c r="AE19" s="138">
        <f t="shared" si="1"/>
        <v>4.2977743668457302E-2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42688</v>
      </c>
      <c r="X20" s="10">
        <v>64.97</v>
      </c>
      <c r="Y20" s="10">
        <v>66.3</v>
      </c>
      <c r="Z20" s="10">
        <v>64.12</v>
      </c>
      <c r="AA20" s="10">
        <v>65.150000000000006</v>
      </c>
      <c r="AB20" s="95">
        <v>605200</v>
      </c>
      <c r="AC20" s="10">
        <v>65.150000000000006</v>
      </c>
      <c r="AD20" s="2">
        <f t="shared" si="0"/>
        <v>2.1799999999999926</v>
      </c>
      <c r="AE20" s="138">
        <f t="shared" si="1"/>
        <v>2.5822705085813302E-2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42685</v>
      </c>
      <c r="X21" s="10">
        <v>63.28</v>
      </c>
      <c r="Y21" s="10">
        <v>64.75</v>
      </c>
      <c r="Z21" s="10">
        <v>62.9</v>
      </c>
      <c r="AA21" s="10">
        <v>63.51</v>
      </c>
      <c r="AB21" s="95">
        <v>953400</v>
      </c>
      <c r="AC21" s="10">
        <v>63.51</v>
      </c>
      <c r="AD21" s="2">
        <f t="shared" si="0"/>
        <v>1.8500000000000014</v>
      </c>
      <c r="AE21" s="138">
        <f t="shared" si="1"/>
        <v>3.9519443566233825E-3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42684</v>
      </c>
      <c r="X22" s="10">
        <v>63.28</v>
      </c>
      <c r="Y22" s="10">
        <v>63.76</v>
      </c>
      <c r="Z22" s="10">
        <v>62.54</v>
      </c>
      <c r="AA22" s="10">
        <v>63.26</v>
      </c>
      <c r="AB22" s="95">
        <v>512300</v>
      </c>
      <c r="AC22" s="10">
        <v>63.26</v>
      </c>
      <c r="AD22" s="2">
        <f t="shared" si="0"/>
        <v>1.2199999999999989</v>
      </c>
      <c r="AE22" s="138">
        <f t="shared" si="1"/>
        <v>6.5234685759745226E-3</v>
      </c>
    </row>
    <row r="23" spans="1:31" x14ac:dyDescent="0.25">
      <c r="B23" s="10"/>
      <c r="C23" s="10"/>
      <c r="D23" s="40"/>
      <c r="E23" s="40"/>
      <c r="F23" s="40"/>
      <c r="W23" s="133">
        <v>42683</v>
      </c>
      <c r="X23" s="10">
        <v>59.47</v>
      </c>
      <c r="Y23" s="10">
        <v>63</v>
      </c>
      <c r="Z23" s="10">
        <v>57.09</v>
      </c>
      <c r="AA23" s="10">
        <v>62.85</v>
      </c>
      <c r="AB23" s="95">
        <v>537900</v>
      </c>
      <c r="AC23" s="10">
        <v>62.85</v>
      </c>
      <c r="AD23" s="2">
        <f t="shared" si="0"/>
        <v>5.9099999999999966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 t="s">
        <v>185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42682</v>
      </c>
      <c r="X25" s="10">
        <v>60.53</v>
      </c>
      <c r="Y25" s="10">
        <v>60.88</v>
      </c>
      <c r="Z25" s="10">
        <v>59.88</v>
      </c>
      <c r="AA25" s="10">
        <v>60.05</v>
      </c>
      <c r="AB25" s="95">
        <v>308200</v>
      </c>
      <c r="AC25" s="10">
        <v>59.94</v>
      </c>
      <c r="AD25" s="2">
        <f t="shared" si="0"/>
        <v>1</v>
      </c>
      <c r="AE25" s="138">
        <f t="shared" si="1"/>
        <v>-6.6291017567120525E-3</v>
      </c>
    </row>
    <row r="26" spans="1:31" x14ac:dyDescent="0.25">
      <c r="B26" s="10"/>
      <c r="C26" s="10"/>
      <c r="D26" s="40"/>
      <c r="E26" s="40"/>
      <c r="F26" s="40"/>
      <c r="W26" s="133">
        <v>42681</v>
      </c>
      <c r="X26" s="10">
        <v>60.19</v>
      </c>
      <c r="Y26" s="10">
        <v>60.74</v>
      </c>
      <c r="Z26" s="10">
        <v>59.51</v>
      </c>
      <c r="AA26" s="10">
        <v>60.45</v>
      </c>
      <c r="AB26" s="95">
        <v>257800</v>
      </c>
      <c r="AC26" s="10">
        <v>60.34</v>
      </c>
      <c r="AD26" s="2">
        <f t="shared" si="0"/>
        <v>1.230000000000004</v>
      </c>
      <c r="AE26" s="138">
        <f t="shared" si="1"/>
        <v>2.2711864406779636E-2</v>
      </c>
    </row>
    <row r="27" spans="1:31" x14ac:dyDescent="0.25">
      <c r="B27" s="10"/>
      <c r="C27" s="10"/>
      <c r="D27" s="40"/>
      <c r="E27" s="40"/>
      <c r="F27" s="40"/>
      <c r="W27" s="133">
        <v>42678</v>
      </c>
      <c r="X27" s="10">
        <v>57.6</v>
      </c>
      <c r="Y27" s="10">
        <v>59.95</v>
      </c>
      <c r="Z27" s="10">
        <v>57.36</v>
      </c>
      <c r="AA27" s="10">
        <v>59.11</v>
      </c>
      <c r="AB27" s="95">
        <v>377600</v>
      </c>
      <c r="AC27" s="10">
        <v>59</v>
      </c>
      <c r="AD27" s="2">
        <f t="shared" si="0"/>
        <v>2.5900000000000034</v>
      </c>
      <c r="AE27" s="138">
        <f t="shared" si="1"/>
        <v>3.128823632232125E-2</v>
      </c>
    </row>
    <row r="28" spans="1:31" x14ac:dyDescent="0.25">
      <c r="B28" s="10"/>
      <c r="C28" s="10"/>
      <c r="D28" s="40"/>
      <c r="E28" s="40"/>
      <c r="F28" s="40"/>
      <c r="W28" s="133">
        <v>42677</v>
      </c>
      <c r="X28" s="10">
        <v>57.73</v>
      </c>
      <c r="Y28" s="10">
        <v>57.9</v>
      </c>
      <c r="Z28" s="10">
        <v>57.11</v>
      </c>
      <c r="AA28" s="10">
        <v>57.31</v>
      </c>
      <c r="AB28" s="95">
        <v>372700</v>
      </c>
      <c r="AC28" s="10">
        <v>57.21</v>
      </c>
      <c r="AD28" s="2">
        <f t="shared" si="0"/>
        <v>0.78999999999999915</v>
      </c>
      <c r="AE28" s="138">
        <f t="shared" si="1"/>
        <v>-2.2671782350890402E-3</v>
      </c>
    </row>
    <row r="29" spans="1:31" x14ac:dyDescent="0.25">
      <c r="B29" s="10"/>
      <c r="C29" s="10"/>
      <c r="D29" s="40"/>
      <c r="E29" s="40"/>
      <c r="F29" s="40"/>
      <c r="W29" s="133">
        <v>42676</v>
      </c>
      <c r="X29" s="10">
        <v>57.61</v>
      </c>
      <c r="Y29" s="10">
        <v>58.58</v>
      </c>
      <c r="Z29" s="10">
        <v>57.43</v>
      </c>
      <c r="AA29" s="10">
        <v>57.45</v>
      </c>
      <c r="AB29" s="95">
        <v>227500</v>
      </c>
      <c r="AC29" s="10">
        <v>57.34</v>
      </c>
      <c r="AD29" s="2">
        <f t="shared" si="0"/>
        <v>1.1499999999999986</v>
      </c>
      <c r="AE29" s="138">
        <f t="shared" si="1"/>
        <v>-3.8220986796385636E-3</v>
      </c>
    </row>
    <row r="30" spans="1:31" x14ac:dyDescent="0.25">
      <c r="B30" s="10"/>
      <c r="C30" s="10"/>
      <c r="D30" s="40"/>
      <c r="E30" s="40"/>
      <c r="F30" s="40"/>
      <c r="W30" s="133">
        <v>42675</v>
      </c>
      <c r="X30" s="10">
        <v>59.24</v>
      </c>
      <c r="Y30" s="10">
        <v>59.46</v>
      </c>
      <c r="Z30" s="10">
        <v>57.51</v>
      </c>
      <c r="AA30" s="10">
        <v>57.67</v>
      </c>
      <c r="AB30" s="95">
        <v>222100</v>
      </c>
      <c r="AC30" s="10">
        <v>57.56</v>
      </c>
      <c r="AD30" s="2">
        <f t="shared" si="0"/>
        <v>1.9500000000000028</v>
      </c>
      <c r="AE30" s="138">
        <f t="shared" si="1"/>
        <v>-2.2252420587735577E-2</v>
      </c>
    </row>
    <row r="31" spans="1:31" x14ac:dyDescent="0.25">
      <c r="W31" s="133">
        <v>42674</v>
      </c>
      <c r="X31" s="10">
        <v>58.76</v>
      </c>
      <c r="Y31" s="10">
        <v>59.38</v>
      </c>
      <c r="Z31" s="10">
        <v>58.59</v>
      </c>
      <c r="AA31" s="10">
        <v>58.98</v>
      </c>
      <c r="AB31" s="95">
        <v>314900</v>
      </c>
      <c r="AC31" s="10">
        <v>58.87</v>
      </c>
      <c r="AD31" s="2">
        <f t="shared" si="0"/>
        <v>0.78999999999999915</v>
      </c>
      <c r="AE31" s="138">
        <f t="shared" si="1"/>
        <v>7.5303782303610678E-3</v>
      </c>
    </row>
    <row r="32" spans="1:31" x14ac:dyDescent="0.25">
      <c r="W32" s="133">
        <v>42671</v>
      </c>
      <c r="X32" s="10">
        <v>58.48</v>
      </c>
      <c r="Y32" s="10">
        <v>59.57</v>
      </c>
      <c r="Z32" s="10">
        <v>58.47</v>
      </c>
      <c r="AA32" s="10">
        <v>58.54</v>
      </c>
      <c r="AB32" s="95">
        <v>239200</v>
      </c>
      <c r="AC32" s="10">
        <v>58.43</v>
      </c>
      <c r="AD32" s="2">
        <f t="shared" si="0"/>
        <v>1.1000000000000014</v>
      </c>
      <c r="AE32" s="138">
        <f t="shared" si="1"/>
        <v>2.0579660435602332E-3</v>
      </c>
    </row>
    <row r="33" spans="1:31" x14ac:dyDescent="0.25">
      <c r="L33" t="s">
        <v>216</v>
      </c>
      <c r="M33" s="2">
        <f>M51+K51-F51</f>
        <v>33.940000000000055</v>
      </c>
      <c r="W33" s="133">
        <v>42670</v>
      </c>
      <c r="X33" s="10">
        <v>59.18</v>
      </c>
      <c r="Y33" s="10">
        <v>59.68</v>
      </c>
      <c r="Z33" s="10">
        <v>58.17</v>
      </c>
      <c r="AA33" s="10">
        <v>58.42</v>
      </c>
      <c r="AB33" s="95">
        <v>214700</v>
      </c>
      <c r="AC33" s="10">
        <v>58.31</v>
      </c>
      <c r="AD33" s="2">
        <f t="shared" si="0"/>
        <v>1.509999999999998</v>
      </c>
      <c r="AE33" s="138">
        <f t="shared" si="1"/>
        <v>-8.3333333333331927E-3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42669</v>
      </c>
      <c r="X34" s="10">
        <v>58.21</v>
      </c>
      <c r="Y34" s="10">
        <v>59.48</v>
      </c>
      <c r="Z34" s="10">
        <v>58.21</v>
      </c>
      <c r="AA34" s="10">
        <v>58.91</v>
      </c>
      <c r="AB34" s="95">
        <v>184000</v>
      </c>
      <c r="AC34" s="10">
        <v>58.8</v>
      </c>
      <c r="AD34" s="2">
        <f t="shared" si="0"/>
        <v>1.269999999999996</v>
      </c>
      <c r="AE34" s="138">
        <f t="shared" si="1"/>
        <v>7.8848131642097474E-3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42668</v>
      </c>
      <c r="X35" s="10">
        <v>58.82</v>
      </c>
      <c r="Y35" s="10">
        <v>59.47</v>
      </c>
      <c r="Z35" s="10">
        <v>58.2</v>
      </c>
      <c r="AA35" s="10">
        <v>58.45</v>
      </c>
      <c r="AB35" s="95">
        <v>159000</v>
      </c>
      <c r="AC35" s="10">
        <v>58.34</v>
      </c>
      <c r="AD35" s="2">
        <f t="shared" si="0"/>
        <v>1.269999999999996</v>
      </c>
      <c r="AE35" s="138">
        <f t="shared" si="1"/>
        <v>-7.3166581589245716E-3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42667</v>
      </c>
      <c r="X36" s="10">
        <v>58.87</v>
      </c>
      <c r="Y36" s="10">
        <v>59.51</v>
      </c>
      <c r="Z36" s="10">
        <v>58.58</v>
      </c>
      <c r="AA36" s="10">
        <v>58.88</v>
      </c>
      <c r="AB36" s="95">
        <v>170600</v>
      </c>
      <c r="AC36" s="10">
        <v>58.77</v>
      </c>
      <c r="AD36" s="2">
        <f t="shared" si="0"/>
        <v>0.92999999999999972</v>
      </c>
      <c r="AE36" s="138">
        <f t="shared" si="1"/>
        <v>6.3356164383563396E-3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42664</v>
      </c>
      <c r="X37" s="10">
        <v>58.11</v>
      </c>
      <c r="Y37" s="10">
        <v>58.96</v>
      </c>
      <c r="Z37" s="10">
        <v>57.81</v>
      </c>
      <c r="AA37" s="10">
        <v>58.51</v>
      </c>
      <c r="AB37" s="95">
        <v>190200</v>
      </c>
      <c r="AC37" s="10">
        <v>58.4</v>
      </c>
      <c r="AD37" s="2">
        <f t="shared" si="0"/>
        <v>1.1499999999999986</v>
      </c>
      <c r="AE37" s="138">
        <f t="shared" si="1"/>
        <v>-2.3915271609156186E-3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42663</v>
      </c>
      <c r="X38" s="10">
        <v>58.85</v>
      </c>
      <c r="Y38" s="10">
        <v>59.22</v>
      </c>
      <c r="Z38" s="10">
        <v>58.41</v>
      </c>
      <c r="AA38" s="10">
        <v>58.65</v>
      </c>
      <c r="AB38" s="95">
        <v>187400</v>
      </c>
      <c r="AC38" s="10">
        <v>58.54</v>
      </c>
      <c r="AD38" s="2">
        <f t="shared" si="0"/>
        <v>0.81000000000000227</v>
      </c>
      <c r="AE38" s="138">
        <f t="shared" si="1"/>
        <v>-9.4754653130287858E-3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42662</v>
      </c>
      <c r="X39" s="10">
        <v>59.25</v>
      </c>
      <c r="Y39" s="10">
        <v>59.59</v>
      </c>
      <c r="Z39" s="10">
        <v>59.07</v>
      </c>
      <c r="AA39" s="10">
        <v>59.21</v>
      </c>
      <c r="AB39" s="95">
        <v>308200</v>
      </c>
      <c r="AC39" s="10">
        <v>59.1</v>
      </c>
      <c r="AD39" s="2">
        <f t="shared" si="0"/>
        <v>0.52000000000000313</v>
      </c>
      <c r="AE39" s="138">
        <f t="shared" si="1"/>
        <v>-1.1830319418624224E-3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42661</v>
      </c>
      <c r="X40" s="10">
        <v>60.33</v>
      </c>
      <c r="Y40" s="10">
        <v>60.36</v>
      </c>
      <c r="Z40" s="10">
        <v>59.23</v>
      </c>
      <c r="AA40" s="10">
        <v>59.28</v>
      </c>
      <c r="AB40" s="95">
        <v>173100</v>
      </c>
      <c r="AC40" s="10">
        <v>59.17</v>
      </c>
      <c r="AD40" s="2">
        <f t="shared" si="0"/>
        <v>1.1300000000000026</v>
      </c>
      <c r="AE40" s="138">
        <f t="shared" si="1"/>
        <v>-4.3748948342587912E-3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42660</v>
      </c>
      <c r="X41" s="10">
        <v>59.28</v>
      </c>
      <c r="Y41" s="10">
        <v>59.93</v>
      </c>
      <c r="Z41" s="10">
        <v>59.28</v>
      </c>
      <c r="AA41" s="10">
        <v>59.54</v>
      </c>
      <c r="AB41" s="95">
        <v>188900</v>
      </c>
      <c r="AC41" s="10">
        <v>59.43</v>
      </c>
      <c r="AD41" s="2">
        <f t="shared" si="0"/>
        <v>0.64999999999999858</v>
      </c>
      <c r="AE41" s="138">
        <f t="shared" si="1"/>
        <v>5.583756345177715E-3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20" t="s">
        <v>78</v>
      </c>
      <c r="P42" s="620"/>
      <c r="Q42" s="34"/>
      <c r="T42" s="91" t="s">
        <v>113</v>
      </c>
      <c r="W42" s="133">
        <v>42657</v>
      </c>
      <c r="X42" s="10">
        <v>59.49</v>
      </c>
      <c r="Y42" s="10">
        <v>60.22</v>
      </c>
      <c r="Z42" s="10">
        <v>59.2</v>
      </c>
      <c r="AA42" s="10">
        <v>59.21</v>
      </c>
      <c r="AB42" s="95">
        <v>432900</v>
      </c>
      <c r="AC42" s="10">
        <v>59.1</v>
      </c>
      <c r="AD42" s="2">
        <f t="shared" si="0"/>
        <v>1.019999999999996</v>
      </c>
      <c r="AE42" s="138">
        <f t="shared" si="1"/>
        <v>3.3852403520651109E-4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77.076999999999998</v>
      </c>
      <c r="Q43" s="34"/>
      <c r="T43" s="128" t="s">
        <v>98</v>
      </c>
      <c r="U43" s="98">
        <v>70.84</v>
      </c>
      <c r="W43" s="133">
        <v>42656</v>
      </c>
      <c r="X43" s="10">
        <v>58.9</v>
      </c>
      <c r="Y43" s="10">
        <v>59.42</v>
      </c>
      <c r="Z43" s="10">
        <v>58.23</v>
      </c>
      <c r="AA43" s="10">
        <v>59.19</v>
      </c>
      <c r="AB43" s="95">
        <v>347500</v>
      </c>
      <c r="AC43" s="10">
        <v>59.08</v>
      </c>
      <c r="AD43" s="2">
        <f t="shared" si="0"/>
        <v>1.1900000000000048</v>
      </c>
      <c r="AE43" s="138">
        <f t="shared" si="1"/>
        <v>-4.0458530006743931E-3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76.376300000000001</v>
      </c>
      <c r="Q44" s="34"/>
      <c r="T44" s="93" t="s">
        <v>99</v>
      </c>
      <c r="U44" s="88">
        <v>70.760000000000005</v>
      </c>
      <c r="W44" s="133">
        <v>42655</v>
      </c>
      <c r="X44" s="10">
        <v>59.32</v>
      </c>
      <c r="Y44" s="10">
        <v>59.75</v>
      </c>
      <c r="Z44" s="10">
        <v>58.74</v>
      </c>
      <c r="AA44" s="10">
        <v>59.43</v>
      </c>
      <c r="AB44" s="95">
        <v>287700</v>
      </c>
      <c r="AC44" s="10">
        <v>59.32</v>
      </c>
      <c r="AD44" s="2">
        <f t="shared" si="0"/>
        <v>1.009999999999998</v>
      </c>
      <c r="AE44" s="138">
        <f t="shared" si="1"/>
        <v>4.062288422478133E-3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75.675600000000003</v>
      </c>
      <c r="Q45" s="34"/>
      <c r="T45" s="93" t="s">
        <v>100</v>
      </c>
      <c r="U45" s="88" t="s">
        <v>648</v>
      </c>
      <c r="W45" s="133">
        <v>42654</v>
      </c>
      <c r="X45" s="10">
        <v>60.8</v>
      </c>
      <c r="Y45" s="10">
        <v>61.06</v>
      </c>
      <c r="Z45" s="10">
        <v>58.67</v>
      </c>
      <c r="AA45" s="10">
        <v>59.19</v>
      </c>
      <c r="AB45" s="95">
        <v>246700</v>
      </c>
      <c r="AC45" s="10">
        <v>59.08</v>
      </c>
      <c r="AD45" s="2">
        <f t="shared" si="0"/>
        <v>2.3900000000000006</v>
      </c>
      <c r="AE45" s="138">
        <f t="shared" si="1"/>
        <v>-2.8129626583319634E-2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74.974899999999991</v>
      </c>
      <c r="Q46" s="83"/>
      <c r="T46" s="93" t="s">
        <v>101</v>
      </c>
      <c r="U46" s="88" t="s">
        <v>649</v>
      </c>
      <c r="W46" s="133">
        <v>42653</v>
      </c>
      <c r="X46" s="10">
        <v>61.12</v>
      </c>
      <c r="Y46" s="10">
        <v>61.66</v>
      </c>
      <c r="Z46" s="10">
        <v>60.67</v>
      </c>
      <c r="AA46" s="10">
        <v>60.9</v>
      </c>
      <c r="AB46" s="95">
        <v>117500</v>
      </c>
      <c r="AC46" s="10">
        <v>60.79</v>
      </c>
      <c r="AD46" s="2">
        <f t="shared" si="0"/>
        <v>0.98999999999999488</v>
      </c>
      <c r="AE46" s="138">
        <f t="shared" si="1"/>
        <v>4.1295011562603179E-3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74.274199999999993</v>
      </c>
      <c r="Q47" s="83"/>
      <c r="T47" s="93" t="s">
        <v>102</v>
      </c>
      <c r="U47" s="88">
        <v>62.5</v>
      </c>
      <c r="W47" s="133">
        <v>42650</v>
      </c>
      <c r="X47" s="10">
        <v>61.83</v>
      </c>
      <c r="Y47" s="10">
        <v>61.83</v>
      </c>
      <c r="Z47" s="10">
        <v>60.32</v>
      </c>
      <c r="AA47" s="10">
        <v>60.65</v>
      </c>
      <c r="AB47" s="95">
        <v>233600</v>
      </c>
      <c r="AC47" s="10">
        <v>60.54</v>
      </c>
      <c r="AD47" s="2">
        <f t="shared" si="0"/>
        <v>1.509999999999998</v>
      </c>
      <c r="AE47" s="138">
        <f t="shared" si="1"/>
        <v>-2.1654815772462865E-2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73.573499999999996</v>
      </c>
      <c r="Q48" s="83"/>
      <c r="T48" s="93" t="s">
        <v>103</v>
      </c>
      <c r="U48" s="88">
        <v>1.44424</v>
      </c>
      <c r="W48" s="133">
        <v>42649</v>
      </c>
      <c r="X48" s="10">
        <v>61.55</v>
      </c>
      <c r="Y48" s="10">
        <v>62.28</v>
      </c>
      <c r="Z48" s="10">
        <v>61.37</v>
      </c>
      <c r="AA48" s="10">
        <v>61.99</v>
      </c>
      <c r="AB48" s="95">
        <v>303900</v>
      </c>
      <c r="AC48" s="10">
        <v>61.88</v>
      </c>
      <c r="AD48" s="2">
        <f t="shared" si="0"/>
        <v>0.91000000000000369</v>
      </c>
      <c r="AE48" s="138">
        <f t="shared" si="1"/>
        <v>1.9430051813471572E-3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72.872799999999998</v>
      </c>
      <c r="Q49" s="83"/>
      <c r="T49" s="93" t="s">
        <v>122</v>
      </c>
      <c r="U49" s="88" t="s">
        <v>345</v>
      </c>
      <c r="W49" s="133">
        <v>42648</v>
      </c>
      <c r="X49" s="10">
        <v>61.81</v>
      </c>
      <c r="Y49" s="10">
        <v>62.66</v>
      </c>
      <c r="Z49" s="10">
        <v>61.51</v>
      </c>
      <c r="AA49" s="10">
        <v>61.87</v>
      </c>
      <c r="AB49" s="95">
        <v>239400</v>
      </c>
      <c r="AC49" s="10">
        <v>61.76</v>
      </c>
      <c r="AD49" s="2">
        <f t="shared" si="0"/>
        <v>1.1499999999999986</v>
      </c>
      <c r="AE49" s="138">
        <f t="shared" si="1"/>
        <v>2.4346696964778758E-3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72.1721</v>
      </c>
      <c r="Q50" s="83"/>
      <c r="T50" s="93"/>
      <c r="U50" s="88"/>
      <c r="W50" s="133">
        <v>42647</v>
      </c>
      <c r="X50" s="10">
        <v>62.53</v>
      </c>
      <c r="Y50" s="10">
        <v>62.89</v>
      </c>
      <c r="Z50" s="10">
        <v>61.5</v>
      </c>
      <c r="AA50" s="10">
        <v>61.72</v>
      </c>
      <c r="AB50" s="95">
        <v>167000</v>
      </c>
      <c r="AC50" s="10">
        <v>61.61</v>
      </c>
      <c r="AD50" s="2">
        <f t="shared" si="0"/>
        <v>1.3900000000000006</v>
      </c>
      <c r="AE50" s="138">
        <f t="shared" si="1"/>
        <v>-1.3608709574127409E-2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71.471399999999988</v>
      </c>
      <c r="Q51" s="83"/>
      <c r="T51" s="93" t="s">
        <v>105</v>
      </c>
      <c r="U51" s="88" t="s">
        <v>650</v>
      </c>
      <c r="W51" s="133">
        <v>42646</v>
      </c>
      <c r="X51" s="10">
        <v>61.97</v>
      </c>
      <c r="Y51" s="10">
        <v>63.2</v>
      </c>
      <c r="Z51" s="10">
        <v>61.75</v>
      </c>
      <c r="AA51" s="10">
        <v>62.57</v>
      </c>
      <c r="AB51" s="95">
        <v>253000</v>
      </c>
      <c r="AC51" s="10">
        <v>62.46</v>
      </c>
      <c r="AD51" s="2">
        <f t="shared" si="0"/>
        <v>1.4500000000000028</v>
      </c>
      <c r="AE51" s="138">
        <f t="shared" si="1"/>
        <v>1.4430014430015792E-3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70.770699999999991</v>
      </c>
      <c r="Q52" s="83"/>
      <c r="T52" s="93" t="s">
        <v>106</v>
      </c>
      <c r="U52" s="88" t="s">
        <v>651</v>
      </c>
      <c r="W52" s="133">
        <v>42643</v>
      </c>
      <c r="X52" s="10">
        <v>61.8</v>
      </c>
      <c r="Y52" s="10">
        <v>62.91</v>
      </c>
      <c r="Z52" s="10">
        <v>61.67</v>
      </c>
      <c r="AA52" s="10">
        <v>62.48</v>
      </c>
      <c r="AB52" s="95">
        <v>231700</v>
      </c>
      <c r="AC52" s="10">
        <v>62.37</v>
      </c>
      <c r="AD52" s="2">
        <f t="shared" si="0"/>
        <v>1.2399999999999949</v>
      </c>
      <c r="AE52" s="138">
        <f t="shared" si="1"/>
        <v>1.4476252439817872E-2</v>
      </c>
    </row>
    <row r="53" spans="1:31" x14ac:dyDescent="0.25">
      <c r="O53" s="83">
        <v>1</v>
      </c>
      <c r="P53" s="83">
        <f t="shared" si="2"/>
        <v>70.069999999999993</v>
      </c>
      <c r="Q53" s="83"/>
      <c r="T53" s="93" t="s">
        <v>107</v>
      </c>
      <c r="U53" s="90">
        <v>267895</v>
      </c>
      <c r="W53" s="133">
        <v>42642</v>
      </c>
      <c r="X53" s="10">
        <v>62.1</v>
      </c>
      <c r="Y53" s="10">
        <v>62.25</v>
      </c>
      <c r="Z53" s="10">
        <v>61.29</v>
      </c>
      <c r="AA53" s="10">
        <v>61.59</v>
      </c>
      <c r="AB53" s="95">
        <v>116600</v>
      </c>
      <c r="AC53" s="10">
        <v>61.48</v>
      </c>
      <c r="AD53" s="2">
        <f t="shared" si="0"/>
        <v>0.96000000000000085</v>
      </c>
      <c r="AE53" s="138">
        <f t="shared" si="1"/>
        <v>-9.1861402095084754E-3</v>
      </c>
    </row>
    <row r="54" spans="1:31" x14ac:dyDescent="0.25">
      <c r="O54" s="83">
        <v>0.99</v>
      </c>
      <c r="P54" s="83">
        <f t="shared" si="2"/>
        <v>69.369299999999996</v>
      </c>
      <c r="Q54" s="83"/>
      <c r="T54" s="93" t="s">
        <v>110</v>
      </c>
      <c r="U54" s="90">
        <v>311650</v>
      </c>
      <c r="W54" s="133">
        <v>42641</v>
      </c>
      <c r="X54" s="10">
        <v>61.35</v>
      </c>
      <c r="Y54" s="10">
        <v>62.23</v>
      </c>
      <c r="Z54" s="10">
        <v>61.15</v>
      </c>
      <c r="AA54" s="10">
        <v>62.16</v>
      </c>
      <c r="AB54" s="95">
        <v>208900</v>
      </c>
      <c r="AC54" s="10">
        <v>62.05</v>
      </c>
      <c r="AD54" s="2">
        <f t="shared" si="0"/>
        <v>1.0799999999999983</v>
      </c>
      <c r="AE54" s="138">
        <f t="shared" si="1"/>
        <v>1.2234910277324706E-2</v>
      </c>
    </row>
    <row r="55" spans="1:31" x14ac:dyDescent="0.25">
      <c r="O55" s="83">
        <v>0.98</v>
      </c>
      <c r="P55" s="83">
        <f t="shared" si="2"/>
        <v>68.668599999999998</v>
      </c>
      <c r="Q55" s="83"/>
      <c r="T55" s="93" t="s">
        <v>108</v>
      </c>
      <c r="U55" s="88" t="s">
        <v>410</v>
      </c>
      <c r="W55" s="133">
        <v>42640</v>
      </c>
      <c r="X55" s="10">
        <v>60.85</v>
      </c>
      <c r="Y55" s="10">
        <v>61.57</v>
      </c>
      <c r="Z55" s="10">
        <v>60.51</v>
      </c>
      <c r="AA55" s="10">
        <v>61.41</v>
      </c>
      <c r="AB55" s="95">
        <v>150600</v>
      </c>
      <c r="AC55" s="10">
        <v>61.3</v>
      </c>
      <c r="AD55" s="2">
        <f t="shared" si="0"/>
        <v>1.0600000000000023</v>
      </c>
      <c r="AE55" s="138">
        <f t="shared" si="1"/>
        <v>6.7334537690917351E-3</v>
      </c>
    </row>
    <row r="56" spans="1:31" x14ac:dyDescent="0.25">
      <c r="O56" s="83">
        <v>0.97</v>
      </c>
      <c r="P56" s="83">
        <f t="shared" si="2"/>
        <v>67.967899999999986</v>
      </c>
      <c r="Q56" s="83"/>
      <c r="T56" s="93" t="s">
        <v>111</v>
      </c>
      <c r="U56" s="88">
        <v>24.59</v>
      </c>
      <c r="W56" s="133">
        <v>42639</v>
      </c>
      <c r="X56" s="10">
        <v>60.88</v>
      </c>
      <c r="Y56" s="10">
        <v>61.55</v>
      </c>
      <c r="Z56" s="10">
        <v>60.52</v>
      </c>
      <c r="AA56" s="10">
        <v>61</v>
      </c>
      <c r="AB56" s="95">
        <v>156200</v>
      </c>
      <c r="AC56" s="10">
        <v>60.89</v>
      </c>
      <c r="AD56" s="2">
        <f t="shared" si="0"/>
        <v>1.029999999999994</v>
      </c>
      <c r="AE56" s="138">
        <f t="shared" si="1"/>
        <v>-5.2279039372651326E-3</v>
      </c>
    </row>
    <row r="57" spans="1:31" x14ac:dyDescent="0.25">
      <c r="O57" s="83">
        <v>0.96</v>
      </c>
      <c r="P57" s="83">
        <f t="shared" si="2"/>
        <v>67.267199999999988</v>
      </c>
      <c r="Q57" s="83"/>
      <c r="T57" s="93" t="s">
        <v>112</v>
      </c>
      <c r="U57" s="88">
        <v>2.85</v>
      </c>
      <c r="W57" s="133">
        <v>42636</v>
      </c>
      <c r="X57" s="10">
        <v>61.36</v>
      </c>
      <c r="Y57" s="10">
        <v>61.86</v>
      </c>
      <c r="Z57" s="10">
        <v>61.25</v>
      </c>
      <c r="AA57" s="10">
        <v>61.32</v>
      </c>
      <c r="AB57" s="95">
        <v>235100</v>
      </c>
      <c r="AC57" s="10">
        <v>61.21</v>
      </c>
      <c r="AD57" s="2">
        <f t="shared" si="0"/>
        <v>0.60999999999999943</v>
      </c>
      <c r="AE57" s="138">
        <f t="shared" si="1"/>
        <v>-4.0676863000325136E-3</v>
      </c>
    </row>
    <row r="58" spans="1:31" x14ac:dyDescent="0.25">
      <c r="O58" s="83">
        <v>0.95</v>
      </c>
      <c r="P58" s="83">
        <f t="shared" si="2"/>
        <v>66.566499999999991</v>
      </c>
      <c r="Q58" s="83"/>
      <c r="T58" s="93" t="s">
        <v>109</v>
      </c>
      <c r="U58" s="88" t="s">
        <v>652</v>
      </c>
      <c r="W58" s="133">
        <v>42635</v>
      </c>
      <c r="X58" s="10">
        <v>61.28</v>
      </c>
      <c r="Y58" s="10">
        <v>61.65</v>
      </c>
      <c r="Z58" s="10">
        <v>61.02</v>
      </c>
      <c r="AA58" s="10">
        <v>61.57</v>
      </c>
      <c r="AB58" s="95">
        <v>254800</v>
      </c>
      <c r="AC58" s="10">
        <v>61.46</v>
      </c>
      <c r="AD58" s="2">
        <f t="shared" si="0"/>
        <v>0.62999999999999545</v>
      </c>
      <c r="AE58" s="138">
        <f t="shared" si="1"/>
        <v>1.5699884316641821E-2</v>
      </c>
    </row>
    <row r="59" spans="1:31" x14ac:dyDescent="0.25">
      <c r="O59" s="83">
        <v>0.94</v>
      </c>
      <c r="P59" s="83">
        <f t="shared" si="2"/>
        <v>65.865799999999993</v>
      </c>
      <c r="Q59" s="83"/>
      <c r="W59" s="133">
        <v>42634</v>
      </c>
      <c r="X59" s="10">
        <v>60.17</v>
      </c>
      <c r="Y59" s="10">
        <v>60.68</v>
      </c>
      <c r="Z59" s="10">
        <v>59.81</v>
      </c>
      <c r="AA59" s="10">
        <v>60.62</v>
      </c>
      <c r="AB59" s="95">
        <v>272200</v>
      </c>
      <c r="AC59" s="10">
        <v>60.51</v>
      </c>
      <c r="AD59" s="2">
        <f t="shared" si="0"/>
        <v>0.86999999999999744</v>
      </c>
      <c r="AE59" s="138">
        <f t="shared" si="1"/>
        <v>1.001502253380071E-2</v>
      </c>
    </row>
    <row r="60" spans="1:31" x14ac:dyDescent="0.25">
      <c r="O60" s="83">
        <v>0.93</v>
      </c>
      <c r="P60" s="83">
        <f t="shared" si="2"/>
        <v>65.165099999999995</v>
      </c>
      <c r="Q60" s="83"/>
      <c r="W60" s="133">
        <v>42633</v>
      </c>
      <c r="X60" s="10">
        <v>60.57</v>
      </c>
      <c r="Y60" s="10">
        <v>60.99</v>
      </c>
      <c r="Z60" s="10">
        <v>60</v>
      </c>
      <c r="AA60" s="10">
        <v>60.02</v>
      </c>
      <c r="AB60" s="95">
        <v>205900</v>
      </c>
      <c r="AC60" s="10">
        <v>59.91</v>
      </c>
      <c r="AD60" s="2">
        <f t="shared" si="0"/>
        <v>0.99000000000000199</v>
      </c>
      <c r="AE60" s="138">
        <f t="shared" si="1"/>
        <v>-1.0005002501251026E-3</v>
      </c>
    </row>
    <row r="61" spans="1:31" x14ac:dyDescent="0.25">
      <c r="O61" s="83">
        <v>0.92</v>
      </c>
      <c r="P61" s="83">
        <f t="shared" si="2"/>
        <v>64.464399999999998</v>
      </c>
      <c r="Q61" s="83"/>
      <c r="W61" s="133">
        <v>42632</v>
      </c>
      <c r="X61" s="10">
        <v>59.88</v>
      </c>
      <c r="Y61" s="10">
        <v>60.45</v>
      </c>
      <c r="Z61" s="10">
        <v>59.55</v>
      </c>
      <c r="AA61" s="10">
        <v>60.08</v>
      </c>
      <c r="AB61" s="95">
        <v>197300</v>
      </c>
      <c r="AC61" s="10">
        <v>59.97</v>
      </c>
      <c r="AD61" s="2">
        <f t="shared" si="0"/>
        <v>0.90000000000000568</v>
      </c>
      <c r="AE61" s="138">
        <f t="shared" si="1"/>
        <v>1.0616784630940179E-2</v>
      </c>
    </row>
    <row r="62" spans="1:31" x14ac:dyDescent="0.25">
      <c r="O62" s="83">
        <v>0.91</v>
      </c>
      <c r="P62" s="83">
        <f t="shared" si="2"/>
        <v>63.763699999999993</v>
      </c>
      <c r="Q62" s="83"/>
      <c r="W62" s="133">
        <v>42629</v>
      </c>
      <c r="X62" s="10">
        <v>60.04</v>
      </c>
      <c r="Y62" s="10">
        <v>60.04</v>
      </c>
      <c r="Z62" s="10">
        <v>59.25</v>
      </c>
      <c r="AA62" s="10">
        <v>59.45</v>
      </c>
      <c r="AB62" s="95">
        <v>301100</v>
      </c>
      <c r="AC62" s="10">
        <v>59.34</v>
      </c>
      <c r="AD62" s="2">
        <f t="shared" si="0"/>
        <v>0.78999999999999915</v>
      </c>
      <c r="AE62" s="138">
        <f t="shared" si="1"/>
        <v>-1.0340226817878495E-2</v>
      </c>
    </row>
    <row r="63" spans="1:31" x14ac:dyDescent="0.25">
      <c r="O63" s="83">
        <v>0.9</v>
      </c>
      <c r="P63" s="83">
        <f t="shared" si="2"/>
        <v>63.062999999999995</v>
      </c>
      <c r="Q63" s="83"/>
      <c r="W63" s="133">
        <v>42628</v>
      </c>
      <c r="X63" s="10">
        <v>59.6</v>
      </c>
      <c r="Y63" s="10">
        <v>60.13</v>
      </c>
      <c r="Z63" s="10">
        <v>59.4</v>
      </c>
      <c r="AA63" s="10">
        <v>60.07</v>
      </c>
      <c r="AB63" s="95">
        <v>148000</v>
      </c>
      <c r="AC63" s="10">
        <v>59.96</v>
      </c>
      <c r="AD63" s="2">
        <f t="shared" si="0"/>
        <v>0.73000000000000398</v>
      </c>
      <c r="AE63" s="138">
        <f t="shared" si="1"/>
        <v>1.0788941335131419E-2</v>
      </c>
    </row>
    <row r="64" spans="1:31" x14ac:dyDescent="0.25">
      <c r="O64" s="34"/>
      <c r="W64" s="133">
        <v>42627</v>
      </c>
      <c r="X64" s="10">
        <v>59.55</v>
      </c>
      <c r="Y64" s="10">
        <v>60.12</v>
      </c>
      <c r="Z64" s="10">
        <v>58.99</v>
      </c>
      <c r="AA64" s="10">
        <v>59.43</v>
      </c>
      <c r="AB64" s="95">
        <v>174400</v>
      </c>
      <c r="AC64" s="10">
        <v>59.32</v>
      </c>
      <c r="AD64" s="2">
        <f t="shared" si="0"/>
        <v>1.1299999999999955</v>
      </c>
      <c r="AE64" s="138">
        <f t="shared" si="1"/>
        <v>-4.3638804968110234E-3</v>
      </c>
    </row>
    <row r="65" spans="15:31" x14ac:dyDescent="0.25">
      <c r="O65" s="34"/>
      <c r="W65" s="133">
        <v>42626</v>
      </c>
      <c r="X65" s="10">
        <v>61.07</v>
      </c>
      <c r="Y65" s="10">
        <v>61.57</v>
      </c>
      <c r="Z65" s="10">
        <v>59.65</v>
      </c>
      <c r="AA65" s="10">
        <v>59.69</v>
      </c>
      <c r="AB65" s="95">
        <v>229800</v>
      </c>
      <c r="AC65" s="10">
        <v>59.58</v>
      </c>
      <c r="AD65" s="2">
        <f t="shared" si="0"/>
        <v>1.9200000000000017</v>
      </c>
      <c r="AE65" s="138">
        <f t="shared" si="1"/>
        <v>-3.2006498781478432E-2</v>
      </c>
    </row>
    <row r="66" spans="15:31" x14ac:dyDescent="0.25">
      <c r="O66" s="34"/>
      <c r="W66" s="133">
        <v>42625</v>
      </c>
      <c r="X66" s="10">
        <v>60</v>
      </c>
      <c r="Y66" s="10">
        <v>61.7</v>
      </c>
      <c r="Z66" s="10">
        <v>60</v>
      </c>
      <c r="AA66" s="10">
        <v>61.66</v>
      </c>
      <c r="AB66" s="95">
        <v>149100</v>
      </c>
      <c r="AC66" s="10">
        <v>61.55</v>
      </c>
      <c r="AD66" s="2">
        <f t="shared" si="0"/>
        <v>1.7000000000000028</v>
      </c>
      <c r="AE66" s="138">
        <f t="shared" si="1"/>
        <v>2.1407235313640971E-2</v>
      </c>
    </row>
    <row r="67" spans="15:31" x14ac:dyDescent="0.25">
      <c r="W67" s="133">
        <v>42622</v>
      </c>
      <c r="X67" s="10">
        <v>61.98</v>
      </c>
      <c r="Y67" s="10">
        <v>62.13</v>
      </c>
      <c r="Z67" s="10">
        <v>60.35</v>
      </c>
      <c r="AA67" s="10">
        <v>60.37</v>
      </c>
      <c r="AB67" s="95">
        <v>196900</v>
      </c>
      <c r="AC67" s="10">
        <v>60.26</v>
      </c>
      <c r="AD67" s="2">
        <f>Y67-Z67</f>
        <v>1.7800000000000011</v>
      </c>
      <c r="AE67" s="138">
        <f>AC67/AC68-1</f>
        <v>-3.5531370038412224E-2</v>
      </c>
    </row>
    <row r="68" spans="15:31" x14ac:dyDescent="0.25">
      <c r="W68" s="133">
        <v>42621</v>
      </c>
      <c r="X68" s="10">
        <v>62.66</v>
      </c>
      <c r="Y68" s="10">
        <v>62.86</v>
      </c>
      <c r="Z68" s="10">
        <v>62.31</v>
      </c>
      <c r="AA68" s="10">
        <v>62.59</v>
      </c>
      <c r="AB68" s="95">
        <v>86900</v>
      </c>
      <c r="AC68" s="10">
        <v>62.48</v>
      </c>
      <c r="AD68" s="2">
        <f>Y68-Z68</f>
        <v>0.54999999999999716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42713</v>
      </c>
      <c r="Y2" s="10">
        <v>62.56</v>
      </c>
      <c r="Z2" s="10">
        <v>63.22</v>
      </c>
      <c r="AA2" s="10">
        <v>62.36</v>
      </c>
      <c r="AB2" s="10">
        <v>63.2</v>
      </c>
      <c r="AC2" s="95">
        <v>1938500</v>
      </c>
      <c r="AD2" s="10">
        <v>63.2</v>
      </c>
      <c r="AE2" s="2">
        <f>Z2-AA2</f>
        <v>0.85999999999999943</v>
      </c>
      <c r="AF2" s="138">
        <f>AD2/AD3-1</f>
        <v>1.1523687580025754E-2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42712</v>
      </c>
      <c r="Y3" s="10">
        <v>62.7</v>
      </c>
      <c r="Z3" s="10">
        <v>62.77</v>
      </c>
      <c r="AA3" s="10">
        <v>62.13</v>
      </c>
      <c r="AB3" s="10">
        <v>62.48</v>
      </c>
      <c r="AC3" s="95">
        <v>2646200</v>
      </c>
      <c r="AD3" s="10">
        <v>62.48</v>
      </c>
      <c r="AE3" s="2">
        <f t="shared" ref="AE3:AE66" si="0">Z3-AA3</f>
        <v>0.64000000000000057</v>
      </c>
      <c r="AF3" s="138">
        <f t="shared" ref="AF3:AF66" si="1">AD3/AD4-1</f>
        <v>-8.0965232576600821E-3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63.2</v>
      </c>
      <c r="R4" s="521">
        <v>1.15E-2</v>
      </c>
      <c r="X4" s="133">
        <v>42711</v>
      </c>
      <c r="Y4" s="10">
        <v>61.24</v>
      </c>
      <c r="Z4" s="10">
        <v>63.27</v>
      </c>
      <c r="AA4" s="10">
        <v>61.24</v>
      </c>
      <c r="AB4" s="10">
        <v>62.99</v>
      </c>
      <c r="AC4" s="95">
        <v>3543900</v>
      </c>
      <c r="AD4" s="10">
        <v>62.99</v>
      </c>
      <c r="AE4" s="2">
        <f t="shared" si="0"/>
        <v>2.0300000000000011</v>
      </c>
      <c r="AF4" s="138">
        <f t="shared" si="1"/>
        <v>3.211535310503022E-2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3160</v>
      </c>
      <c r="X5" s="133">
        <v>42710</v>
      </c>
      <c r="Y5" s="10">
        <v>61.18</v>
      </c>
      <c r="Z5" s="10">
        <v>61.38</v>
      </c>
      <c r="AA5" s="10">
        <v>60.8</v>
      </c>
      <c r="AB5" s="10">
        <v>61.03</v>
      </c>
      <c r="AC5" s="95">
        <v>1807200</v>
      </c>
      <c r="AD5" s="10">
        <v>61.03</v>
      </c>
      <c r="AE5" s="2">
        <f t="shared" si="0"/>
        <v>0.5800000000000054</v>
      </c>
      <c r="AF5" s="138">
        <f t="shared" si="1"/>
        <v>-1.6358580075249707E-3</v>
      </c>
    </row>
    <row r="6" spans="1:32" x14ac:dyDescent="0.25">
      <c r="O6" s="11" t="s">
        <v>64</v>
      </c>
      <c r="Q6" s="2">
        <f>Q3*Q2</f>
        <v>3186.5</v>
      </c>
      <c r="X6" s="133">
        <v>42709</v>
      </c>
      <c r="Y6" s="10">
        <v>61</v>
      </c>
      <c r="Z6" s="10">
        <v>61.16</v>
      </c>
      <c r="AA6" s="10">
        <v>60.83</v>
      </c>
      <c r="AB6" s="10">
        <v>61.13</v>
      </c>
      <c r="AC6" s="95">
        <v>2127800</v>
      </c>
      <c r="AD6" s="10">
        <v>61.13</v>
      </c>
      <c r="AE6" s="2">
        <f t="shared" si="0"/>
        <v>0.32999999999999829</v>
      </c>
      <c r="AF6" s="138">
        <f t="shared" si="1"/>
        <v>3.1178208073516789E-3</v>
      </c>
    </row>
    <row r="7" spans="1:32" x14ac:dyDescent="0.25">
      <c r="O7" s="11" t="s">
        <v>183</v>
      </c>
      <c r="Q7" s="2">
        <f>Q10+Q8</f>
        <v>23.449999999999818</v>
      </c>
      <c r="R7">
        <v>50</v>
      </c>
      <c r="X7" s="133">
        <v>42706</v>
      </c>
      <c r="Y7" s="10">
        <v>60.79</v>
      </c>
      <c r="Z7" s="10">
        <v>61.19</v>
      </c>
      <c r="AA7" s="10">
        <v>60.58</v>
      </c>
      <c r="AB7" s="10">
        <v>60.94</v>
      </c>
      <c r="AC7" s="95">
        <v>2349200</v>
      </c>
      <c r="AD7" s="10">
        <v>60.94</v>
      </c>
      <c r="AE7" s="2">
        <f t="shared" si="0"/>
        <v>0.60999999999999943</v>
      </c>
      <c r="AF7" s="138">
        <f t="shared" si="1"/>
        <v>5.7765307806567634E-3</v>
      </c>
    </row>
    <row r="8" spans="1:32" x14ac:dyDescent="0.25">
      <c r="O8" s="11" t="s">
        <v>186</v>
      </c>
      <c r="P8" s="34"/>
      <c r="Q8" s="2">
        <f>K18+M18-F18+Q2*Q4</f>
        <v>-26.5</v>
      </c>
      <c r="X8" s="133">
        <v>42705</v>
      </c>
      <c r="Y8" s="10">
        <v>60.92</v>
      </c>
      <c r="Z8" s="10">
        <v>60.92</v>
      </c>
      <c r="AA8" s="10">
        <v>60.37</v>
      </c>
      <c r="AB8" s="10">
        <v>60.59</v>
      </c>
      <c r="AC8" s="95">
        <v>3215100</v>
      </c>
      <c r="AD8" s="10">
        <v>60.59</v>
      </c>
      <c r="AE8" s="2">
        <f t="shared" si="0"/>
        <v>0.55000000000000426</v>
      </c>
      <c r="AF8" s="138">
        <f t="shared" si="1"/>
        <v>-5.7433541188053328E-3</v>
      </c>
    </row>
    <row r="9" spans="1:32" x14ac:dyDescent="0.25">
      <c r="O9" s="11" t="s">
        <v>217</v>
      </c>
      <c r="Q9" s="138">
        <f>IF(Q2=0, 0, Q8/Q6)</f>
        <v>-8.3163345363251213E-3</v>
      </c>
      <c r="X9" s="133">
        <v>42704</v>
      </c>
      <c r="Y9" s="10">
        <v>62.33</v>
      </c>
      <c r="Z9" s="10">
        <v>62.4</v>
      </c>
      <c r="AA9" s="10">
        <v>60.91</v>
      </c>
      <c r="AB9" s="10">
        <v>60.94</v>
      </c>
      <c r="AC9" s="95">
        <v>5940000</v>
      </c>
      <c r="AD9" s="10">
        <v>60.94</v>
      </c>
      <c r="AE9" s="2">
        <f t="shared" si="0"/>
        <v>1.490000000000002</v>
      </c>
      <c r="AF9" s="138">
        <f t="shared" si="1"/>
        <v>-2.7449728694541986E-2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42703</v>
      </c>
      <c r="Y10" s="10">
        <v>62.25</v>
      </c>
      <c r="Z10" s="10">
        <v>62.81</v>
      </c>
      <c r="AA10" s="10">
        <v>61.79</v>
      </c>
      <c r="AB10" s="10">
        <v>62.66</v>
      </c>
      <c r="AC10" s="95">
        <v>3143600</v>
      </c>
      <c r="AD10" s="10">
        <v>62.66</v>
      </c>
      <c r="AE10" s="2">
        <f t="shared" si="0"/>
        <v>1.0200000000000031</v>
      </c>
      <c r="AF10" s="138">
        <f t="shared" si="1"/>
        <v>9.342783505154717E-3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42702</v>
      </c>
      <c r="Y11" s="10">
        <v>62.12</v>
      </c>
      <c r="Z11" s="10">
        <v>62.38</v>
      </c>
      <c r="AA11" s="10">
        <v>61.88</v>
      </c>
      <c r="AB11" s="10">
        <v>62.08</v>
      </c>
      <c r="AC11" s="95">
        <v>2206300</v>
      </c>
      <c r="AD11" s="10">
        <v>62.08</v>
      </c>
      <c r="AE11" s="2">
        <f t="shared" si="0"/>
        <v>0.5</v>
      </c>
      <c r="AF11" s="138">
        <f t="shared" si="1"/>
        <v>-3.5313001605136174E-3</v>
      </c>
    </row>
    <row r="12" spans="1:32" x14ac:dyDescent="0.25">
      <c r="X12" s="133">
        <v>42699</v>
      </c>
      <c r="Y12" s="10">
        <v>61.74</v>
      </c>
      <c r="Z12" s="10">
        <v>62.3</v>
      </c>
      <c r="AA12" s="10">
        <v>61.74</v>
      </c>
      <c r="AB12" s="10">
        <v>62.3</v>
      </c>
      <c r="AC12" s="95">
        <v>1069500</v>
      </c>
      <c r="AD12" s="10">
        <v>62.3</v>
      </c>
      <c r="AE12" s="2">
        <f t="shared" si="0"/>
        <v>0.55999999999999517</v>
      </c>
      <c r="AF12" s="138">
        <f t="shared" si="1"/>
        <v>1.3337670787247902E-2</v>
      </c>
    </row>
    <row r="13" spans="1:32" x14ac:dyDescent="0.25">
      <c r="X13" s="133">
        <v>42697</v>
      </c>
      <c r="Y13" s="10">
        <v>62.42</v>
      </c>
      <c r="Z13" s="10">
        <v>62.75</v>
      </c>
      <c r="AA13" s="10">
        <v>61.39</v>
      </c>
      <c r="AB13" s="10">
        <v>61.48</v>
      </c>
      <c r="AC13" s="95">
        <v>2557400</v>
      </c>
      <c r="AD13" s="10">
        <v>61.48</v>
      </c>
      <c r="AE13" s="2">
        <f t="shared" si="0"/>
        <v>1.3599999999999994</v>
      </c>
      <c r="AF13" s="138">
        <f t="shared" si="1"/>
        <v>-1.9144862795150042E-2</v>
      </c>
    </row>
    <row r="14" spans="1:32" x14ac:dyDescent="0.25">
      <c r="X14" s="133">
        <v>42696</v>
      </c>
      <c r="Y14" s="10">
        <v>61.93</v>
      </c>
      <c r="Z14" s="10">
        <v>62.8</v>
      </c>
      <c r="AA14" s="10">
        <v>61.92</v>
      </c>
      <c r="AB14" s="10">
        <v>62.68</v>
      </c>
      <c r="AC14" s="95">
        <v>2739500</v>
      </c>
      <c r="AD14" s="10">
        <v>62.68</v>
      </c>
      <c r="AE14" s="2">
        <f t="shared" si="0"/>
        <v>0.87999999999999545</v>
      </c>
      <c r="AF14" s="138">
        <f t="shared" si="1"/>
        <v>1.7037157228622313E-2</v>
      </c>
    </row>
    <row r="15" spans="1:32" x14ac:dyDescent="0.25">
      <c r="X15" s="133">
        <v>42695</v>
      </c>
      <c r="Y15" s="10">
        <v>61.26</v>
      </c>
      <c r="Z15" s="10">
        <v>61.78</v>
      </c>
      <c r="AA15" s="10">
        <v>60.95</v>
      </c>
      <c r="AB15" s="10">
        <v>61.63</v>
      </c>
      <c r="AC15" s="95">
        <v>2392800</v>
      </c>
      <c r="AD15" s="10">
        <v>61.63</v>
      </c>
      <c r="AE15" s="2">
        <f t="shared" si="0"/>
        <v>0.82999999999999829</v>
      </c>
      <c r="AF15" s="138">
        <f t="shared" si="1"/>
        <v>6.0398302317989927E-3</v>
      </c>
    </row>
    <row r="16" spans="1:32" x14ac:dyDescent="0.25">
      <c r="X16" s="133">
        <v>42692</v>
      </c>
      <c r="Y16" s="10">
        <v>61.36</v>
      </c>
      <c r="Z16" s="10">
        <v>61.63</v>
      </c>
      <c r="AA16" s="10">
        <v>60.98</v>
      </c>
      <c r="AB16" s="10">
        <v>61.26</v>
      </c>
      <c r="AC16" s="95">
        <v>2227900</v>
      </c>
      <c r="AD16" s="10">
        <v>61.26</v>
      </c>
      <c r="AE16" s="2">
        <f t="shared" si="0"/>
        <v>0.65000000000000568</v>
      </c>
      <c r="AF16" s="138">
        <f t="shared" si="1"/>
        <v>-1.6297262059974393E-3</v>
      </c>
    </row>
    <row r="17" spans="1:32" x14ac:dyDescent="0.25">
      <c r="X17" s="133">
        <v>42691</v>
      </c>
      <c r="Y17" s="10">
        <v>61.32</v>
      </c>
      <c r="Z17" s="10">
        <v>61.69</v>
      </c>
      <c r="AA17" s="10">
        <v>60.97</v>
      </c>
      <c r="AB17" s="10">
        <v>61.36</v>
      </c>
      <c r="AC17" s="95">
        <v>2902900</v>
      </c>
      <c r="AD17" s="10">
        <v>61.36</v>
      </c>
      <c r="AE17" s="2">
        <f t="shared" si="0"/>
        <v>0.71999999999999886</v>
      </c>
      <c r="AF17" s="138">
        <f t="shared" si="1"/>
        <v>1.6323865491347789E-3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42690</v>
      </c>
      <c r="Y18" s="10">
        <v>61.33</v>
      </c>
      <c r="Z18" s="10">
        <v>61.72</v>
      </c>
      <c r="AA18" s="10">
        <v>61.06</v>
      </c>
      <c r="AB18" s="10">
        <v>61.26</v>
      </c>
      <c r="AC18" s="95">
        <v>3284300</v>
      </c>
      <c r="AD18" s="10">
        <v>61.26</v>
      </c>
      <c r="AE18" s="2">
        <f t="shared" si="0"/>
        <v>0.65999999999999659</v>
      </c>
      <c r="AF18" s="138">
        <f t="shared" si="1"/>
        <v>-6.5252854812392069E-4</v>
      </c>
    </row>
    <row r="19" spans="1:32" x14ac:dyDescent="0.25">
      <c r="X19" s="133">
        <v>42689</v>
      </c>
      <c r="Y19" s="10">
        <v>61.47</v>
      </c>
      <c r="Z19" s="10">
        <v>61.62</v>
      </c>
      <c r="AA19" s="10">
        <v>61</v>
      </c>
      <c r="AB19" s="10">
        <v>61.3</v>
      </c>
      <c r="AC19" s="95">
        <v>3852400</v>
      </c>
      <c r="AD19" s="10">
        <v>61.3</v>
      </c>
      <c r="AE19" s="2">
        <f t="shared" si="0"/>
        <v>0.61999999999999744</v>
      </c>
      <c r="AF19" s="138">
        <f t="shared" si="1"/>
        <v>1.6339869281045694E-3</v>
      </c>
    </row>
    <row r="20" spans="1:32" x14ac:dyDescent="0.25">
      <c r="X20" s="133">
        <v>42688</v>
      </c>
      <c r="Y20" s="10">
        <v>60.93</v>
      </c>
      <c r="Z20" s="10">
        <v>61.47</v>
      </c>
      <c r="AA20" s="10">
        <v>60.66</v>
      </c>
      <c r="AB20" s="10">
        <v>61.2</v>
      </c>
      <c r="AC20" s="95">
        <v>3466500</v>
      </c>
      <c r="AD20" s="10">
        <v>61.2</v>
      </c>
      <c r="AE20" s="2">
        <f t="shared" si="0"/>
        <v>0.81000000000000227</v>
      </c>
      <c r="AF20" s="138">
        <f t="shared" si="1"/>
        <v>2.6212319790301919E-3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42685</v>
      </c>
      <c r="Y21" s="10">
        <v>61.09</v>
      </c>
      <c r="Z21" s="10">
        <v>61.65</v>
      </c>
      <c r="AA21" s="10">
        <v>60.55</v>
      </c>
      <c r="AB21" s="10">
        <v>61.04</v>
      </c>
      <c r="AC21" s="95">
        <v>3328300</v>
      </c>
      <c r="AD21" s="10">
        <v>61.04</v>
      </c>
      <c r="AE21" s="2">
        <f t="shared" si="0"/>
        <v>1.1000000000000014</v>
      </c>
      <c r="AF21" s="138">
        <f t="shared" si="1"/>
        <v>-4.9123956115937339E-4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42684</v>
      </c>
      <c r="Y22" s="10">
        <v>62.42</v>
      </c>
      <c r="Z22" s="10">
        <v>62.51</v>
      </c>
      <c r="AA22" s="10">
        <v>60.81</v>
      </c>
      <c r="AB22" s="10">
        <v>61.07</v>
      </c>
      <c r="AC22" s="95">
        <v>6338200</v>
      </c>
      <c r="AD22" s="10">
        <v>61.07</v>
      </c>
      <c r="AE22" s="2">
        <f t="shared" si="0"/>
        <v>1.6999999999999957</v>
      </c>
      <c r="AF22" s="138">
        <f t="shared" si="1"/>
        <v>-2.661778769525025E-2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42683</v>
      </c>
      <c r="Y23" s="10">
        <v>62.42</v>
      </c>
      <c r="Z23" s="10">
        <v>62.95</v>
      </c>
      <c r="AA23" s="10">
        <v>61.17</v>
      </c>
      <c r="AB23" s="10">
        <v>62.74</v>
      </c>
      <c r="AC23" s="95">
        <v>4893200</v>
      </c>
      <c r="AD23" s="10">
        <v>62.74</v>
      </c>
      <c r="AE23" s="2">
        <f t="shared" si="0"/>
        <v>1.7800000000000011</v>
      </c>
      <c r="AF23" s="138">
        <f t="shared" si="1"/>
        <v>-1.5225239365876608E-2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42682</v>
      </c>
      <c r="Y24" s="10">
        <v>61.86</v>
      </c>
      <c r="Z24" s="10">
        <v>63.93</v>
      </c>
      <c r="AA24" s="10">
        <v>61.84</v>
      </c>
      <c r="AB24" s="10">
        <v>63.71</v>
      </c>
      <c r="AC24" s="95">
        <v>4596800</v>
      </c>
      <c r="AD24" s="10">
        <v>63.71</v>
      </c>
      <c r="AE24" s="2">
        <f t="shared" si="0"/>
        <v>2.0899999999999963</v>
      </c>
      <c r="AF24" s="138">
        <f t="shared" si="1"/>
        <v>3.0405951803331721E-2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42681</v>
      </c>
      <c r="Y25" s="10">
        <v>61.03</v>
      </c>
      <c r="Z25" s="10">
        <v>61.94</v>
      </c>
      <c r="AA25" s="10">
        <v>60.91</v>
      </c>
      <c r="AB25" s="10">
        <v>61.83</v>
      </c>
      <c r="AC25" s="95">
        <v>3173900</v>
      </c>
      <c r="AD25" s="10">
        <v>61.83</v>
      </c>
      <c r="AE25" s="2">
        <f t="shared" si="0"/>
        <v>1.0300000000000011</v>
      </c>
      <c r="AF25" s="138">
        <f t="shared" si="1"/>
        <v>1.9455894476504421E-2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42678</v>
      </c>
      <c r="Y26" s="10">
        <v>61.05</v>
      </c>
      <c r="Z26" s="10">
        <v>61.21</v>
      </c>
      <c r="AA26" s="10">
        <v>60.65</v>
      </c>
      <c r="AB26" s="10">
        <v>60.65</v>
      </c>
      <c r="AC26" s="95">
        <v>2578300</v>
      </c>
      <c r="AD26" s="10">
        <v>60.65</v>
      </c>
      <c r="AE26" s="2">
        <f t="shared" si="0"/>
        <v>0.56000000000000227</v>
      </c>
      <c r="AF26" s="138">
        <f t="shared" si="1"/>
        <v>-7.6897905759162333E-3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42677</v>
      </c>
      <c r="Y27" s="10">
        <v>61.36</v>
      </c>
      <c r="Z27" s="10">
        <v>61.67</v>
      </c>
      <c r="AA27" s="10">
        <v>61.05</v>
      </c>
      <c r="AB27" s="10">
        <v>61.12</v>
      </c>
      <c r="AC27" s="95">
        <v>2317100</v>
      </c>
      <c r="AD27" s="10">
        <v>61.12</v>
      </c>
      <c r="AE27" s="2">
        <f t="shared" si="0"/>
        <v>0.62000000000000455</v>
      </c>
      <c r="AF27" s="138">
        <f t="shared" si="1"/>
        <v>-4.2359074617139836E-3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42676</v>
      </c>
      <c r="Y28" s="10">
        <v>61.62</v>
      </c>
      <c r="Z28" s="10">
        <v>61.91</v>
      </c>
      <c r="AA28" s="10">
        <v>61.36</v>
      </c>
      <c r="AB28" s="10">
        <v>61.38</v>
      </c>
      <c r="AC28" s="95">
        <v>2889600</v>
      </c>
      <c r="AD28" s="10">
        <v>61.38</v>
      </c>
      <c r="AE28" s="2">
        <f t="shared" si="0"/>
        <v>0.54999999999999716</v>
      </c>
      <c r="AF28" s="138">
        <f t="shared" si="1"/>
        <v>-4.0564660068148628E-3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42675</v>
      </c>
      <c r="Y29" s="10">
        <v>62.16</v>
      </c>
      <c r="Z29" s="10">
        <v>62.19</v>
      </c>
      <c r="AA29" s="10">
        <v>61.39</v>
      </c>
      <c r="AB29" s="10">
        <v>61.63</v>
      </c>
      <c r="AC29" s="95">
        <v>3449700</v>
      </c>
      <c r="AD29" s="10">
        <v>61.63</v>
      </c>
      <c r="AE29" s="2">
        <f t="shared" si="0"/>
        <v>0.79999999999999716</v>
      </c>
      <c r="AF29" s="138">
        <f t="shared" si="1"/>
        <v>-5.6469828977088188E-3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42674</v>
      </c>
      <c r="Y30" s="10">
        <v>61.7</v>
      </c>
      <c r="Z30" s="10">
        <v>62.02</v>
      </c>
      <c r="AA30" s="10">
        <v>61.5</v>
      </c>
      <c r="AB30" s="10">
        <v>61.98</v>
      </c>
      <c r="AC30" s="95">
        <v>2745300</v>
      </c>
      <c r="AD30" s="10">
        <v>61.98</v>
      </c>
      <c r="AE30" s="2">
        <f t="shared" si="0"/>
        <v>0.52000000000000313</v>
      </c>
      <c r="AF30" s="138">
        <f t="shared" si="1"/>
        <v>5.1897502432696196E-3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42671</v>
      </c>
      <c r="Y31" s="10">
        <v>60.84</v>
      </c>
      <c r="Z31" s="10">
        <v>61.85</v>
      </c>
      <c r="AA31" s="10">
        <v>60.79</v>
      </c>
      <c r="AB31" s="10">
        <v>61.66</v>
      </c>
      <c r="AC31" s="95">
        <v>2750100</v>
      </c>
      <c r="AD31" s="10">
        <v>61.66</v>
      </c>
      <c r="AE31" s="2">
        <f t="shared" si="0"/>
        <v>1.0600000000000023</v>
      </c>
      <c r="AF31" s="138">
        <f t="shared" si="1"/>
        <v>1.5480895915678472E-2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42670</v>
      </c>
      <c r="Y32" s="10">
        <v>61.01</v>
      </c>
      <c r="Z32" s="10">
        <v>61.22</v>
      </c>
      <c r="AA32" s="10">
        <v>60.63</v>
      </c>
      <c r="AB32" s="10">
        <v>60.72</v>
      </c>
      <c r="AC32" s="95">
        <v>2277500</v>
      </c>
      <c r="AD32" s="10">
        <v>60.72</v>
      </c>
      <c r="AE32" s="2">
        <f t="shared" si="0"/>
        <v>0.58999999999999631</v>
      </c>
      <c r="AF32" s="138">
        <f t="shared" si="1"/>
        <v>-1.9723865877713243E-3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42669</v>
      </c>
      <c r="Y33" s="10">
        <v>61.2</v>
      </c>
      <c r="Z33" s="10">
        <v>61.32</v>
      </c>
      <c r="AA33" s="10">
        <v>60.77</v>
      </c>
      <c r="AB33" s="10">
        <v>60.84</v>
      </c>
      <c r="AC33" s="95">
        <v>1852600</v>
      </c>
      <c r="AD33" s="10">
        <v>60.84</v>
      </c>
      <c r="AE33" s="2">
        <f t="shared" si="0"/>
        <v>0.54999999999999716</v>
      </c>
      <c r="AF33" s="138">
        <f t="shared" si="1"/>
        <v>-4.2553191489361764E-3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42668</v>
      </c>
      <c r="Y34" s="10">
        <v>60.97</v>
      </c>
      <c r="Z34" s="10">
        <v>61.14</v>
      </c>
      <c r="AA34" s="10">
        <v>60.85</v>
      </c>
      <c r="AB34" s="10">
        <v>61.1</v>
      </c>
      <c r="AC34" s="95">
        <v>2012000</v>
      </c>
      <c r="AD34" s="10">
        <v>61.1</v>
      </c>
      <c r="AE34" s="2">
        <f t="shared" si="0"/>
        <v>0.28999999999999915</v>
      </c>
      <c r="AF34" s="138">
        <f t="shared" si="1"/>
        <v>3.4488421744129916E-3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42667</v>
      </c>
      <c r="Y35" s="10">
        <v>60.99</v>
      </c>
      <c r="Z35" s="10">
        <v>61.24</v>
      </c>
      <c r="AA35" s="10">
        <v>60.58</v>
      </c>
      <c r="AB35" s="10">
        <v>60.89</v>
      </c>
      <c r="AC35" s="95">
        <v>3040500</v>
      </c>
      <c r="AD35" s="10">
        <v>60.89</v>
      </c>
      <c r="AE35" s="2">
        <f t="shared" si="0"/>
        <v>0.66000000000000369</v>
      </c>
      <c r="AF35" s="138">
        <f t="shared" si="1"/>
        <v>2.9649151704826959E-3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42664</v>
      </c>
      <c r="Y36" s="10">
        <v>60.79</v>
      </c>
      <c r="Z36" s="10">
        <v>60.92</v>
      </c>
      <c r="AA36" s="10">
        <v>60.44</v>
      </c>
      <c r="AB36" s="10">
        <v>60.71</v>
      </c>
      <c r="AC36" s="95">
        <v>3710000</v>
      </c>
      <c r="AD36" s="10">
        <v>60.71</v>
      </c>
      <c r="AE36" s="2">
        <f t="shared" si="0"/>
        <v>0.48000000000000398</v>
      </c>
      <c r="AF36" s="138">
        <f t="shared" si="1"/>
        <v>-4.7540983606557674E-3</v>
      </c>
    </row>
    <row r="37" spans="1:32" x14ac:dyDescent="0.25">
      <c r="X37" s="133">
        <v>42663</v>
      </c>
      <c r="Y37" s="10">
        <v>61.56</v>
      </c>
      <c r="Z37" s="10">
        <v>61.56</v>
      </c>
      <c r="AA37" s="10">
        <v>60.94</v>
      </c>
      <c r="AB37" s="10">
        <v>61</v>
      </c>
      <c r="AC37" s="95">
        <v>4403100</v>
      </c>
      <c r="AD37" s="10">
        <v>61</v>
      </c>
      <c r="AE37" s="2">
        <f t="shared" si="0"/>
        <v>0.62000000000000455</v>
      </c>
      <c r="AF37" s="138">
        <f t="shared" si="1"/>
        <v>-9.257755400357337E-3</v>
      </c>
    </row>
    <row r="38" spans="1:32" x14ac:dyDescent="0.25">
      <c r="X38" s="133">
        <v>42662</v>
      </c>
      <c r="Y38" s="10">
        <v>61.95</v>
      </c>
      <c r="Z38" s="10">
        <v>61.95</v>
      </c>
      <c r="AA38" s="10">
        <v>61.34</v>
      </c>
      <c r="AB38" s="10">
        <v>61.57</v>
      </c>
      <c r="AC38" s="95">
        <v>4423300</v>
      </c>
      <c r="AD38" s="10">
        <v>61.57</v>
      </c>
      <c r="AE38" s="2">
        <f t="shared" si="0"/>
        <v>0.60999999999999943</v>
      </c>
      <c r="AF38" s="138">
        <f t="shared" si="1"/>
        <v>-5.4918429979000649E-3</v>
      </c>
    </row>
    <row r="39" spans="1:32" x14ac:dyDescent="0.25">
      <c r="X39" s="133">
        <v>42661</v>
      </c>
      <c r="Y39" s="10">
        <v>62.24</v>
      </c>
      <c r="Z39" s="10">
        <v>62.25</v>
      </c>
      <c r="AA39" s="10">
        <v>61.73</v>
      </c>
      <c r="AB39" s="10">
        <v>61.91</v>
      </c>
      <c r="AC39" s="95">
        <v>5041300</v>
      </c>
      <c r="AD39" s="10">
        <v>61.91</v>
      </c>
      <c r="AE39" s="2">
        <f t="shared" si="0"/>
        <v>0.52000000000000313</v>
      </c>
      <c r="AF39" s="138">
        <f t="shared" si="1"/>
        <v>2.2664723976038026E-3</v>
      </c>
    </row>
    <row r="40" spans="1:32" x14ac:dyDescent="0.25">
      <c r="L40" t="s">
        <v>216</v>
      </c>
      <c r="M40" s="2">
        <f>M49+K49-F49</f>
        <v>49.949999999999818</v>
      </c>
      <c r="X40" s="133">
        <v>42660</v>
      </c>
      <c r="Y40" s="10">
        <v>62.48</v>
      </c>
      <c r="Z40" s="10">
        <v>62.48</v>
      </c>
      <c r="AA40" s="10">
        <v>61.71</v>
      </c>
      <c r="AB40" s="10">
        <v>61.77</v>
      </c>
      <c r="AC40" s="95">
        <v>3404100</v>
      </c>
      <c r="AD40" s="10">
        <v>61.77</v>
      </c>
      <c r="AE40" s="2">
        <f t="shared" si="0"/>
        <v>0.76999999999999602</v>
      </c>
      <c r="AF40" s="138">
        <f t="shared" si="1"/>
        <v>-1.6186468112655561E-4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20" t="s">
        <v>78</v>
      </c>
      <c r="P41" s="620"/>
      <c r="X41" s="133">
        <v>42657</v>
      </c>
      <c r="Y41" s="10">
        <v>62.42</v>
      </c>
      <c r="Z41" s="10">
        <v>62.48</v>
      </c>
      <c r="AA41" s="10">
        <v>61.73</v>
      </c>
      <c r="AB41" s="10">
        <v>61.78</v>
      </c>
      <c r="AC41" s="95">
        <v>3337200</v>
      </c>
      <c r="AD41" s="10">
        <v>61.78</v>
      </c>
      <c r="AE41" s="2">
        <f t="shared" si="0"/>
        <v>0.75</v>
      </c>
      <c r="AF41" s="138">
        <f t="shared" si="1"/>
        <v>-7.0716811314689432E-3</v>
      </c>
    </row>
    <row r="42" spans="1:32" ht="21" thickTop="1" thickBot="1" x14ac:dyDescent="0.35">
      <c r="A42" s="392" t="s">
        <v>175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69.52000000000001</v>
      </c>
      <c r="Q42" s="2"/>
      <c r="T42" s="91"/>
      <c r="X42" s="133">
        <v>42656</v>
      </c>
      <c r="Y42" s="10">
        <v>61.76</v>
      </c>
      <c r="Z42" s="10">
        <v>62.26</v>
      </c>
      <c r="AA42" s="10">
        <v>61.68</v>
      </c>
      <c r="AB42" s="10">
        <v>62.22</v>
      </c>
      <c r="AC42" s="95">
        <v>2683200</v>
      </c>
      <c r="AD42" s="10">
        <v>62.22</v>
      </c>
      <c r="AE42" s="2">
        <f t="shared" si="0"/>
        <v>0.57999999999999829</v>
      </c>
      <c r="AF42" s="138">
        <f t="shared" si="1"/>
        <v>1.4485755673587786E-3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68.888000000000005</v>
      </c>
      <c r="Q43" s="2"/>
      <c r="T43" s="128" t="s">
        <v>98</v>
      </c>
      <c r="U43" s="129">
        <v>62.48</v>
      </c>
      <c r="X43" s="133">
        <v>42655</v>
      </c>
      <c r="Y43" s="10">
        <v>62.17</v>
      </c>
      <c r="Z43" s="10">
        <v>62.31</v>
      </c>
      <c r="AA43" s="10">
        <v>61.89</v>
      </c>
      <c r="AB43" s="10">
        <v>62.13</v>
      </c>
      <c r="AC43" s="95">
        <v>2832500</v>
      </c>
      <c r="AD43" s="10">
        <v>62.13</v>
      </c>
      <c r="AE43" s="2">
        <f t="shared" si="0"/>
        <v>0.42000000000000171</v>
      </c>
      <c r="AF43" s="138">
        <f t="shared" si="1"/>
        <v>2.9055690072639084E-3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68.256000000000014</v>
      </c>
      <c r="Q44" s="2"/>
      <c r="T44" s="93" t="s">
        <v>99</v>
      </c>
      <c r="U44" s="130">
        <v>63.2</v>
      </c>
      <c r="X44" s="133">
        <v>42654</v>
      </c>
      <c r="Y44" s="10">
        <v>62.28</v>
      </c>
      <c r="Z44" s="10">
        <v>62.38</v>
      </c>
      <c r="AA44" s="10">
        <v>61.71</v>
      </c>
      <c r="AB44" s="10">
        <v>61.95</v>
      </c>
      <c r="AC44" s="95">
        <v>3007500</v>
      </c>
      <c r="AD44" s="10">
        <v>61.95</v>
      </c>
      <c r="AE44" s="2">
        <f t="shared" si="0"/>
        <v>0.67000000000000171</v>
      </c>
      <c r="AF44" s="138">
        <f t="shared" si="1"/>
        <v>-7.8475336322869627E-3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67.624000000000009</v>
      </c>
      <c r="Q45" s="2"/>
      <c r="T45" s="93" t="s">
        <v>100</v>
      </c>
      <c r="U45" s="130" t="s">
        <v>653</v>
      </c>
      <c r="X45" s="133">
        <v>42653</v>
      </c>
      <c r="Y45" s="10">
        <v>62.45</v>
      </c>
      <c r="Z45" s="10">
        <v>62.77</v>
      </c>
      <c r="AA45" s="10">
        <v>62.17</v>
      </c>
      <c r="AB45" s="10">
        <v>62.44</v>
      </c>
      <c r="AC45" s="95">
        <v>2847000</v>
      </c>
      <c r="AD45" s="10">
        <v>62.44</v>
      </c>
      <c r="AE45" s="2">
        <f t="shared" si="0"/>
        <v>0.60000000000000142</v>
      </c>
      <c r="AF45" s="138">
        <f t="shared" si="1"/>
        <v>4.9895380653468546E-3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66.992000000000004</v>
      </c>
      <c r="Q46" s="2"/>
      <c r="T46" s="93" t="s">
        <v>101</v>
      </c>
      <c r="U46" s="130" t="s">
        <v>654</v>
      </c>
      <c r="X46" s="133">
        <v>42650</v>
      </c>
      <c r="Y46" s="10">
        <v>62.4</v>
      </c>
      <c r="Z46" s="10">
        <v>62.59</v>
      </c>
      <c r="AA46" s="10">
        <v>61.64</v>
      </c>
      <c r="AB46" s="10">
        <v>62.13</v>
      </c>
      <c r="AC46" s="95">
        <v>2759300</v>
      </c>
      <c r="AD46" s="10">
        <v>62.13</v>
      </c>
      <c r="AE46" s="2">
        <f t="shared" si="0"/>
        <v>0.95000000000000284</v>
      </c>
      <c r="AF46" s="138">
        <f t="shared" si="1"/>
        <v>-4.6459468119192104E-3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66.36</v>
      </c>
      <c r="Q47" s="2"/>
      <c r="T47" s="93" t="s">
        <v>102</v>
      </c>
      <c r="U47" s="130">
        <v>66.56</v>
      </c>
      <c r="X47" s="133">
        <v>42649</v>
      </c>
      <c r="Y47" s="10">
        <v>62.16</v>
      </c>
      <c r="Z47" s="10">
        <v>62.65</v>
      </c>
      <c r="AA47" s="10">
        <v>62.02</v>
      </c>
      <c r="AB47" s="10">
        <v>62.42</v>
      </c>
      <c r="AC47" s="95">
        <v>3091400</v>
      </c>
      <c r="AD47" s="10">
        <v>62.42</v>
      </c>
      <c r="AE47" s="2">
        <f t="shared" si="0"/>
        <v>0.62999999999999545</v>
      </c>
      <c r="AF47" s="138">
        <f t="shared" si="1"/>
        <v>9.6215522771014861E-4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65.728000000000009</v>
      </c>
      <c r="Q48" s="2"/>
      <c r="T48" s="93" t="s">
        <v>103</v>
      </c>
      <c r="U48" s="130">
        <v>0.59833400000000003</v>
      </c>
      <c r="X48" s="133">
        <v>42648</v>
      </c>
      <c r="Y48" s="10">
        <v>62.61</v>
      </c>
      <c r="Z48" s="10">
        <v>62.88</v>
      </c>
      <c r="AA48" s="10">
        <v>62.03</v>
      </c>
      <c r="AB48" s="10">
        <v>62.36</v>
      </c>
      <c r="AC48" s="95">
        <v>5118100</v>
      </c>
      <c r="AD48" s="10">
        <v>62.36</v>
      </c>
      <c r="AE48" s="2">
        <f t="shared" si="0"/>
        <v>0.85000000000000142</v>
      </c>
      <c r="AF48" s="138" t="e">
        <f t="shared" si="1"/>
        <v>#DIV/0!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65.096000000000004</v>
      </c>
      <c r="Q49" s="2"/>
      <c r="T49" s="93" t="s">
        <v>104</v>
      </c>
      <c r="U49" s="130" t="s">
        <v>427</v>
      </c>
      <c r="X49" s="133">
        <v>42648</v>
      </c>
      <c r="Y49" s="10" t="s">
        <v>252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64.463999999999999</v>
      </c>
      <c r="Q50" s="2"/>
      <c r="T50" s="93"/>
      <c r="U50" s="130"/>
      <c r="X50" s="133">
        <v>42647</v>
      </c>
      <c r="Y50" s="10">
        <v>63.86</v>
      </c>
      <c r="Z50" s="10">
        <v>63.92</v>
      </c>
      <c r="AA50" s="10">
        <v>62.89</v>
      </c>
      <c r="AB50" s="10">
        <v>63.05</v>
      </c>
      <c r="AC50" s="95">
        <v>3618000</v>
      </c>
      <c r="AD50" s="10">
        <v>62.57</v>
      </c>
      <c r="AE50" s="2">
        <f t="shared" si="0"/>
        <v>1.0300000000000011</v>
      </c>
      <c r="AF50" s="138">
        <f t="shared" si="1"/>
        <v>-1.2935794289320124E-2</v>
      </c>
    </row>
    <row r="51" spans="1:32" x14ac:dyDescent="0.25">
      <c r="O51" s="83">
        <v>1.01</v>
      </c>
      <c r="P51" s="83">
        <f t="shared" si="11"/>
        <v>63.832000000000001</v>
      </c>
      <c r="Q51" s="2"/>
      <c r="T51" s="93" t="s">
        <v>105</v>
      </c>
      <c r="U51" s="130" t="s">
        <v>655</v>
      </c>
      <c r="X51" s="133">
        <v>42646</v>
      </c>
      <c r="Y51" s="10">
        <v>63.76</v>
      </c>
      <c r="Z51" s="10">
        <v>64.02</v>
      </c>
      <c r="AA51" s="10">
        <v>63.38</v>
      </c>
      <c r="AB51" s="10">
        <v>63.88</v>
      </c>
      <c r="AC51" s="95">
        <v>2758800</v>
      </c>
      <c r="AD51" s="10">
        <v>63.39</v>
      </c>
      <c r="AE51" s="2">
        <f t="shared" si="0"/>
        <v>0.63999999999999346</v>
      </c>
      <c r="AF51" s="138">
        <f t="shared" si="1"/>
        <v>0</v>
      </c>
    </row>
    <row r="52" spans="1:32" x14ac:dyDescent="0.25">
      <c r="O52" s="83">
        <v>1</v>
      </c>
      <c r="P52" s="83">
        <f t="shared" si="11"/>
        <v>63.2</v>
      </c>
      <c r="Q52" s="2"/>
      <c r="T52" s="93" t="s">
        <v>106</v>
      </c>
      <c r="U52" s="130" t="s">
        <v>292</v>
      </c>
      <c r="X52" s="133">
        <v>42643</v>
      </c>
      <c r="Y52" s="10">
        <v>63.92</v>
      </c>
      <c r="Z52" s="10">
        <v>64.180000000000007</v>
      </c>
      <c r="AA52" s="10">
        <v>63.69</v>
      </c>
      <c r="AB52" s="10">
        <v>63.88</v>
      </c>
      <c r="AC52" s="95">
        <v>3328400</v>
      </c>
      <c r="AD52" s="10">
        <v>63.39</v>
      </c>
      <c r="AE52" s="2">
        <f t="shared" si="0"/>
        <v>0.49000000000000909</v>
      </c>
      <c r="AF52" s="138">
        <f t="shared" si="1"/>
        <v>3.323836657169954E-3</v>
      </c>
    </row>
    <row r="53" spans="1:32" x14ac:dyDescent="0.25">
      <c r="O53" s="83">
        <v>0.99</v>
      </c>
      <c r="P53" s="83">
        <f t="shared" si="11"/>
        <v>62.568000000000005</v>
      </c>
      <c r="Q53" s="2"/>
      <c r="T53" s="534" t="s">
        <v>107</v>
      </c>
      <c r="U53" s="131">
        <v>1938701</v>
      </c>
      <c r="X53" s="133">
        <v>42642</v>
      </c>
      <c r="Y53" s="10">
        <v>64.05</v>
      </c>
      <c r="Z53" s="10">
        <v>64.39</v>
      </c>
      <c r="AA53" s="10">
        <v>63.65</v>
      </c>
      <c r="AB53" s="10">
        <v>63.66</v>
      </c>
      <c r="AC53" s="95">
        <v>3006600</v>
      </c>
      <c r="AD53" s="10">
        <v>63.18</v>
      </c>
      <c r="AE53" s="2">
        <f t="shared" si="0"/>
        <v>0.74000000000000199</v>
      </c>
      <c r="AF53" s="138">
        <f t="shared" si="1"/>
        <v>-6.447554646957121E-3</v>
      </c>
    </row>
    <row r="54" spans="1:32" x14ac:dyDescent="0.25">
      <c r="O54" s="83">
        <v>0.98</v>
      </c>
      <c r="P54" s="83">
        <f t="shared" si="11"/>
        <v>61.936</v>
      </c>
      <c r="Q54" s="2"/>
      <c r="T54" s="534" t="s">
        <v>110</v>
      </c>
      <c r="U54" s="131">
        <v>3214190</v>
      </c>
      <c r="X54" s="133">
        <v>42641</v>
      </c>
      <c r="Y54" s="10">
        <v>64.150000000000006</v>
      </c>
      <c r="Z54" s="10">
        <v>64.19</v>
      </c>
      <c r="AA54" s="10">
        <v>63.76</v>
      </c>
      <c r="AB54" s="10">
        <v>64.08</v>
      </c>
      <c r="AC54" s="95">
        <v>2474900</v>
      </c>
      <c r="AD54" s="10">
        <v>63.59</v>
      </c>
      <c r="AE54" s="2">
        <f t="shared" si="0"/>
        <v>0.42999999999999972</v>
      </c>
      <c r="AF54" s="138">
        <f t="shared" si="1"/>
        <v>2.5224657102318471E-3</v>
      </c>
    </row>
    <row r="55" spans="1:32" x14ac:dyDescent="0.25">
      <c r="O55" s="83">
        <v>0.97</v>
      </c>
      <c r="P55" s="83">
        <f t="shared" si="11"/>
        <v>61.304000000000002</v>
      </c>
      <c r="T55" s="93" t="s">
        <v>108</v>
      </c>
      <c r="U55" s="130" t="s">
        <v>656</v>
      </c>
      <c r="X55" s="133">
        <v>42640</v>
      </c>
      <c r="Y55" s="10">
        <v>64.06</v>
      </c>
      <c r="Z55" s="10">
        <v>64.08</v>
      </c>
      <c r="AA55" s="10">
        <v>63.56</v>
      </c>
      <c r="AB55" s="10">
        <v>63.92</v>
      </c>
      <c r="AC55" s="95">
        <v>2693100</v>
      </c>
      <c r="AD55" s="10">
        <v>63.43</v>
      </c>
      <c r="AE55" s="2">
        <f t="shared" si="0"/>
        <v>0.51999999999999602</v>
      </c>
      <c r="AF55" s="138">
        <f t="shared" si="1"/>
        <v>3.1540766440629753E-4</v>
      </c>
    </row>
    <row r="56" spans="1:32" x14ac:dyDescent="0.25">
      <c r="O56" s="83">
        <v>0.96</v>
      </c>
      <c r="P56" s="83">
        <f t="shared" si="11"/>
        <v>60.671999999999997</v>
      </c>
      <c r="T56" s="93" t="s">
        <v>111</v>
      </c>
      <c r="U56" s="130">
        <v>22.98</v>
      </c>
      <c r="X56" s="133">
        <v>42639</v>
      </c>
      <c r="Y56" s="10">
        <v>64.45</v>
      </c>
      <c r="Z56" s="10">
        <v>64.48</v>
      </c>
      <c r="AA56" s="10">
        <v>63.8</v>
      </c>
      <c r="AB56" s="10">
        <v>63.9</v>
      </c>
      <c r="AC56" s="95">
        <v>3176500</v>
      </c>
      <c r="AD56" s="10">
        <v>63.41</v>
      </c>
      <c r="AE56" s="2">
        <f t="shared" si="0"/>
        <v>0.68000000000000682</v>
      </c>
      <c r="AF56" s="138">
        <f t="shared" si="1"/>
        <v>-1.1689526184538668E-2</v>
      </c>
    </row>
    <row r="57" spans="1:32" x14ac:dyDescent="0.25">
      <c r="O57" s="83">
        <v>0.95</v>
      </c>
      <c r="P57" s="83">
        <f t="shared" si="11"/>
        <v>60.04</v>
      </c>
      <c r="T57" s="93" t="s">
        <v>112</v>
      </c>
      <c r="U57" s="130">
        <v>2.75</v>
      </c>
      <c r="X57" s="133">
        <v>42636</v>
      </c>
      <c r="Y57" s="10">
        <v>64.89</v>
      </c>
      <c r="Z57" s="10">
        <v>65.239999999999995</v>
      </c>
      <c r="AA57" s="10">
        <v>64.650000000000006</v>
      </c>
      <c r="AB57" s="10">
        <v>64.650000000000006</v>
      </c>
      <c r="AC57" s="95">
        <v>3252600</v>
      </c>
      <c r="AD57" s="10">
        <v>64.16</v>
      </c>
      <c r="AE57" s="2">
        <f t="shared" si="0"/>
        <v>0.5899999999999892</v>
      </c>
      <c r="AF57" s="138">
        <f t="shared" si="1"/>
        <v>-6.1957868649319403E-3</v>
      </c>
    </row>
    <row r="58" spans="1:32" x14ac:dyDescent="0.25">
      <c r="O58" s="83">
        <v>0.94</v>
      </c>
      <c r="P58" s="83">
        <f t="shared" si="11"/>
        <v>59.408000000000001</v>
      </c>
      <c r="T58" s="93" t="s">
        <v>109</v>
      </c>
      <c r="U58" s="130" t="s">
        <v>428</v>
      </c>
      <c r="X58" s="133">
        <v>42635</v>
      </c>
      <c r="Y58" s="10">
        <v>65.260000000000005</v>
      </c>
      <c r="Z58" s="10">
        <v>65.569999999999993</v>
      </c>
      <c r="AA58" s="10">
        <v>64.790000000000006</v>
      </c>
      <c r="AB58" s="10">
        <v>65.06</v>
      </c>
      <c r="AC58" s="95">
        <v>4140200</v>
      </c>
      <c r="AD58" s="10">
        <v>64.56</v>
      </c>
      <c r="AE58" s="2">
        <f t="shared" si="0"/>
        <v>0.77999999999998693</v>
      </c>
      <c r="AF58" s="138">
        <f t="shared" si="1"/>
        <v>-3.0883261272390827E-3</v>
      </c>
    </row>
    <row r="59" spans="1:32" x14ac:dyDescent="0.25">
      <c r="O59" s="83">
        <v>0.93</v>
      </c>
      <c r="P59" s="83">
        <f t="shared" si="11"/>
        <v>58.776000000000003</v>
      </c>
      <c r="X59" s="133">
        <v>42634</v>
      </c>
      <c r="Y59" s="10">
        <v>64.06</v>
      </c>
      <c r="Z59" s="10">
        <v>65.37</v>
      </c>
      <c r="AA59" s="10">
        <v>63.15</v>
      </c>
      <c r="AB59" s="10">
        <v>65.260000000000005</v>
      </c>
      <c r="AC59" s="95">
        <v>5468900</v>
      </c>
      <c r="AD59" s="10">
        <v>64.760000000000005</v>
      </c>
      <c r="AE59" s="2">
        <f t="shared" si="0"/>
        <v>2.220000000000006</v>
      </c>
      <c r="AF59" s="138">
        <f t="shared" si="1"/>
        <v>8.5656439806884865E-3</v>
      </c>
    </row>
    <row r="60" spans="1:32" x14ac:dyDescent="0.25">
      <c r="O60" s="83">
        <v>0.92</v>
      </c>
      <c r="P60" s="83">
        <f t="shared" si="11"/>
        <v>58.144000000000005</v>
      </c>
      <c r="X60" s="133">
        <v>42633</v>
      </c>
      <c r="Y60" s="10">
        <v>65.2</v>
      </c>
      <c r="Z60" s="10">
        <v>65.400000000000006</v>
      </c>
      <c r="AA60" s="10">
        <v>64.66</v>
      </c>
      <c r="AB60" s="10">
        <v>64.7</v>
      </c>
      <c r="AC60" s="95">
        <v>3527600</v>
      </c>
      <c r="AD60" s="10">
        <v>64.209999999999994</v>
      </c>
      <c r="AE60" s="2">
        <f t="shared" si="0"/>
        <v>0.74000000000000909</v>
      </c>
      <c r="AF60" s="138">
        <f t="shared" si="1"/>
        <v>-7.7267810230258194E-3</v>
      </c>
    </row>
    <row r="61" spans="1:32" x14ac:dyDescent="0.25">
      <c r="O61" s="83">
        <v>0.91</v>
      </c>
      <c r="P61" s="83">
        <f t="shared" si="11"/>
        <v>57.512000000000008</v>
      </c>
      <c r="X61" s="133">
        <v>42632</v>
      </c>
      <c r="Y61" s="10">
        <v>65.05</v>
      </c>
      <c r="Z61" s="10">
        <v>65.510000000000005</v>
      </c>
      <c r="AA61" s="10">
        <v>64.959999999999994</v>
      </c>
      <c r="AB61" s="10">
        <v>65.209999999999994</v>
      </c>
      <c r="AC61" s="95">
        <v>2546000</v>
      </c>
      <c r="AD61" s="10">
        <v>64.709999999999994</v>
      </c>
      <c r="AE61" s="2">
        <f t="shared" si="0"/>
        <v>0.55000000000001137</v>
      </c>
      <c r="AF61" s="138">
        <f t="shared" si="1"/>
        <v>3.0916679548620429E-4</v>
      </c>
    </row>
    <row r="62" spans="1:32" x14ac:dyDescent="0.25">
      <c r="O62" s="83">
        <v>0.9</v>
      </c>
      <c r="P62" s="83">
        <f t="shared" si="11"/>
        <v>56.88</v>
      </c>
      <c r="X62" s="133">
        <v>42629</v>
      </c>
      <c r="Y62" s="10">
        <v>65.260000000000005</v>
      </c>
      <c r="Z62" s="10">
        <v>65.459999999999994</v>
      </c>
      <c r="AA62" s="10">
        <v>64.83</v>
      </c>
      <c r="AB62" s="10">
        <v>65.19</v>
      </c>
      <c r="AC62" s="95">
        <v>3705300</v>
      </c>
      <c r="AD62" s="10">
        <v>64.69</v>
      </c>
      <c r="AE62" s="2">
        <f t="shared" si="0"/>
        <v>0.62999999999999545</v>
      </c>
      <c r="AF62" s="138">
        <f t="shared" si="1"/>
        <v>-5.3813038130382518E-3</v>
      </c>
    </row>
    <row r="63" spans="1:32" x14ac:dyDescent="0.25">
      <c r="X63" s="133">
        <v>42628</v>
      </c>
      <c r="Y63" s="10">
        <v>65.22</v>
      </c>
      <c r="Z63" s="10">
        <v>65.72</v>
      </c>
      <c r="AA63" s="10">
        <v>65.14</v>
      </c>
      <c r="AB63" s="10">
        <v>65.540000000000006</v>
      </c>
      <c r="AC63" s="95">
        <v>2821300</v>
      </c>
      <c r="AD63" s="10">
        <v>65.040000000000006</v>
      </c>
      <c r="AE63" s="2">
        <f t="shared" si="0"/>
        <v>0.57999999999999829</v>
      </c>
      <c r="AF63" s="138">
        <f t="shared" si="1"/>
        <v>9.2336103416434945E-4</v>
      </c>
    </row>
    <row r="64" spans="1:32" x14ac:dyDescent="0.25">
      <c r="X64" s="133">
        <v>42627</v>
      </c>
      <c r="Y64" s="10">
        <v>65.81</v>
      </c>
      <c r="Z64" s="10">
        <v>66.010000000000005</v>
      </c>
      <c r="AA64" s="10">
        <v>65.209999999999994</v>
      </c>
      <c r="AB64" s="10">
        <v>65.48</v>
      </c>
      <c r="AC64" s="95">
        <v>3010700</v>
      </c>
      <c r="AD64" s="10">
        <v>64.98</v>
      </c>
      <c r="AE64" s="2">
        <f t="shared" si="0"/>
        <v>0.80000000000001137</v>
      </c>
      <c r="AF64" s="138">
        <f t="shared" si="1"/>
        <v>-1.8433179723500448E-3</v>
      </c>
    </row>
    <row r="65" spans="24:32" x14ac:dyDescent="0.25">
      <c r="X65" s="133">
        <v>42626</v>
      </c>
      <c r="Y65" s="10">
        <v>66.489999999999995</v>
      </c>
      <c r="Z65" s="10">
        <v>66.53</v>
      </c>
      <c r="AA65" s="10">
        <v>65.55</v>
      </c>
      <c r="AB65" s="10">
        <v>65.599999999999994</v>
      </c>
      <c r="AC65" s="95">
        <v>3536400</v>
      </c>
      <c r="AD65" s="10">
        <v>65.099999999999994</v>
      </c>
      <c r="AE65" s="2">
        <f t="shared" si="0"/>
        <v>0.98000000000000398</v>
      </c>
      <c r="AF65" s="138">
        <f t="shared" si="1"/>
        <v>-1.0337488598358258E-2</v>
      </c>
    </row>
    <row r="66" spans="24:32" x14ac:dyDescent="0.25">
      <c r="X66" s="133">
        <v>42625</v>
      </c>
      <c r="Y66" s="10">
        <v>65</v>
      </c>
      <c r="Z66" s="10">
        <v>66.42</v>
      </c>
      <c r="AA66" s="10">
        <v>65</v>
      </c>
      <c r="AB66" s="10">
        <v>66.28</v>
      </c>
      <c r="AC66" s="95">
        <v>4290800</v>
      </c>
      <c r="AD66" s="10">
        <v>65.78</v>
      </c>
      <c r="AE66" s="2">
        <f t="shared" si="0"/>
        <v>1.4200000000000017</v>
      </c>
      <c r="AF66" s="138">
        <f t="shared" si="1"/>
        <v>1.905499612703343E-2</v>
      </c>
    </row>
    <row r="67" spans="24:32" x14ac:dyDescent="0.25">
      <c r="X67" s="133">
        <v>42622</v>
      </c>
      <c r="Y67" s="10">
        <v>66.97</v>
      </c>
      <c r="Z67" s="10">
        <v>66.98</v>
      </c>
      <c r="AA67" s="10">
        <v>65.05</v>
      </c>
      <c r="AB67" s="10">
        <v>65.05</v>
      </c>
      <c r="AC67" s="95">
        <v>6391300</v>
      </c>
      <c r="AD67" s="10">
        <v>64.55</v>
      </c>
      <c r="AE67" s="2">
        <f>Z67-AA67</f>
        <v>1.9300000000000068</v>
      </c>
      <c r="AF67" s="138">
        <f>AD67/AD68-1</f>
        <v>-3.5991636798088367E-2</v>
      </c>
    </row>
    <row r="68" spans="24:32" x14ac:dyDescent="0.25">
      <c r="X68" s="133">
        <v>42621</v>
      </c>
      <c r="Y68" s="10">
        <v>67.599999999999994</v>
      </c>
      <c r="Z68" s="10">
        <v>68.069999999999993</v>
      </c>
      <c r="AA68" s="10">
        <v>67.31</v>
      </c>
      <c r="AB68" s="10">
        <v>67.47</v>
      </c>
      <c r="AC68" s="95">
        <v>4110500</v>
      </c>
      <c r="AD68" s="10">
        <v>66.959999999999994</v>
      </c>
      <c r="AE68" s="2">
        <f>Z68-AA68</f>
        <v>0.75999999999999091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42713</v>
      </c>
      <c r="X2" s="10">
        <v>36.409999999999997</v>
      </c>
      <c r="Y2" s="10">
        <v>37.68</v>
      </c>
      <c r="Z2" s="10">
        <v>36.409999999999997</v>
      </c>
      <c r="AA2" s="10">
        <v>37.659999999999997</v>
      </c>
      <c r="AB2" s="95">
        <v>26427100</v>
      </c>
      <c r="AC2" s="10">
        <v>37.659999999999997</v>
      </c>
      <c r="AD2" s="2">
        <f>Y2-Z2</f>
        <v>1.2700000000000031</v>
      </c>
      <c r="AE2" s="138">
        <f>AC2/AC3-1</f>
        <v>3.4047226798462171E-2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37.659999999999997</v>
      </c>
      <c r="W3" s="133">
        <v>42712</v>
      </c>
      <c r="X3" s="10">
        <v>36.19</v>
      </c>
      <c r="Y3" s="10">
        <v>36.46</v>
      </c>
      <c r="Z3" s="10">
        <v>36.04</v>
      </c>
      <c r="AA3" s="10">
        <v>36.42</v>
      </c>
      <c r="AB3" s="95">
        <v>14442200</v>
      </c>
      <c r="AC3" s="10">
        <v>36.42</v>
      </c>
      <c r="AD3" s="2">
        <f t="shared" ref="AD3:AD66" si="0">Y3-Z3</f>
        <v>0.42000000000000171</v>
      </c>
      <c r="AE3" s="138">
        <f t="shared" ref="AE3:AE66" si="1">AC3/AC4-1</f>
        <v>3.3057851239670644E-3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37.659999999999997</v>
      </c>
      <c r="R4" s="521">
        <v>3.4000000000000002E-2</v>
      </c>
      <c r="W4" s="133">
        <v>42711</v>
      </c>
      <c r="X4" s="10">
        <v>35.18</v>
      </c>
      <c r="Y4" s="10">
        <v>36.54</v>
      </c>
      <c r="Z4" s="10">
        <v>35.090000000000003</v>
      </c>
      <c r="AA4" s="10">
        <v>36.299999999999997</v>
      </c>
      <c r="AB4" s="95">
        <v>26600700</v>
      </c>
      <c r="AC4" s="10">
        <v>36.299999999999997</v>
      </c>
      <c r="AD4" s="2">
        <f t="shared" si="0"/>
        <v>1.4499999999999957</v>
      </c>
      <c r="AE4" s="138">
        <f t="shared" si="1"/>
        <v>3.5072711719418281E-2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35.090000000000003</v>
      </c>
      <c r="Y5" s="10">
        <v>35.159999999999997</v>
      </c>
      <c r="Z5" s="10">
        <v>34.909999999999997</v>
      </c>
      <c r="AA5" s="10">
        <v>35.07</v>
      </c>
      <c r="AB5" s="95">
        <v>11786700</v>
      </c>
      <c r="AC5" s="10">
        <v>35.07</v>
      </c>
      <c r="AD5" s="2">
        <f t="shared" si="0"/>
        <v>0.25</v>
      </c>
      <c r="AE5" s="138">
        <f t="shared" si="1"/>
        <v>3.7206639954208143E-3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35.35</v>
      </c>
      <c r="Y6" s="10">
        <v>35.46</v>
      </c>
      <c r="Z6" s="10">
        <v>34.909999999999997</v>
      </c>
      <c r="AA6" s="10">
        <v>34.94</v>
      </c>
      <c r="AB6" s="95">
        <v>12440400</v>
      </c>
      <c r="AC6" s="10">
        <v>34.94</v>
      </c>
      <c r="AD6" s="2">
        <f t="shared" si="0"/>
        <v>0.55000000000000426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 t="s">
        <v>190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36.25</v>
      </c>
      <c r="Y8" s="10">
        <v>36.299999999999997</v>
      </c>
      <c r="Z8" s="10">
        <v>35.299999999999997</v>
      </c>
      <c r="AA8" s="10">
        <v>35.409999999999997</v>
      </c>
      <c r="AB8" s="95">
        <v>22753400</v>
      </c>
      <c r="AC8" s="10">
        <v>35.03</v>
      </c>
      <c r="AD8" s="2">
        <f t="shared" si="0"/>
        <v>1</v>
      </c>
      <c r="AE8" s="138">
        <f t="shared" si="1"/>
        <v>-2.802441731409544E-2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34.81</v>
      </c>
      <c r="Y9" s="10">
        <v>36.659999999999997</v>
      </c>
      <c r="Z9" s="10">
        <v>34.79</v>
      </c>
      <c r="AA9" s="10">
        <v>36.43</v>
      </c>
      <c r="AB9" s="95">
        <v>37092300</v>
      </c>
      <c r="AC9" s="10">
        <v>36.04</v>
      </c>
      <c r="AD9" s="2">
        <f t="shared" si="0"/>
        <v>1.8699999999999974</v>
      </c>
      <c r="AE9" s="138">
        <f t="shared" si="1"/>
        <v>5.5035128805620781E-2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42704</v>
      </c>
      <c r="X10" s="10">
        <v>34.700000000000003</v>
      </c>
      <c r="Y10" s="10">
        <v>34.979999999999997</v>
      </c>
      <c r="Z10" s="10">
        <v>34.450000000000003</v>
      </c>
      <c r="AA10" s="10">
        <v>34.53</v>
      </c>
      <c r="AB10" s="95">
        <v>15681700</v>
      </c>
      <c r="AC10" s="10">
        <v>34.159999999999997</v>
      </c>
      <c r="AD10" s="2">
        <f t="shared" si="0"/>
        <v>0.52999999999999403</v>
      </c>
      <c r="AE10" s="138">
        <f t="shared" si="1"/>
        <v>-1.1695906432750425E-3</v>
      </c>
    </row>
    <row r="11" spans="1:31" x14ac:dyDescent="0.25">
      <c r="O11" s="11" t="s">
        <v>180</v>
      </c>
      <c r="P11" s="34"/>
      <c r="Q11" s="138">
        <f>VALUE(TRIM(CLEAN(MID(U58, FIND("(", U58)+1, 5))))</f>
        <v>4.3299999999999998E-2</v>
      </c>
      <c r="W11" s="133">
        <v>42703</v>
      </c>
      <c r="X11" s="10">
        <v>34.03</v>
      </c>
      <c r="Y11" s="10">
        <v>34.58</v>
      </c>
      <c r="Z11" s="10">
        <v>33.86</v>
      </c>
      <c r="AA11" s="10">
        <v>34.57</v>
      </c>
      <c r="AB11" s="95">
        <v>12610000</v>
      </c>
      <c r="AC11" s="10">
        <v>34.200000000000003</v>
      </c>
      <c r="AD11" s="2">
        <f t="shared" si="0"/>
        <v>0.71999999999999886</v>
      </c>
      <c r="AE11" s="138">
        <f t="shared" si="1"/>
        <v>1.5439429928741255E-2</v>
      </c>
    </row>
    <row r="12" spans="1:31" x14ac:dyDescent="0.25">
      <c r="W12" s="133">
        <v>42702</v>
      </c>
      <c r="X12" s="10">
        <v>34.35</v>
      </c>
      <c r="Y12" s="10">
        <v>34.380000000000003</v>
      </c>
      <c r="Z12" s="10">
        <v>33.96</v>
      </c>
      <c r="AA12" s="10">
        <v>34.049999999999997</v>
      </c>
      <c r="AB12" s="95">
        <v>11516600</v>
      </c>
      <c r="AC12" s="10">
        <v>33.68</v>
      </c>
      <c r="AD12" s="2">
        <f t="shared" si="0"/>
        <v>0.42000000000000171</v>
      </c>
      <c r="AE12" s="138">
        <f t="shared" si="1"/>
        <v>-5.9031877213696626E-3</v>
      </c>
    </row>
    <row r="13" spans="1:31" x14ac:dyDescent="0.25">
      <c r="W13" s="133">
        <v>42699</v>
      </c>
      <c r="X13" s="10">
        <v>34</v>
      </c>
      <c r="Y13" s="10">
        <v>34.32</v>
      </c>
      <c r="Z13" s="10">
        <v>33.93</v>
      </c>
      <c r="AA13" s="10">
        <v>34.25</v>
      </c>
      <c r="AB13" s="95">
        <v>5317700</v>
      </c>
      <c r="AC13" s="10">
        <v>33.880000000000003</v>
      </c>
      <c r="AD13" s="2">
        <f t="shared" si="0"/>
        <v>0.39000000000000057</v>
      </c>
      <c r="AE13" s="138">
        <f t="shared" si="1"/>
        <v>1.1343283582089692E-2</v>
      </c>
    </row>
    <row r="14" spans="1:31" x14ac:dyDescent="0.25">
      <c r="W14" s="133">
        <v>42697</v>
      </c>
      <c r="X14" s="10">
        <v>33.74</v>
      </c>
      <c r="Y14" s="10">
        <v>33.99</v>
      </c>
      <c r="Z14" s="10">
        <v>33.69</v>
      </c>
      <c r="AA14" s="10">
        <v>33.86</v>
      </c>
      <c r="AB14" s="95">
        <v>8708800</v>
      </c>
      <c r="AC14" s="10">
        <v>33.5</v>
      </c>
      <c r="AD14" s="2">
        <f t="shared" si="0"/>
        <v>0.30000000000000426</v>
      </c>
      <c r="AE14" s="138">
        <f t="shared" si="1"/>
        <v>1.494768310911665E-3</v>
      </c>
    </row>
    <row r="15" spans="1:31" x14ac:dyDescent="0.25">
      <c r="W15" s="133">
        <v>42696</v>
      </c>
      <c r="X15" s="10">
        <v>32.82</v>
      </c>
      <c r="Y15" s="10">
        <v>33.82</v>
      </c>
      <c r="Z15" s="10">
        <v>32.770000000000003</v>
      </c>
      <c r="AA15" s="10">
        <v>33.81</v>
      </c>
      <c r="AB15" s="95">
        <v>12283800</v>
      </c>
      <c r="AC15" s="10">
        <v>33.450000000000003</v>
      </c>
      <c r="AD15" s="2">
        <f t="shared" si="0"/>
        <v>1.0499999999999972</v>
      </c>
      <c r="AE15" s="138">
        <f t="shared" si="1"/>
        <v>2.4188609920392068E-2</v>
      </c>
    </row>
    <row r="16" spans="1:31" x14ac:dyDescent="0.25">
      <c r="W16" s="133">
        <v>42695</v>
      </c>
      <c r="X16" s="10">
        <v>33.229999999999997</v>
      </c>
      <c r="Y16" s="10">
        <v>33.28</v>
      </c>
      <c r="Z16" s="10">
        <v>32.979999999999997</v>
      </c>
      <c r="AA16" s="10">
        <v>33.01</v>
      </c>
      <c r="AB16" s="95">
        <v>11667100</v>
      </c>
      <c r="AC16" s="10">
        <v>32.659999999999997</v>
      </c>
      <c r="AD16" s="2">
        <f t="shared" si="0"/>
        <v>0.30000000000000426</v>
      </c>
      <c r="AE16" s="138">
        <f t="shared" si="1"/>
        <v>3.0627871362942649E-4</v>
      </c>
    </row>
    <row r="17" spans="1:31" x14ac:dyDescent="0.25">
      <c r="W17" s="133">
        <v>42692</v>
      </c>
      <c r="X17" s="10">
        <v>33.4</v>
      </c>
      <c r="Y17" s="10">
        <v>33.42</v>
      </c>
      <c r="Z17" s="10">
        <v>32.96</v>
      </c>
      <c r="AA17" s="10">
        <v>33</v>
      </c>
      <c r="AB17" s="95">
        <v>8617200</v>
      </c>
      <c r="AC17" s="10">
        <v>32.65</v>
      </c>
      <c r="AD17" s="2">
        <f t="shared" si="0"/>
        <v>0.46000000000000085</v>
      </c>
      <c r="AE17" s="138">
        <f t="shared" si="1"/>
        <v>-1.2401693889897314E-2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42691</v>
      </c>
      <c r="X18" s="10">
        <v>32.97</v>
      </c>
      <c r="Y18" s="10">
        <v>33.44</v>
      </c>
      <c r="Z18" s="10">
        <v>32.75</v>
      </c>
      <c r="AA18" s="10">
        <v>33.42</v>
      </c>
      <c r="AB18" s="95">
        <v>11728600</v>
      </c>
      <c r="AC18" s="10">
        <v>33.06</v>
      </c>
      <c r="AD18" s="2">
        <f t="shared" si="0"/>
        <v>0.68999999999999773</v>
      </c>
      <c r="AE18" s="138">
        <f t="shared" si="1"/>
        <v>5.7803468208093012E-3</v>
      </c>
    </row>
    <row r="19" spans="1:31" x14ac:dyDescent="0.25">
      <c r="W19" s="133">
        <v>42690</v>
      </c>
      <c r="X19" s="10">
        <v>33.36</v>
      </c>
      <c r="Y19" s="10">
        <v>33.36</v>
      </c>
      <c r="Z19" s="10">
        <v>33.07</v>
      </c>
      <c r="AA19" s="10">
        <v>33.229999999999997</v>
      </c>
      <c r="AB19" s="95">
        <v>8821300</v>
      </c>
      <c r="AC19" s="10">
        <v>32.869999999999997</v>
      </c>
      <c r="AD19" s="2">
        <f t="shared" si="0"/>
        <v>0.28999999999999915</v>
      </c>
      <c r="AE19" s="138">
        <f t="shared" si="1"/>
        <v>-6.0477774417901919E-3</v>
      </c>
    </row>
    <row r="20" spans="1:31" x14ac:dyDescent="0.25">
      <c r="W20" s="133">
        <v>42689</v>
      </c>
      <c r="X20" s="10">
        <v>33.299999999999997</v>
      </c>
      <c r="Y20" s="10">
        <v>33.6</v>
      </c>
      <c r="Z20" s="10">
        <v>33.1</v>
      </c>
      <c r="AA20" s="10">
        <v>33.43</v>
      </c>
      <c r="AB20" s="95">
        <v>10906600</v>
      </c>
      <c r="AC20" s="10">
        <v>33.07</v>
      </c>
      <c r="AD20" s="2">
        <f t="shared" si="0"/>
        <v>0.5</v>
      </c>
      <c r="AE20" s="138">
        <f t="shared" si="1"/>
        <v>4.5565006075334313E-3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33.9</v>
      </c>
      <c r="Y21" s="10">
        <v>34.42</v>
      </c>
      <c r="Z21" s="10">
        <v>33.049999999999997</v>
      </c>
      <c r="AA21" s="10">
        <v>33.28</v>
      </c>
      <c r="AB21" s="95">
        <v>20214700</v>
      </c>
      <c r="AC21" s="10">
        <v>32.92</v>
      </c>
      <c r="AD21" s="2">
        <f t="shared" si="0"/>
        <v>1.3700000000000045</v>
      </c>
      <c r="AE21" s="138">
        <f t="shared" si="1"/>
        <v>-2.1693907875185658E-2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42685</v>
      </c>
      <c r="X22" s="10">
        <v>32.49</v>
      </c>
      <c r="Y22" s="10">
        <v>34.28</v>
      </c>
      <c r="Z22" s="10">
        <v>32.380000000000003</v>
      </c>
      <c r="AA22" s="10">
        <v>34.020000000000003</v>
      </c>
      <c r="AB22" s="95">
        <v>32896900</v>
      </c>
      <c r="AC22" s="10">
        <v>33.65</v>
      </c>
      <c r="AD22" s="2">
        <f t="shared" si="0"/>
        <v>1.8999999999999986</v>
      </c>
      <c r="AE22" s="138">
        <f t="shared" si="1"/>
        <v>3.922174181593574E-2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42684</v>
      </c>
      <c r="X23" s="10">
        <v>30.93</v>
      </c>
      <c r="Y23" s="10">
        <v>32.83</v>
      </c>
      <c r="Z23" s="10">
        <v>30.91</v>
      </c>
      <c r="AA23" s="10">
        <v>32.729999999999997</v>
      </c>
      <c r="AB23" s="95">
        <v>27811100</v>
      </c>
      <c r="AC23" s="10">
        <v>32.380000000000003</v>
      </c>
      <c r="AD23" s="2">
        <f t="shared" si="0"/>
        <v>1.9199999999999982</v>
      </c>
      <c r="AE23" s="138">
        <f t="shared" si="1"/>
        <v>5.7133529219719259E-2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42683</v>
      </c>
      <c r="X24" s="10">
        <v>30.91</v>
      </c>
      <c r="Y24" s="10">
        <v>31.15</v>
      </c>
      <c r="Z24" s="10">
        <v>30.21</v>
      </c>
      <c r="AA24" s="10">
        <v>30.96</v>
      </c>
      <c r="AB24" s="95">
        <v>38594400</v>
      </c>
      <c r="AC24" s="10">
        <v>30.63</v>
      </c>
      <c r="AD24" s="2">
        <f t="shared" si="0"/>
        <v>0.93999999999999773</v>
      </c>
      <c r="AE24" s="138">
        <f t="shared" si="1"/>
        <v>-2.4211532335138619E-2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42682</v>
      </c>
      <c r="X25" s="10">
        <v>31.9</v>
      </c>
      <c r="Y25" s="10">
        <v>31.97</v>
      </c>
      <c r="Z25" s="10">
        <v>31.41</v>
      </c>
      <c r="AA25" s="10">
        <v>31.73</v>
      </c>
      <c r="AB25" s="95">
        <v>10357100</v>
      </c>
      <c r="AC25" s="10">
        <v>31.39</v>
      </c>
      <c r="AD25" s="2">
        <f t="shared" si="0"/>
        <v>0.55999999999999872</v>
      </c>
      <c r="AE25" s="138">
        <f t="shared" si="1"/>
        <v>-9.1540404040403311E-3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42681</v>
      </c>
      <c r="X26" s="10">
        <v>31.58</v>
      </c>
      <c r="Y26" s="10">
        <v>32.15</v>
      </c>
      <c r="Z26" s="10">
        <v>31.54</v>
      </c>
      <c r="AA26" s="10">
        <v>32.020000000000003</v>
      </c>
      <c r="AB26" s="95">
        <v>13560200</v>
      </c>
      <c r="AC26" s="10">
        <v>31.68</v>
      </c>
      <c r="AD26" s="2">
        <f t="shared" si="0"/>
        <v>0.60999999999999943</v>
      </c>
      <c r="AE26" s="138">
        <f t="shared" si="1"/>
        <v>2.7570548167369591E-2</v>
      </c>
    </row>
    <row r="27" spans="1:31" x14ac:dyDescent="0.25">
      <c r="W27" s="133">
        <v>42678</v>
      </c>
      <c r="X27" s="10">
        <v>31</v>
      </c>
      <c r="Y27" s="10">
        <v>31.54</v>
      </c>
      <c r="Z27" s="10">
        <v>30.94</v>
      </c>
      <c r="AA27" s="10">
        <v>31.16</v>
      </c>
      <c r="AB27" s="95">
        <v>12770800</v>
      </c>
      <c r="AC27" s="10">
        <v>30.83</v>
      </c>
      <c r="AD27" s="2">
        <f t="shared" si="0"/>
        <v>0.59999999999999787</v>
      </c>
      <c r="AE27" s="138">
        <f t="shared" si="1"/>
        <v>2.927781392322748E-3</v>
      </c>
    </row>
    <row r="28" spans="1:31" x14ac:dyDescent="0.25">
      <c r="W28" s="133">
        <v>42677</v>
      </c>
      <c r="X28" s="10">
        <v>31.45</v>
      </c>
      <c r="Y28" s="10">
        <v>31.64</v>
      </c>
      <c r="Z28" s="10">
        <v>30.95</v>
      </c>
      <c r="AA28" s="10">
        <v>31.07</v>
      </c>
      <c r="AB28" s="95">
        <v>13720100</v>
      </c>
      <c r="AC28" s="10">
        <v>30.74</v>
      </c>
      <c r="AD28" s="2">
        <f t="shared" si="0"/>
        <v>0.69000000000000128</v>
      </c>
      <c r="AE28" s="138">
        <f t="shared" si="1"/>
        <v>-1.1893281902925157E-2</v>
      </c>
    </row>
    <row r="29" spans="1:31" x14ac:dyDescent="0.25">
      <c r="L29" t="s">
        <v>216</v>
      </c>
      <c r="M29" s="2">
        <f>M47+K47-F47</f>
        <v>36.819999999999709</v>
      </c>
      <c r="W29" s="133">
        <v>42676</v>
      </c>
      <c r="X29" s="10">
        <v>31.33</v>
      </c>
      <c r="Y29" s="10">
        <v>31.72</v>
      </c>
      <c r="Z29" s="10">
        <v>31.31</v>
      </c>
      <c r="AA29" s="10">
        <v>31.45</v>
      </c>
      <c r="AB29" s="95">
        <v>11763100</v>
      </c>
      <c r="AC29" s="10">
        <v>31.11</v>
      </c>
      <c r="AD29" s="2">
        <f t="shared" si="0"/>
        <v>0.41000000000000014</v>
      </c>
      <c r="AE29" s="138">
        <f t="shared" si="1"/>
        <v>-9.633911368015502E-4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42675</v>
      </c>
      <c r="X30" s="10">
        <v>31.7</v>
      </c>
      <c r="Y30" s="10">
        <v>32.08</v>
      </c>
      <c r="Z30" s="10">
        <v>31.19</v>
      </c>
      <c r="AA30" s="10">
        <v>31.48</v>
      </c>
      <c r="AB30" s="95">
        <v>14668300</v>
      </c>
      <c r="AC30" s="10">
        <v>31.14</v>
      </c>
      <c r="AD30" s="2">
        <f t="shared" si="0"/>
        <v>0.88999999999999702</v>
      </c>
      <c r="AE30" s="138">
        <f t="shared" si="1"/>
        <v>-3.8387715930902067E-3</v>
      </c>
    </row>
    <row r="31" spans="1:31" x14ac:dyDescent="0.25">
      <c r="A31" s="392" t="s">
        <v>56</v>
      </c>
      <c r="B31" s="640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42674</v>
      </c>
      <c r="X31" s="10">
        <v>31.42</v>
      </c>
      <c r="Y31" s="10">
        <v>31.65</v>
      </c>
      <c r="Z31" s="10">
        <v>31.35</v>
      </c>
      <c r="AA31" s="10">
        <v>31.6</v>
      </c>
      <c r="AB31" s="95">
        <v>7954100</v>
      </c>
      <c r="AC31" s="10">
        <v>31.26</v>
      </c>
      <c r="AD31" s="2">
        <f t="shared" si="0"/>
        <v>0.29999999999999716</v>
      </c>
      <c r="AE31" s="138">
        <f t="shared" si="1"/>
        <v>9.0380890897352462E-3</v>
      </c>
    </row>
    <row r="32" spans="1:31" x14ac:dyDescent="0.25">
      <c r="A32" s="393" t="s">
        <v>71</v>
      </c>
      <c r="B32" s="640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42671</v>
      </c>
      <c r="X32" s="10">
        <v>31.33</v>
      </c>
      <c r="Y32" s="10">
        <v>31.76</v>
      </c>
      <c r="Z32" s="10">
        <v>31.22</v>
      </c>
      <c r="AA32" s="10">
        <v>31.32</v>
      </c>
      <c r="AB32" s="95">
        <v>10571600</v>
      </c>
      <c r="AC32" s="10">
        <v>30.98</v>
      </c>
      <c r="AD32" s="2">
        <f t="shared" si="0"/>
        <v>0.5400000000000027</v>
      </c>
      <c r="AE32" s="138">
        <f t="shared" si="1"/>
        <v>-3.2268473701191347E-4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42670</v>
      </c>
      <c r="X33" s="10">
        <v>31.75</v>
      </c>
      <c r="Y33" s="10">
        <v>31.78</v>
      </c>
      <c r="Z33" s="10">
        <v>31.19</v>
      </c>
      <c r="AA33" s="10">
        <v>31.33</v>
      </c>
      <c r="AB33" s="95">
        <v>20653600</v>
      </c>
      <c r="AC33" s="10">
        <v>30.99</v>
      </c>
      <c r="AD33" s="2">
        <f t="shared" si="0"/>
        <v>0.58999999999999986</v>
      </c>
      <c r="AE33" s="138">
        <f t="shared" si="1"/>
        <v>-8.0025608194622677E-3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42669</v>
      </c>
      <c r="X34" s="10">
        <v>31.22</v>
      </c>
      <c r="Y34" s="10">
        <v>31.74</v>
      </c>
      <c r="Z34" s="10">
        <v>31.12</v>
      </c>
      <c r="AA34" s="10">
        <v>31.58</v>
      </c>
      <c r="AB34" s="95">
        <v>14955800</v>
      </c>
      <c r="AC34" s="10">
        <v>31.24</v>
      </c>
      <c r="AD34" s="2">
        <f t="shared" si="0"/>
        <v>0.61999999999999744</v>
      </c>
      <c r="AE34" s="138">
        <f t="shared" si="1"/>
        <v>-6.3979526551516397E-4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42668</v>
      </c>
      <c r="X35" s="10">
        <v>32.85</v>
      </c>
      <c r="Y35" s="10">
        <v>32.85</v>
      </c>
      <c r="Z35" s="10">
        <v>31.39</v>
      </c>
      <c r="AA35" s="10">
        <v>31.6</v>
      </c>
      <c r="AB35" s="95">
        <v>34069800</v>
      </c>
      <c r="AC35" s="10">
        <v>31.26</v>
      </c>
      <c r="AD35" s="2">
        <f t="shared" si="0"/>
        <v>1.4600000000000009</v>
      </c>
      <c r="AE35" s="138">
        <f t="shared" si="1"/>
        <v>-4.1985902543671516E-2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42667</v>
      </c>
      <c r="X36" s="10">
        <v>32.18</v>
      </c>
      <c r="Y36" s="10">
        <v>33.08</v>
      </c>
      <c r="Z36" s="10">
        <v>32.15</v>
      </c>
      <c r="AA36" s="10">
        <v>32.979999999999997</v>
      </c>
      <c r="AB36" s="95">
        <v>20232300</v>
      </c>
      <c r="AC36" s="10">
        <v>32.630000000000003</v>
      </c>
      <c r="AD36" s="2">
        <f t="shared" si="0"/>
        <v>0.92999999999999972</v>
      </c>
      <c r="AE36" s="138">
        <f t="shared" si="1"/>
        <v>2.9337539432176651E-2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42664</v>
      </c>
      <c r="X37" s="10">
        <v>31.58</v>
      </c>
      <c r="Y37" s="10">
        <v>32.17</v>
      </c>
      <c r="Z37" s="10">
        <v>31.48</v>
      </c>
      <c r="AA37" s="10">
        <v>32.04</v>
      </c>
      <c r="AB37" s="95">
        <v>11975700</v>
      </c>
      <c r="AC37" s="10">
        <v>31.7</v>
      </c>
      <c r="AD37" s="2">
        <f t="shared" si="0"/>
        <v>0.69000000000000128</v>
      </c>
      <c r="AE37" s="138">
        <f t="shared" si="1"/>
        <v>9.232728430436099E-3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42663</v>
      </c>
      <c r="X38" s="10">
        <v>31.78</v>
      </c>
      <c r="Y38" s="10">
        <v>31.86</v>
      </c>
      <c r="Z38" s="10">
        <v>31.39</v>
      </c>
      <c r="AA38" s="10">
        <v>31.75</v>
      </c>
      <c r="AB38" s="95">
        <v>8077600</v>
      </c>
      <c r="AC38" s="10">
        <v>31.41</v>
      </c>
      <c r="AD38" s="2">
        <f t="shared" si="0"/>
        <v>0.46999999999999886</v>
      </c>
      <c r="AE38" s="138">
        <f t="shared" si="1"/>
        <v>-3.1735956839099577E-3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42662</v>
      </c>
      <c r="X39" s="10">
        <v>31.54</v>
      </c>
      <c r="Y39" s="10">
        <v>31.98</v>
      </c>
      <c r="Z39" s="10">
        <v>31.48</v>
      </c>
      <c r="AA39" s="10">
        <v>31.85</v>
      </c>
      <c r="AB39" s="95">
        <v>9158600</v>
      </c>
      <c r="AC39" s="10">
        <v>31.51</v>
      </c>
      <c r="AD39" s="2">
        <f t="shared" si="0"/>
        <v>0.5</v>
      </c>
      <c r="AE39" s="138">
        <f t="shared" si="1"/>
        <v>1.4488087572440467E-2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42661</v>
      </c>
      <c r="X40" s="10">
        <v>31.83</v>
      </c>
      <c r="Y40" s="10">
        <v>31.88</v>
      </c>
      <c r="Z40" s="10">
        <v>31.19</v>
      </c>
      <c r="AA40" s="10">
        <v>31.4</v>
      </c>
      <c r="AB40" s="95">
        <v>7973300</v>
      </c>
      <c r="AC40" s="10">
        <v>31.06</v>
      </c>
      <c r="AD40" s="2">
        <f t="shared" si="0"/>
        <v>0.68999999999999773</v>
      </c>
      <c r="AE40" s="138">
        <f t="shared" si="1"/>
        <v>-5.1249199231262477E-3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20" t="s">
        <v>78</v>
      </c>
      <c r="P41" s="620"/>
      <c r="W41" s="133">
        <v>42660</v>
      </c>
      <c r="X41" s="10">
        <v>31.84</v>
      </c>
      <c r="Y41" s="10">
        <v>32.06</v>
      </c>
      <c r="Z41" s="10">
        <v>31.53</v>
      </c>
      <c r="AA41" s="10">
        <v>31.56</v>
      </c>
      <c r="AB41" s="95">
        <v>7476100</v>
      </c>
      <c r="AC41" s="10">
        <v>31.22</v>
      </c>
      <c r="AD41" s="2">
        <f t="shared" si="0"/>
        <v>0.53000000000000114</v>
      </c>
      <c r="AE41" s="138">
        <f t="shared" si="1"/>
        <v>-9.8319061211544767E-3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41.426000000000002</v>
      </c>
      <c r="Q42" s="2"/>
      <c r="T42" s="91" t="s">
        <v>113</v>
      </c>
      <c r="W42" s="133">
        <v>42657</v>
      </c>
      <c r="X42" s="10">
        <v>31.76</v>
      </c>
      <c r="Y42" s="10">
        <v>31.99</v>
      </c>
      <c r="Z42" s="10">
        <v>31.68</v>
      </c>
      <c r="AA42" s="10">
        <v>31.87</v>
      </c>
      <c r="AB42" s="95">
        <v>11105600</v>
      </c>
      <c r="AC42" s="10">
        <v>31.53</v>
      </c>
      <c r="AD42" s="2">
        <f t="shared" si="0"/>
        <v>0.30999999999999872</v>
      </c>
      <c r="AE42" s="138">
        <f t="shared" si="1"/>
        <v>1.1549566891241536E-2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41.049399999999999</v>
      </c>
      <c r="Q43" s="2"/>
      <c r="T43" s="161" t="s">
        <v>98</v>
      </c>
      <c r="U43" s="161">
        <v>36.42</v>
      </c>
      <c r="W43" s="133">
        <v>42656</v>
      </c>
      <c r="X43" s="10">
        <v>31.48</v>
      </c>
      <c r="Y43" s="10">
        <v>31.63</v>
      </c>
      <c r="Z43" s="10">
        <v>30.88</v>
      </c>
      <c r="AA43" s="10">
        <v>31.51</v>
      </c>
      <c r="AB43" s="95">
        <v>12102600</v>
      </c>
      <c r="AC43" s="10">
        <v>31.17</v>
      </c>
      <c r="AD43" s="2">
        <f t="shared" si="0"/>
        <v>0.75</v>
      </c>
      <c r="AE43" s="138">
        <f t="shared" si="1"/>
        <v>-5.4243777919591452E-3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40.672800000000002</v>
      </c>
      <c r="Q44" s="2"/>
      <c r="T44" s="10" t="s">
        <v>99</v>
      </c>
      <c r="U44" s="10">
        <v>37</v>
      </c>
      <c r="W44" s="133">
        <v>42655</v>
      </c>
      <c r="X44" s="10">
        <v>31.9</v>
      </c>
      <c r="Y44" s="10">
        <v>31.99</v>
      </c>
      <c r="Z44" s="10">
        <v>31.65</v>
      </c>
      <c r="AA44" s="10">
        <v>31.68</v>
      </c>
      <c r="AB44" s="95">
        <v>5597600</v>
      </c>
      <c r="AC44" s="10">
        <v>31.34</v>
      </c>
      <c r="AD44" s="2">
        <f t="shared" si="0"/>
        <v>0.33999999999999986</v>
      </c>
      <c r="AE44" s="138">
        <f t="shared" si="1"/>
        <v>-6.6561014263074592E-3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40.296199999999999</v>
      </c>
      <c r="Q45" s="2"/>
      <c r="T45" s="10" t="s">
        <v>100</v>
      </c>
      <c r="U45" s="10" t="s">
        <v>657</v>
      </c>
      <c r="W45" s="133">
        <v>42654</v>
      </c>
      <c r="X45" s="10">
        <v>32.229999999999997</v>
      </c>
      <c r="Y45" s="10">
        <v>32.28</v>
      </c>
      <c r="Z45" s="10">
        <v>31.69</v>
      </c>
      <c r="AA45" s="10">
        <v>31.89</v>
      </c>
      <c r="AB45" s="95">
        <v>7977500</v>
      </c>
      <c r="AC45" s="10">
        <v>31.55</v>
      </c>
      <c r="AD45" s="2">
        <f t="shared" si="0"/>
        <v>0.58999999999999986</v>
      </c>
      <c r="AE45" s="138">
        <f t="shared" si="1"/>
        <v>-7.8616352201258399E-3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39.919599999999996</v>
      </c>
      <c r="Q46" s="2"/>
      <c r="T46" s="10" t="s">
        <v>101</v>
      </c>
      <c r="U46" s="10" t="s">
        <v>658</v>
      </c>
      <c r="W46" s="133">
        <v>42653</v>
      </c>
      <c r="X46" s="10">
        <v>32.31</v>
      </c>
      <c r="Y46" s="10">
        <v>32.6</v>
      </c>
      <c r="Z46" s="10">
        <v>32.119999999999997</v>
      </c>
      <c r="AA46" s="10">
        <v>32.15</v>
      </c>
      <c r="AB46" s="95">
        <v>6094800</v>
      </c>
      <c r="AC46" s="10">
        <v>31.8</v>
      </c>
      <c r="AD46" s="2">
        <f t="shared" si="0"/>
        <v>0.48000000000000398</v>
      </c>
      <c r="AE46" s="138">
        <f t="shared" si="1"/>
        <v>-5.9393560487651653E-3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39.542999999999999</v>
      </c>
      <c r="Q47" s="2"/>
      <c r="T47" s="10" t="s">
        <v>102</v>
      </c>
      <c r="U47" s="10">
        <v>36.1</v>
      </c>
      <c r="W47" s="133">
        <v>42650</v>
      </c>
      <c r="X47" s="10">
        <v>32.5</v>
      </c>
      <c r="Y47" s="10">
        <v>32.6</v>
      </c>
      <c r="Z47" s="10">
        <v>32.049999999999997</v>
      </c>
      <c r="AA47" s="10">
        <v>32.340000000000003</v>
      </c>
      <c r="AB47" s="95">
        <v>8909400</v>
      </c>
      <c r="AC47" s="10">
        <v>31.99</v>
      </c>
      <c r="AD47" s="2">
        <f t="shared" si="0"/>
        <v>0.55000000000000426</v>
      </c>
      <c r="AE47" s="138">
        <f t="shared" si="1"/>
        <v>-5.9042883778744892E-3</v>
      </c>
    </row>
    <row r="48" spans="1:31" x14ac:dyDescent="0.25">
      <c r="O48" s="83">
        <v>1.04</v>
      </c>
      <c r="P48" s="83">
        <f t="shared" si="2"/>
        <v>39.166399999999996</v>
      </c>
      <c r="Q48" s="2"/>
      <c r="T48" s="10" t="s">
        <v>103</v>
      </c>
      <c r="U48" s="10">
        <v>1.68971</v>
      </c>
      <c r="W48" s="133">
        <v>42649</v>
      </c>
      <c r="X48" s="10">
        <v>32.54</v>
      </c>
      <c r="Y48" s="10">
        <v>32.64</v>
      </c>
      <c r="Z48" s="10">
        <v>32.21</v>
      </c>
      <c r="AA48" s="10">
        <v>32.53</v>
      </c>
      <c r="AB48" s="95">
        <v>8611200</v>
      </c>
      <c r="AC48" s="10">
        <v>32.18</v>
      </c>
      <c r="AD48" s="2">
        <f t="shared" si="0"/>
        <v>0.42999999999999972</v>
      </c>
      <c r="AE48" s="138">
        <f t="shared" si="1"/>
        <v>-4.6396535725331534E-3</v>
      </c>
    </row>
    <row r="49" spans="15:31" x14ac:dyDescent="0.25">
      <c r="O49" s="83">
        <v>1.03</v>
      </c>
      <c r="P49" s="83">
        <f t="shared" si="2"/>
        <v>38.7898</v>
      </c>
      <c r="Q49" s="2"/>
      <c r="T49" s="10" t="s">
        <v>122</v>
      </c>
      <c r="U49" s="10" t="s">
        <v>365</v>
      </c>
      <c r="W49" s="133">
        <v>42648</v>
      </c>
      <c r="X49" s="10">
        <v>32.31</v>
      </c>
      <c r="Y49" s="10">
        <v>32.78</v>
      </c>
      <c r="Z49" s="10">
        <v>32.229999999999997</v>
      </c>
      <c r="AA49" s="10">
        <v>32.68</v>
      </c>
      <c r="AB49" s="95">
        <v>11093500</v>
      </c>
      <c r="AC49" s="10">
        <v>32.33</v>
      </c>
      <c r="AD49" s="2">
        <f t="shared" si="0"/>
        <v>0.55000000000000426</v>
      </c>
      <c r="AE49" s="138">
        <f t="shared" si="1"/>
        <v>1.6027655562539156E-2</v>
      </c>
    </row>
    <row r="50" spans="15:31" x14ac:dyDescent="0.25">
      <c r="O50" s="83">
        <v>1.02</v>
      </c>
      <c r="P50" s="83">
        <f t="shared" si="2"/>
        <v>38.413199999999996</v>
      </c>
      <c r="Q50" s="2"/>
      <c r="T50" s="10"/>
      <c r="U50" s="10"/>
      <c r="W50" s="133">
        <v>42647</v>
      </c>
      <c r="X50" s="10">
        <v>32.08</v>
      </c>
      <c r="Y50" s="10">
        <v>32.47</v>
      </c>
      <c r="Z50" s="10">
        <v>32.04</v>
      </c>
      <c r="AA50" s="10">
        <v>32.17</v>
      </c>
      <c r="AB50" s="95">
        <v>8506200</v>
      </c>
      <c r="AC50" s="10">
        <v>31.82</v>
      </c>
      <c r="AD50" s="2">
        <f t="shared" si="0"/>
        <v>0.42999999999999972</v>
      </c>
      <c r="AE50" s="138">
        <f t="shared" si="1"/>
        <v>3.7854889589905572E-3</v>
      </c>
    </row>
    <row r="51" spans="15:31" x14ac:dyDescent="0.25">
      <c r="O51" s="83">
        <v>1.01</v>
      </c>
      <c r="P51" s="83">
        <f t="shared" si="2"/>
        <v>38.0366</v>
      </c>
      <c r="Q51" s="2"/>
      <c r="T51" s="10" t="s">
        <v>105</v>
      </c>
      <c r="U51" s="10" t="s">
        <v>659</v>
      </c>
      <c r="W51" s="133">
        <v>42646</v>
      </c>
      <c r="X51" s="10">
        <v>31.64</v>
      </c>
      <c r="Y51" s="10">
        <v>32.24</v>
      </c>
      <c r="Z51" s="10">
        <v>31.61</v>
      </c>
      <c r="AA51" s="10">
        <v>32.04</v>
      </c>
      <c r="AB51" s="95">
        <v>11375900</v>
      </c>
      <c r="AC51" s="10">
        <v>31.7</v>
      </c>
      <c r="AD51" s="2">
        <f t="shared" si="0"/>
        <v>0.63000000000000256</v>
      </c>
      <c r="AE51" s="138">
        <f t="shared" si="1"/>
        <v>8.5905186127903654E-3</v>
      </c>
    </row>
    <row r="52" spans="15:31" x14ac:dyDescent="0.25">
      <c r="O52" s="83">
        <v>1</v>
      </c>
      <c r="P52" s="83">
        <f t="shared" si="2"/>
        <v>37.659999999999997</v>
      </c>
      <c r="Q52" s="2"/>
      <c r="T52" s="10" t="s">
        <v>106</v>
      </c>
      <c r="U52" s="10" t="s">
        <v>660</v>
      </c>
      <c r="W52" s="133">
        <v>42643</v>
      </c>
      <c r="X52" s="10">
        <v>31.63</v>
      </c>
      <c r="Y52" s="10">
        <v>31.95</v>
      </c>
      <c r="Z52" s="10">
        <v>31.58</v>
      </c>
      <c r="AA52" s="10">
        <v>31.77</v>
      </c>
      <c r="AB52" s="95">
        <v>9330000</v>
      </c>
      <c r="AC52" s="10">
        <v>31.43</v>
      </c>
      <c r="AD52" s="2">
        <f t="shared" si="0"/>
        <v>0.37000000000000099</v>
      </c>
      <c r="AE52" s="138">
        <f t="shared" si="1"/>
        <v>9.3127809890816149E-3</v>
      </c>
    </row>
    <row r="53" spans="15:31" x14ac:dyDescent="0.25">
      <c r="O53" s="83">
        <v>0.99</v>
      </c>
      <c r="P53" s="83">
        <f t="shared" si="2"/>
        <v>37.283399999999993</v>
      </c>
      <c r="Q53" s="2"/>
      <c r="T53" s="10" t="s">
        <v>107</v>
      </c>
      <c r="U53" s="95">
        <v>26434231</v>
      </c>
      <c r="W53" s="133">
        <v>42642</v>
      </c>
      <c r="X53" s="10">
        <v>31.77</v>
      </c>
      <c r="Y53" s="10">
        <v>31.96</v>
      </c>
      <c r="Z53" s="10">
        <v>31.45</v>
      </c>
      <c r="AA53" s="10">
        <v>31.48</v>
      </c>
      <c r="AB53" s="95">
        <v>8821200</v>
      </c>
      <c r="AC53" s="10">
        <v>31.14</v>
      </c>
      <c r="AD53" s="2">
        <f t="shared" si="0"/>
        <v>0.51000000000000156</v>
      </c>
      <c r="AE53" s="138">
        <f t="shared" si="1"/>
        <v>-1.3307984790874472E-2</v>
      </c>
    </row>
    <row r="54" spans="15:31" x14ac:dyDescent="0.25">
      <c r="O54" s="83">
        <v>0.98</v>
      </c>
      <c r="P54" s="83">
        <f t="shared" si="2"/>
        <v>36.906799999999997</v>
      </c>
      <c r="Q54" s="2"/>
      <c r="T54" s="10" t="s">
        <v>110</v>
      </c>
      <c r="U54" s="95">
        <v>14381700</v>
      </c>
      <c r="W54" s="133">
        <v>42641</v>
      </c>
      <c r="X54" s="10">
        <v>31.75</v>
      </c>
      <c r="Y54" s="10">
        <v>31.94</v>
      </c>
      <c r="Z54" s="10">
        <v>31.54</v>
      </c>
      <c r="AA54" s="10">
        <v>31.9</v>
      </c>
      <c r="AB54" s="95">
        <v>10713600</v>
      </c>
      <c r="AC54" s="10">
        <v>31.56</v>
      </c>
      <c r="AD54" s="2">
        <f t="shared" si="0"/>
        <v>0.40000000000000213</v>
      </c>
      <c r="AE54" s="138">
        <f t="shared" si="1"/>
        <v>9.5969289827253501E-3</v>
      </c>
    </row>
    <row r="55" spans="15:31" x14ac:dyDescent="0.25">
      <c r="O55" s="83">
        <v>0.97</v>
      </c>
      <c r="P55" s="83">
        <f t="shared" si="2"/>
        <v>36.530199999999994</v>
      </c>
      <c r="T55" s="10" t="s">
        <v>108</v>
      </c>
      <c r="U55" s="10" t="s">
        <v>661</v>
      </c>
      <c r="W55" s="133">
        <v>42640</v>
      </c>
      <c r="X55" s="10">
        <v>31.77</v>
      </c>
      <c r="Y55" s="10">
        <v>31.96</v>
      </c>
      <c r="Z55" s="10">
        <v>31.54</v>
      </c>
      <c r="AA55" s="10">
        <v>31.6</v>
      </c>
      <c r="AB55" s="95">
        <v>14465300</v>
      </c>
      <c r="AC55" s="10">
        <v>31.26</v>
      </c>
      <c r="AD55" s="2">
        <f t="shared" si="0"/>
        <v>0.42000000000000171</v>
      </c>
      <c r="AE55" s="138">
        <f t="shared" si="1"/>
        <v>-6.3572790845517479E-3</v>
      </c>
    </row>
    <row r="56" spans="15:31" x14ac:dyDescent="0.25">
      <c r="O56" s="83">
        <v>0.96</v>
      </c>
      <c r="P56" s="83">
        <f t="shared" si="2"/>
        <v>36.153599999999997</v>
      </c>
      <c r="T56" s="10" t="s">
        <v>111</v>
      </c>
      <c r="U56" s="10">
        <v>4.3</v>
      </c>
      <c r="W56" s="133">
        <v>42639</v>
      </c>
      <c r="X56" s="10">
        <v>32.020000000000003</v>
      </c>
      <c r="Y56" s="10">
        <v>32.119999999999997</v>
      </c>
      <c r="Z56" s="10">
        <v>31.75</v>
      </c>
      <c r="AA56" s="10">
        <v>31.8</v>
      </c>
      <c r="AB56" s="95">
        <v>12700900</v>
      </c>
      <c r="AC56" s="10">
        <v>31.46</v>
      </c>
      <c r="AD56" s="2">
        <f t="shared" si="0"/>
        <v>0.36999999999999744</v>
      </c>
      <c r="AE56" s="138">
        <f t="shared" si="1"/>
        <v>-1.0069225928256764E-2</v>
      </c>
    </row>
    <row r="57" spans="15:31" x14ac:dyDescent="0.25">
      <c r="O57" s="83">
        <v>0.95</v>
      </c>
      <c r="P57" s="83">
        <f t="shared" si="2"/>
        <v>35.776999999999994</v>
      </c>
      <c r="T57" s="10" t="s">
        <v>112</v>
      </c>
      <c r="U57" s="10">
        <v>8.76</v>
      </c>
      <c r="W57" s="133">
        <v>42636</v>
      </c>
      <c r="X57" s="10">
        <v>32.1</v>
      </c>
      <c r="Y57" s="10">
        <v>32.369999999999997</v>
      </c>
      <c r="Z57" s="10">
        <v>32.049999999999997</v>
      </c>
      <c r="AA57" s="10">
        <v>32.119999999999997</v>
      </c>
      <c r="AB57" s="95">
        <v>9812100</v>
      </c>
      <c r="AC57" s="10">
        <v>31.78</v>
      </c>
      <c r="AD57" s="2">
        <f t="shared" si="0"/>
        <v>0.32000000000000028</v>
      </c>
      <c r="AE57" s="138">
        <f t="shared" si="1"/>
        <v>-8.1148564294630798E-3</v>
      </c>
    </row>
    <row r="58" spans="15:31" x14ac:dyDescent="0.25">
      <c r="O58" s="83">
        <v>0.94</v>
      </c>
      <c r="P58" s="83">
        <f t="shared" si="2"/>
        <v>35.400399999999998</v>
      </c>
      <c r="T58" s="10" t="s">
        <v>109</v>
      </c>
      <c r="U58" s="10" t="s">
        <v>662</v>
      </c>
      <c r="W58" s="133">
        <v>42635</v>
      </c>
      <c r="X58" s="10">
        <v>32.270000000000003</v>
      </c>
      <c r="Y58" s="10">
        <v>32.47</v>
      </c>
      <c r="Z58" s="10">
        <v>32.270000000000003</v>
      </c>
      <c r="AA58" s="10">
        <v>32.39</v>
      </c>
      <c r="AB58" s="95">
        <v>12034000</v>
      </c>
      <c r="AC58" s="10">
        <v>32.04</v>
      </c>
      <c r="AD58" s="2">
        <f t="shared" si="0"/>
        <v>0.19999999999999574</v>
      </c>
      <c r="AE58" s="138">
        <f t="shared" si="1"/>
        <v>8.4985835694051381E-3</v>
      </c>
    </row>
    <row r="59" spans="15:31" x14ac:dyDescent="0.25">
      <c r="O59" s="83">
        <v>0.93</v>
      </c>
      <c r="P59" s="83">
        <f t="shared" si="2"/>
        <v>35.023800000000001</v>
      </c>
      <c r="W59" s="133">
        <v>42634</v>
      </c>
      <c r="X59" s="10">
        <v>31.72</v>
      </c>
      <c r="Y59" s="10">
        <v>32.159999999999997</v>
      </c>
      <c r="Z59" s="10">
        <v>31.72</v>
      </c>
      <c r="AA59" s="10">
        <v>32.11</v>
      </c>
      <c r="AB59" s="95">
        <v>14468700</v>
      </c>
      <c r="AC59" s="10">
        <v>31.77</v>
      </c>
      <c r="AD59" s="2">
        <f t="shared" si="0"/>
        <v>0.43999999999999773</v>
      </c>
      <c r="AE59" s="138">
        <f t="shared" si="1"/>
        <v>1.4691791759821271E-2</v>
      </c>
    </row>
    <row r="60" spans="15:31" x14ac:dyDescent="0.25">
      <c r="O60" s="83">
        <v>0.92</v>
      </c>
      <c r="P60" s="83">
        <f t="shared" si="2"/>
        <v>34.647199999999998</v>
      </c>
      <c r="W60" s="133">
        <v>42633</v>
      </c>
      <c r="X60" s="10">
        <v>31.91</v>
      </c>
      <c r="Y60" s="10">
        <v>31.94</v>
      </c>
      <c r="Z60" s="10">
        <v>31.33</v>
      </c>
      <c r="AA60" s="10">
        <v>31.65</v>
      </c>
      <c r="AB60" s="95">
        <v>12876200</v>
      </c>
      <c r="AC60" s="10">
        <v>31.31</v>
      </c>
      <c r="AD60" s="2">
        <f t="shared" si="0"/>
        <v>0.61000000000000298</v>
      </c>
      <c r="AE60" s="138">
        <f t="shared" si="1"/>
        <v>-2.2307202039515417E-3</v>
      </c>
    </row>
    <row r="61" spans="15:31" x14ac:dyDescent="0.25">
      <c r="O61" s="83">
        <v>0.91</v>
      </c>
      <c r="P61" s="83">
        <f t="shared" si="2"/>
        <v>34.270599999999995</v>
      </c>
      <c r="W61" s="133">
        <v>42632</v>
      </c>
      <c r="X61" s="10">
        <v>31.9</v>
      </c>
      <c r="Y61" s="10">
        <v>32.08</v>
      </c>
      <c r="Z61" s="10">
        <v>31.66</v>
      </c>
      <c r="AA61" s="10">
        <v>31.72</v>
      </c>
      <c r="AB61" s="95">
        <v>32234800</v>
      </c>
      <c r="AC61" s="10">
        <v>31.38</v>
      </c>
      <c r="AD61" s="2">
        <f t="shared" si="0"/>
        <v>0.41999999999999815</v>
      </c>
      <c r="AE61" s="138">
        <f t="shared" si="1"/>
        <v>2.4151436031331519E-2</v>
      </c>
    </row>
    <row r="62" spans="15:31" x14ac:dyDescent="0.25">
      <c r="O62" s="83">
        <v>0.9</v>
      </c>
      <c r="P62" s="83">
        <f t="shared" si="2"/>
        <v>33.893999999999998</v>
      </c>
      <c r="W62" s="133">
        <v>42629</v>
      </c>
      <c r="X62" s="10">
        <v>31.13</v>
      </c>
      <c r="Y62" s="10">
        <v>31.13</v>
      </c>
      <c r="Z62" s="10">
        <v>30.61</v>
      </c>
      <c r="AA62" s="10">
        <v>30.97</v>
      </c>
      <c r="AB62" s="95">
        <v>12780800</v>
      </c>
      <c r="AC62" s="10">
        <v>30.64</v>
      </c>
      <c r="AD62" s="2">
        <f t="shared" si="0"/>
        <v>0.51999999999999957</v>
      </c>
      <c r="AE62" s="138">
        <f t="shared" si="1"/>
        <v>-4.8717115946735889E-3</v>
      </c>
    </row>
    <row r="63" spans="15:31" x14ac:dyDescent="0.25">
      <c r="W63" s="133">
        <v>42628</v>
      </c>
      <c r="X63" s="10">
        <v>30.75</v>
      </c>
      <c r="Y63" s="10">
        <v>31.23</v>
      </c>
      <c r="Z63" s="10">
        <v>30.74</v>
      </c>
      <c r="AA63" s="10">
        <v>31.12</v>
      </c>
      <c r="AB63" s="95">
        <v>13467400</v>
      </c>
      <c r="AC63" s="10">
        <v>30.79</v>
      </c>
      <c r="AD63" s="2">
        <f t="shared" si="0"/>
        <v>0.49000000000000199</v>
      </c>
      <c r="AE63" s="138">
        <f t="shared" si="1"/>
        <v>1.3495720868992755E-2</v>
      </c>
    </row>
    <row r="64" spans="15:31" x14ac:dyDescent="0.25">
      <c r="W64" s="133">
        <v>42627</v>
      </c>
      <c r="X64" s="10">
        <v>30.79</v>
      </c>
      <c r="Y64" s="10">
        <v>30.87</v>
      </c>
      <c r="Z64" s="10">
        <v>30.49</v>
      </c>
      <c r="AA64" s="10">
        <v>30.71</v>
      </c>
      <c r="AB64" s="95">
        <v>12903200</v>
      </c>
      <c r="AC64" s="10">
        <v>30.38</v>
      </c>
      <c r="AD64" s="2">
        <f t="shared" si="0"/>
        <v>0.38000000000000256</v>
      </c>
      <c r="AE64" s="138">
        <f t="shared" si="1"/>
        <v>-7.5138843515191178E-3</v>
      </c>
    </row>
    <row r="65" spans="23:31" x14ac:dyDescent="0.25">
      <c r="W65" s="133">
        <v>42626</v>
      </c>
      <c r="X65" s="10">
        <v>31.02</v>
      </c>
      <c r="Y65" s="10">
        <v>31.15</v>
      </c>
      <c r="Z65" s="10">
        <v>30.82</v>
      </c>
      <c r="AA65" s="10">
        <v>30.94</v>
      </c>
      <c r="AB65" s="95">
        <v>16162900</v>
      </c>
      <c r="AC65" s="10">
        <v>30.61</v>
      </c>
      <c r="AD65" s="2">
        <f t="shared" si="0"/>
        <v>0.32999999999999829</v>
      </c>
      <c r="AE65" s="138">
        <f t="shared" si="1"/>
        <v>-7.7795786061588545E-3</v>
      </c>
    </row>
    <row r="66" spans="23:31" x14ac:dyDescent="0.25">
      <c r="W66" s="133">
        <v>42625</v>
      </c>
      <c r="X66" s="10">
        <v>30.36</v>
      </c>
      <c r="Y66" s="10">
        <v>31.35</v>
      </c>
      <c r="Z66" s="10">
        <v>30.13</v>
      </c>
      <c r="AA66" s="10">
        <v>31.18</v>
      </c>
      <c r="AB66" s="95">
        <v>17250300</v>
      </c>
      <c r="AC66" s="10">
        <v>30.85</v>
      </c>
      <c r="AD66" s="2">
        <f t="shared" si="0"/>
        <v>1.2200000000000024</v>
      </c>
      <c r="AE66" s="138">
        <f t="shared" si="1"/>
        <v>2.3217247097844229E-2</v>
      </c>
    </row>
    <row r="67" spans="23:31" x14ac:dyDescent="0.25">
      <c r="W67" s="133">
        <v>42622</v>
      </c>
      <c r="X67" s="10">
        <v>31.44</v>
      </c>
      <c r="Y67" s="10">
        <v>31.56</v>
      </c>
      <c r="Z67" s="10">
        <v>30.37</v>
      </c>
      <c r="AA67" s="10">
        <v>30.48</v>
      </c>
      <c r="AB67" s="95">
        <v>22476300</v>
      </c>
      <c r="AC67" s="10">
        <v>30.15</v>
      </c>
      <c r="AD67" s="2">
        <f>Y67-Z67</f>
        <v>1.1899999999999977</v>
      </c>
      <c r="AE67" s="138">
        <f>AC67/AC68-1</f>
        <v>-3.8890659866114174E-2</v>
      </c>
    </row>
    <row r="68" spans="23:31" x14ac:dyDescent="0.25">
      <c r="W68" s="133">
        <v>42621</v>
      </c>
      <c r="X68" s="10">
        <v>31.85</v>
      </c>
      <c r="Y68" s="10">
        <v>32</v>
      </c>
      <c r="Z68" s="10">
        <v>31.68</v>
      </c>
      <c r="AA68" s="10">
        <v>31.71</v>
      </c>
      <c r="AB68" s="95">
        <v>11808200</v>
      </c>
      <c r="AC68" s="10">
        <v>31.37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19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42713</v>
      </c>
      <c r="X2" s="10">
        <v>143.81</v>
      </c>
      <c r="Y2" s="10">
        <v>145.65</v>
      </c>
      <c r="Z2" s="10">
        <v>143.75</v>
      </c>
      <c r="AA2" s="10">
        <v>145.41</v>
      </c>
      <c r="AB2" s="95">
        <v>1620400</v>
      </c>
      <c r="AC2" s="10">
        <v>145.41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42712</v>
      </c>
      <c r="X3" s="10">
        <v>141.78</v>
      </c>
      <c r="Y3" s="10">
        <v>143.78</v>
      </c>
      <c r="Z3" s="10">
        <v>140.99</v>
      </c>
      <c r="AA3" s="10">
        <v>143.07</v>
      </c>
      <c r="AB3" s="95">
        <v>1818300</v>
      </c>
      <c r="AC3" s="10">
        <v>143.07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145.41</v>
      </c>
      <c r="R4" s="521">
        <v>1.6400000000000001E-2</v>
      </c>
      <c r="W4" s="133">
        <v>42711</v>
      </c>
      <c r="X4" s="10">
        <v>142.88</v>
      </c>
      <c r="Y4" s="10">
        <v>142.91999999999999</v>
      </c>
      <c r="Z4" s="10">
        <v>140.06</v>
      </c>
      <c r="AA4" s="10">
        <v>141.85</v>
      </c>
      <c r="AB4" s="95">
        <v>2396300</v>
      </c>
      <c r="AC4" s="10">
        <v>141.85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2908.2</v>
      </c>
      <c r="W5" s="133">
        <v>42710</v>
      </c>
      <c r="X5" s="10">
        <v>141.57</v>
      </c>
      <c r="Y5" s="10">
        <v>144.41999999999999</v>
      </c>
      <c r="Z5" s="10">
        <v>141.28</v>
      </c>
      <c r="AA5" s="10">
        <v>143.59</v>
      </c>
      <c r="AB5" s="95">
        <v>3747600</v>
      </c>
      <c r="AC5" s="10">
        <v>143.59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42709</v>
      </c>
      <c r="X6" s="10">
        <v>143.05000000000001</v>
      </c>
      <c r="Y6" s="10">
        <v>144.85</v>
      </c>
      <c r="Z6" s="10">
        <v>141.13999999999999</v>
      </c>
      <c r="AA6" s="10">
        <v>141.38</v>
      </c>
      <c r="AB6" s="95">
        <v>2915900</v>
      </c>
      <c r="AC6" s="10">
        <v>141.38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282.06999999999994</v>
      </c>
      <c r="R7" s="30">
        <v>42733</v>
      </c>
      <c r="W7" s="133">
        <v>42706</v>
      </c>
      <c r="X7" s="10">
        <v>139.6</v>
      </c>
      <c r="Y7" s="10">
        <v>143.16</v>
      </c>
      <c r="Z7" s="10">
        <v>139.32</v>
      </c>
      <c r="AA7" s="10">
        <v>141.91</v>
      </c>
      <c r="AB7" s="95">
        <v>3160900</v>
      </c>
      <c r="AC7" s="10">
        <v>141.91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110.59999999999991</v>
      </c>
      <c r="W8" s="133">
        <v>42705</v>
      </c>
      <c r="X8" s="10">
        <v>140.47</v>
      </c>
      <c r="Y8" s="10">
        <v>140.66</v>
      </c>
      <c r="Z8" s="10">
        <v>139.07</v>
      </c>
      <c r="AA8" s="10">
        <v>139.63</v>
      </c>
      <c r="AB8" s="95">
        <v>2700800</v>
      </c>
      <c r="AC8" s="10">
        <v>139.63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3.9533886188161248E-2</v>
      </c>
      <c r="W9" s="133">
        <v>42704</v>
      </c>
      <c r="X9" s="10">
        <v>142.03</v>
      </c>
      <c r="Y9" s="10">
        <v>142.41999999999999</v>
      </c>
      <c r="Z9" s="10">
        <v>139.94</v>
      </c>
      <c r="AA9" s="10">
        <v>140.11000000000001</v>
      </c>
      <c r="AB9" s="95">
        <v>2153800</v>
      </c>
      <c r="AC9" s="10">
        <v>140.11000000000001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42703</v>
      </c>
      <c r="X10" s="10">
        <v>140.69999999999999</v>
      </c>
      <c r="Y10" s="10">
        <v>142</v>
      </c>
      <c r="Z10" s="10">
        <v>139.74</v>
      </c>
      <c r="AA10" s="10">
        <v>141.27000000000001</v>
      </c>
      <c r="AB10" s="95">
        <v>2562700</v>
      </c>
      <c r="AC10" s="10">
        <v>141.27000000000001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42702</v>
      </c>
      <c r="X11" s="10">
        <v>142.94</v>
      </c>
      <c r="Y11" s="10">
        <v>143.38</v>
      </c>
      <c r="Z11" s="10">
        <v>139.53</v>
      </c>
      <c r="AA11" s="10">
        <v>140.32</v>
      </c>
      <c r="AB11" s="95">
        <v>3633200</v>
      </c>
      <c r="AC11" s="10">
        <v>140.32</v>
      </c>
      <c r="AD11" s="2"/>
      <c r="AE11" s="138"/>
    </row>
    <row r="12" spans="1:43" x14ac:dyDescent="0.25">
      <c r="W12" s="133">
        <v>42699</v>
      </c>
      <c r="X12" s="10">
        <v>143.47</v>
      </c>
      <c r="Y12" s="10">
        <v>144.21</v>
      </c>
      <c r="Z12" s="10">
        <v>142.72</v>
      </c>
      <c r="AA12" s="10">
        <v>144.18</v>
      </c>
      <c r="AB12" s="95">
        <v>803900</v>
      </c>
      <c r="AC12" s="10">
        <v>144.18</v>
      </c>
      <c r="AD12" s="2"/>
      <c r="AE12" s="138"/>
    </row>
    <row r="13" spans="1:43" x14ac:dyDescent="0.25">
      <c r="W13" s="133">
        <v>42697</v>
      </c>
      <c r="X13" s="10">
        <v>142.1</v>
      </c>
      <c r="Y13" s="10">
        <v>143.61000000000001</v>
      </c>
      <c r="Z13" s="10">
        <v>141.46</v>
      </c>
      <c r="AA13" s="10">
        <v>143.51</v>
      </c>
      <c r="AB13" s="95">
        <v>2582700</v>
      </c>
      <c r="AC13" s="10">
        <v>143.51</v>
      </c>
      <c r="AD13" s="2"/>
      <c r="AE13" s="138"/>
    </row>
    <row r="14" spans="1:43" x14ac:dyDescent="0.25">
      <c r="W14" s="133">
        <v>42696</v>
      </c>
      <c r="X14" s="10">
        <v>146.55000000000001</v>
      </c>
      <c r="Y14" s="10">
        <v>146.55000000000001</v>
      </c>
      <c r="Z14" s="10">
        <v>141.75</v>
      </c>
      <c r="AA14" s="10">
        <v>143</v>
      </c>
      <c r="AB14" s="95">
        <v>3227000</v>
      </c>
      <c r="AC14" s="10">
        <v>143</v>
      </c>
      <c r="AD14" s="2"/>
      <c r="AE14" s="138"/>
    </row>
    <row r="15" spans="1:43" x14ac:dyDescent="0.25">
      <c r="W15" s="133">
        <v>42695</v>
      </c>
      <c r="X15" s="10">
        <v>146.49</v>
      </c>
      <c r="Y15" s="10">
        <v>146.5</v>
      </c>
      <c r="Z15" s="10">
        <v>144.74</v>
      </c>
      <c r="AA15" s="10">
        <v>146.16999999999999</v>
      </c>
      <c r="AB15" s="95">
        <v>2966900</v>
      </c>
      <c r="AC15" s="10">
        <v>146.16999999999999</v>
      </c>
      <c r="AD15" s="2"/>
      <c r="AE15" s="138"/>
    </row>
    <row r="16" spans="1:43" x14ac:dyDescent="0.25">
      <c r="W16" s="133">
        <v>42692</v>
      </c>
      <c r="X16" s="10">
        <v>148.77000000000001</v>
      </c>
      <c r="Y16" s="10">
        <v>149.19999999999999</v>
      </c>
      <c r="Z16" s="10">
        <v>145.63</v>
      </c>
      <c r="AA16" s="10">
        <v>145.81</v>
      </c>
      <c r="AB16" s="95">
        <v>2576900</v>
      </c>
      <c r="AC16" s="10">
        <v>145.81</v>
      </c>
      <c r="AD16" s="2"/>
      <c r="AE16" s="138"/>
    </row>
    <row r="17" spans="1:31" x14ac:dyDescent="0.25">
      <c r="W17" s="133">
        <v>42691</v>
      </c>
      <c r="X17" s="10">
        <v>149.59</v>
      </c>
      <c r="Y17" s="10">
        <v>149.87</v>
      </c>
      <c r="Z17" s="10">
        <v>148.41999999999999</v>
      </c>
      <c r="AA17" s="10">
        <v>148.88</v>
      </c>
      <c r="AB17" s="95">
        <v>1539300</v>
      </c>
      <c r="AC17" s="10">
        <v>148.88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42690</v>
      </c>
      <c r="X18" s="10">
        <v>148.88</v>
      </c>
      <c r="Y18" s="10">
        <v>150.12</v>
      </c>
      <c r="Z18" s="10">
        <v>148.63</v>
      </c>
      <c r="AA18" s="10">
        <v>149.49</v>
      </c>
      <c r="AB18" s="95">
        <v>1590200</v>
      </c>
      <c r="AC18" s="10">
        <v>149.49</v>
      </c>
      <c r="AD18" s="2"/>
      <c r="AE18" s="138"/>
    </row>
    <row r="19" spans="1:31" x14ac:dyDescent="0.25">
      <c r="W19" s="133">
        <v>42689</v>
      </c>
      <c r="X19" s="10">
        <v>148.49</v>
      </c>
      <c r="Y19" s="10">
        <v>149.05000000000001</v>
      </c>
      <c r="Z19" s="10">
        <v>147.06</v>
      </c>
      <c r="AA19" s="10">
        <v>148.66</v>
      </c>
      <c r="AB19" s="95">
        <v>2107300</v>
      </c>
      <c r="AC19" s="10">
        <v>148.66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42688</v>
      </c>
      <c r="X20" s="10">
        <v>152.52000000000001</v>
      </c>
      <c r="Y20" s="10">
        <v>153.05000000000001</v>
      </c>
      <c r="Z20" s="10">
        <v>147.72999999999999</v>
      </c>
      <c r="AA20" s="10">
        <v>148.02000000000001</v>
      </c>
      <c r="AB20" s="95">
        <v>2440500</v>
      </c>
      <c r="AC20" s="10">
        <v>148.02000000000001</v>
      </c>
      <c r="AD20" s="2"/>
      <c r="AE20" s="138"/>
    </row>
    <row r="21" spans="1:31" x14ac:dyDescent="0.25">
      <c r="B21" s="558">
        <v>42403</v>
      </c>
      <c r="C21" s="559">
        <v>10</v>
      </c>
      <c r="D21" s="561">
        <v>123.5</v>
      </c>
      <c r="E21" s="561">
        <v>126.05</v>
      </c>
      <c r="F21" s="561">
        <f>C21*(E21-D21)</f>
        <v>25.499999999999972</v>
      </c>
      <c r="G21" s="561">
        <f>D21*C21</f>
        <v>1235</v>
      </c>
      <c r="H21" s="606">
        <f>(E21-D21)/D21</f>
        <v>2.0647773279352202E-2</v>
      </c>
      <c r="I21" s="561"/>
      <c r="W21" s="133">
        <v>42685</v>
      </c>
      <c r="X21" s="10">
        <v>153.38999999999999</v>
      </c>
      <c r="Y21" s="10">
        <v>153.59</v>
      </c>
      <c r="Z21" s="10">
        <v>150.66</v>
      </c>
      <c r="AA21" s="10">
        <v>151.25</v>
      </c>
      <c r="AB21" s="95">
        <v>1714200</v>
      </c>
      <c r="AC21" s="10">
        <v>151.25</v>
      </c>
      <c r="AD21" s="2"/>
      <c r="AE21" s="138"/>
    </row>
    <row r="22" spans="1:31" x14ac:dyDescent="0.25">
      <c r="B22" s="558">
        <v>42422</v>
      </c>
      <c r="C22" s="559">
        <v>10</v>
      </c>
      <c r="D22" s="561">
        <v>123.5</v>
      </c>
      <c r="E22" s="561">
        <v>131.44</v>
      </c>
      <c r="F22" s="561">
        <f>C22*(E22-D22)</f>
        <v>79.399999999999977</v>
      </c>
      <c r="G22" s="561">
        <f>D22*C22</f>
        <v>1235</v>
      </c>
      <c r="H22" s="606">
        <f>(E22-D22)/D22</f>
        <v>6.4291497975708489E-2</v>
      </c>
      <c r="I22" s="561"/>
      <c r="W22" s="133">
        <v>42684</v>
      </c>
      <c r="X22" s="10">
        <v>153.80000000000001</v>
      </c>
      <c r="Y22" s="10">
        <v>155.6</v>
      </c>
      <c r="Z22" s="10">
        <v>152.87</v>
      </c>
      <c r="AA22" s="10">
        <v>154.35</v>
      </c>
      <c r="AB22" s="95">
        <v>2247900</v>
      </c>
      <c r="AC22" s="10">
        <v>154.35</v>
      </c>
      <c r="AD22" s="2"/>
      <c r="AE22" s="138"/>
    </row>
    <row r="23" spans="1:31" x14ac:dyDescent="0.25">
      <c r="B23" s="558">
        <v>42430</v>
      </c>
      <c r="C23" s="559">
        <v>10</v>
      </c>
      <c r="D23" s="561">
        <v>123.5</v>
      </c>
      <c r="E23" s="561">
        <v>135.28</v>
      </c>
      <c r="F23" s="561">
        <f>C23*(E23-D23)</f>
        <v>117.80000000000001</v>
      </c>
      <c r="G23" s="561">
        <f>D23*C23</f>
        <v>1235</v>
      </c>
      <c r="H23" s="606">
        <f>(E23-D23)/D23</f>
        <v>9.5384615384615387E-2</v>
      </c>
      <c r="I23" s="561"/>
      <c r="W23" s="133">
        <v>42683</v>
      </c>
      <c r="X23" s="10">
        <v>154.63999999999999</v>
      </c>
      <c r="Y23" s="10">
        <v>157.02000000000001</v>
      </c>
      <c r="Z23" s="10">
        <v>149.44999999999999</v>
      </c>
      <c r="AA23" s="10">
        <v>152.05000000000001</v>
      </c>
      <c r="AB23" s="95">
        <v>2429700</v>
      </c>
      <c r="AC23" s="10">
        <v>152.05000000000001</v>
      </c>
      <c r="AD23" s="2"/>
      <c r="AE23" s="138"/>
    </row>
    <row r="24" spans="1:31" x14ac:dyDescent="0.25">
      <c r="B24" s="558">
        <v>42431</v>
      </c>
      <c r="C24" s="559">
        <v>10</v>
      </c>
      <c r="D24" s="561">
        <v>123.5</v>
      </c>
      <c r="E24" s="561">
        <v>138.12</v>
      </c>
      <c r="F24" s="561">
        <f>C24*(E24-D24)</f>
        <v>146.20000000000005</v>
      </c>
      <c r="G24" s="561">
        <f>D24*C24</f>
        <v>1235</v>
      </c>
      <c r="H24" s="606">
        <f>(E24-D24)/D24</f>
        <v>0.11838056680161947</v>
      </c>
      <c r="I24" s="561"/>
      <c r="W24" s="133">
        <v>42682</v>
      </c>
      <c r="X24" s="10">
        <v>151.41</v>
      </c>
      <c r="Y24" s="10">
        <v>154.04</v>
      </c>
      <c r="Z24" s="10">
        <v>150.58000000000001</v>
      </c>
      <c r="AA24" s="10">
        <v>152.56</v>
      </c>
      <c r="AB24" s="95">
        <v>1620000</v>
      </c>
      <c r="AC24" s="10">
        <v>152.56</v>
      </c>
      <c r="AD24" s="2"/>
      <c r="AE24" s="138"/>
    </row>
    <row r="25" spans="1:31" x14ac:dyDescent="0.25">
      <c r="B25" s="558">
        <v>42436</v>
      </c>
      <c r="C25" s="559">
        <v>0</v>
      </c>
      <c r="D25" s="561"/>
      <c r="E25" s="561"/>
      <c r="F25" s="561">
        <v>171.47</v>
      </c>
      <c r="G25" s="561"/>
      <c r="H25" s="562"/>
      <c r="I25" s="561"/>
      <c r="W25" s="133">
        <v>42681</v>
      </c>
      <c r="X25" s="10">
        <v>148.88</v>
      </c>
      <c r="Y25" s="10">
        <v>152.38999999999999</v>
      </c>
      <c r="Z25" s="10">
        <v>148.16999999999999</v>
      </c>
      <c r="AA25" s="10">
        <v>151.81</v>
      </c>
      <c r="AB25" s="95">
        <v>2027200</v>
      </c>
      <c r="AC25" s="10">
        <v>151.81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42678</v>
      </c>
      <c r="X26" s="10">
        <v>146.21</v>
      </c>
      <c r="Y26" s="10">
        <v>147.68</v>
      </c>
      <c r="Z26" s="10">
        <v>146.21</v>
      </c>
      <c r="AA26" s="10">
        <v>146.57</v>
      </c>
      <c r="AB26" s="95">
        <v>1365700</v>
      </c>
      <c r="AC26" s="10">
        <v>146.57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42677</v>
      </c>
      <c r="X27" s="10">
        <v>145.83000000000001</v>
      </c>
      <c r="Y27" s="10">
        <v>146.85</v>
      </c>
      <c r="Z27" s="10">
        <v>145.69999999999999</v>
      </c>
      <c r="AA27" s="10">
        <v>146.08000000000001</v>
      </c>
      <c r="AB27" s="95">
        <v>1821200</v>
      </c>
      <c r="AC27" s="10">
        <v>146.08000000000001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42676</v>
      </c>
      <c r="X28" s="10">
        <v>145.76</v>
      </c>
      <c r="Y28" s="10">
        <v>146.96</v>
      </c>
      <c r="Z28" s="10">
        <v>145.52000000000001</v>
      </c>
      <c r="AA28" s="10">
        <v>145.80000000000001</v>
      </c>
      <c r="AB28" s="95">
        <v>1791000</v>
      </c>
      <c r="AC28" s="10">
        <v>145.80000000000001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42675</v>
      </c>
      <c r="X29" s="10">
        <v>148</v>
      </c>
      <c r="Y29" s="10">
        <v>148</v>
      </c>
      <c r="Z29" s="10">
        <v>144.34</v>
      </c>
      <c r="AA29" s="10">
        <v>146.02000000000001</v>
      </c>
      <c r="AB29" s="95">
        <v>1885400</v>
      </c>
      <c r="AC29" s="10">
        <v>146.02000000000001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42674</v>
      </c>
      <c r="X30" s="10">
        <v>147.44999999999999</v>
      </c>
      <c r="Y30" s="10">
        <v>148.41</v>
      </c>
      <c r="Z30" s="10">
        <v>146.96</v>
      </c>
      <c r="AA30" s="10">
        <v>147.03</v>
      </c>
      <c r="AB30" s="95">
        <v>1345800</v>
      </c>
      <c r="AC30" s="10">
        <v>147.03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42671</v>
      </c>
      <c r="X31" s="10">
        <v>149.5</v>
      </c>
      <c r="Y31" s="10">
        <v>149.74</v>
      </c>
      <c r="Z31" s="10">
        <v>147.04</v>
      </c>
      <c r="AA31" s="10">
        <v>147.21</v>
      </c>
      <c r="AB31" s="95">
        <v>1805900</v>
      </c>
      <c r="AC31" s="10">
        <v>147.21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42670</v>
      </c>
      <c r="X32" s="10">
        <v>151.99</v>
      </c>
      <c r="Y32" s="10">
        <v>153.28</v>
      </c>
      <c r="Z32" s="10">
        <v>148.53</v>
      </c>
      <c r="AA32" s="10">
        <v>149.22</v>
      </c>
      <c r="AB32" s="95">
        <v>2999800</v>
      </c>
      <c r="AC32" s="10">
        <v>149.22</v>
      </c>
      <c r="AD32" s="2"/>
      <c r="AE32" s="138"/>
    </row>
    <row r="33" spans="1:31" x14ac:dyDescent="0.25">
      <c r="W33" s="133">
        <v>42669</v>
      </c>
      <c r="X33" s="10">
        <v>147.16999999999999</v>
      </c>
      <c r="Y33" s="10">
        <v>148.13999999999999</v>
      </c>
      <c r="Z33" s="10">
        <v>146.15</v>
      </c>
      <c r="AA33" s="10">
        <v>148.04</v>
      </c>
      <c r="AB33" s="95">
        <v>3958100</v>
      </c>
      <c r="AC33" s="10">
        <v>148.04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42668</v>
      </c>
      <c r="X34" s="10">
        <v>149.35</v>
      </c>
      <c r="Y34" s="10">
        <v>150.66</v>
      </c>
      <c r="Z34" s="10">
        <v>147.75</v>
      </c>
      <c r="AA34" s="10">
        <v>147.97</v>
      </c>
      <c r="AB34" s="95">
        <v>2431300</v>
      </c>
      <c r="AC34" s="10">
        <v>147.97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42667</v>
      </c>
      <c r="X35" s="10">
        <v>151.72999999999999</v>
      </c>
      <c r="Y35" s="10">
        <v>153.4</v>
      </c>
      <c r="Z35" s="10">
        <v>150.96</v>
      </c>
      <c r="AA35" s="10">
        <v>153.11000000000001</v>
      </c>
      <c r="AB35" s="95">
        <v>2098500</v>
      </c>
      <c r="AC35" s="10">
        <v>153.11000000000001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42664</v>
      </c>
      <c r="X36" s="10">
        <v>150.69999999999999</v>
      </c>
      <c r="Y36" s="10">
        <v>150.79</v>
      </c>
      <c r="Z36" s="10">
        <v>149.76</v>
      </c>
      <c r="AA36" s="10">
        <v>150.66</v>
      </c>
      <c r="AB36" s="95">
        <v>1589500</v>
      </c>
      <c r="AC36" s="10">
        <v>150.66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42663</v>
      </c>
      <c r="X37" s="10">
        <v>151.81</v>
      </c>
      <c r="Y37" s="10">
        <v>152.12</v>
      </c>
      <c r="Z37" s="10">
        <v>151.09</v>
      </c>
      <c r="AA37" s="10">
        <v>151.66</v>
      </c>
      <c r="AB37" s="95">
        <v>2005200</v>
      </c>
      <c r="AC37" s="10">
        <v>151.66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42662</v>
      </c>
      <c r="X38" s="10">
        <v>151.11000000000001</v>
      </c>
      <c r="Y38" s="10">
        <v>152.03</v>
      </c>
      <c r="Z38" s="10">
        <v>151.01</v>
      </c>
      <c r="AA38" s="10">
        <v>151.80000000000001</v>
      </c>
      <c r="AB38" s="95">
        <v>1859500</v>
      </c>
      <c r="AC38" s="10">
        <v>151.80000000000001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42661</v>
      </c>
      <c r="X39" s="10">
        <v>152.19</v>
      </c>
      <c r="Y39" s="10">
        <v>152.32</v>
      </c>
      <c r="Z39" s="10">
        <v>151.06</v>
      </c>
      <c r="AA39" s="10">
        <v>151.66999999999999</v>
      </c>
      <c r="AB39" s="95">
        <v>1727300</v>
      </c>
      <c r="AC39" s="10">
        <v>151.66999999999999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42660</v>
      </c>
      <c r="X40" s="10">
        <v>151.85</v>
      </c>
      <c r="Y40" s="10">
        <v>151.85</v>
      </c>
      <c r="Z40" s="10">
        <v>150.30000000000001</v>
      </c>
      <c r="AA40" s="10">
        <v>150.78</v>
      </c>
      <c r="AB40" s="95">
        <v>1614000</v>
      </c>
      <c r="AC40" s="10">
        <v>150.78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42657</v>
      </c>
      <c r="X41" s="10">
        <v>152.88999999999999</v>
      </c>
      <c r="Y41" s="10">
        <v>152.93</v>
      </c>
      <c r="Z41" s="10">
        <v>151.5</v>
      </c>
      <c r="AA41" s="10">
        <v>151.71</v>
      </c>
      <c r="AB41" s="95">
        <v>1477900</v>
      </c>
      <c r="AC41" s="10">
        <v>151.71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42656</v>
      </c>
      <c r="X42" s="10">
        <v>152.75</v>
      </c>
      <c r="Y42" s="10">
        <v>153.13999999999999</v>
      </c>
      <c r="Z42" s="10">
        <v>151.11000000000001</v>
      </c>
      <c r="AA42" s="10">
        <v>152.03</v>
      </c>
      <c r="AB42" s="95">
        <v>2191800</v>
      </c>
      <c r="AC42" s="10">
        <v>152.03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08">
        <v>143.07</v>
      </c>
      <c r="W43" s="133">
        <v>42655</v>
      </c>
      <c r="X43" s="10">
        <v>154.99</v>
      </c>
      <c r="Y43" s="10">
        <v>155.26</v>
      </c>
      <c r="Z43" s="10">
        <v>153.59</v>
      </c>
      <c r="AA43" s="10">
        <v>153.80000000000001</v>
      </c>
      <c r="AB43" s="95">
        <v>1088600</v>
      </c>
      <c r="AC43" s="10">
        <v>153.80000000000001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 t="s">
        <v>129</v>
      </c>
      <c r="W44" s="133">
        <v>42654</v>
      </c>
      <c r="X44" s="10">
        <v>156</v>
      </c>
      <c r="Y44" s="10">
        <v>156.59</v>
      </c>
      <c r="Z44" s="10">
        <v>153.79</v>
      </c>
      <c r="AA44" s="10">
        <v>154.9</v>
      </c>
      <c r="AB44" s="95">
        <v>2697500</v>
      </c>
      <c r="AC44" s="10">
        <v>154.9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20" t="s">
        <v>78</v>
      </c>
      <c r="P45" s="620"/>
      <c r="T45" s="93" t="s">
        <v>100</v>
      </c>
      <c r="U45" s="438" t="s">
        <v>663</v>
      </c>
      <c r="W45" s="133">
        <v>42653</v>
      </c>
      <c r="X45" s="10">
        <v>159.24</v>
      </c>
      <c r="Y45" s="10">
        <v>160.1</v>
      </c>
      <c r="Z45" s="10">
        <v>158.55000000000001</v>
      </c>
      <c r="AA45" s="10">
        <v>159.11000000000001</v>
      </c>
      <c r="AB45" s="95">
        <v>927800</v>
      </c>
      <c r="AC45" s="10">
        <v>159.11000000000001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159.95100000000002</v>
      </c>
      <c r="Q46" s="2"/>
      <c r="T46" s="93" t="s">
        <v>101</v>
      </c>
      <c r="U46" s="438" t="s">
        <v>664</v>
      </c>
      <c r="W46" s="133">
        <v>42650</v>
      </c>
      <c r="X46" s="10">
        <v>159</v>
      </c>
      <c r="Y46" s="10">
        <v>159</v>
      </c>
      <c r="Z46" s="10">
        <v>157</v>
      </c>
      <c r="AA46" s="10">
        <v>158.21</v>
      </c>
      <c r="AB46" s="95">
        <v>1087000</v>
      </c>
      <c r="AC46" s="10">
        <v>158.21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158.49690000000001</v>
      </c>
      <c r="Q47" s="2"/>
      <c r="T47" s="93" t="s">
        <v>102</v>
      </c>
      <c r="U47" s="438">
        <v>174.17</v>
      </c>
      <c r="W47" s="133">
        <v>42649</v>
      </c>
      <c r="X47" s="10">
        <v>158.51</v>
      </c>
      <c r="Y47" s="10">
        <v>158.51</v>
      </c>
      <c r="Z47" s="10">
        <v>157.21</v>
      </c>
      <c r="AA47" s="10">
        <v>158.44</v>
      </c>
      <c r="AB47" s="95">
        <v>998100</v>
      </c>
      <c r="AC47" s="10">
        <v>158.44</v>
      </c>
      <c r="AD47" s="2"/>
      <c r="AE47" s="138"/>
    </row>
    <row r="48" spans="1:31" x14ac:dyDescent="0.25">
      <c r="O48" s="83">
        <v>1.08</v>
      </c>
      <c r="P48" s="83">
        <f t="shared" si="0"/>
        <v>157.0428</v>
      </c>
      <c r="Q48" s="2"/>
      <c r="T48" s="93" t="s">
        <v>103</v>
      </c>
      <c r="U48" s="438">
        <v>0.94824799999999998</v>
      </c>
      <c r="W48" s="133">
        <v>42648</v>
      </c>
      <c r="X48" s="10">
        <v>158.41</v>
      </c>
      <c r="Y48" s="10">
        <v>158.80000000000001</v>
      </c>
      <c r="Z48" s="10">
        <v>157.68</v>
      </c>
      <c r="AA48" s="10">
        <v>158.28</v>
      </c>
      <c r="AB48" s="95">
        <v>1171500</v>
      </c>
      <c r="AC48" s="10">
        <v>158.28</v>
      </c>
      <c r="AD48" s="2"/>
      <c r="AE48" s="138"/>
    </row>
    <row r="49" spans="15:31" x14ac:dyDescent="0.25">
      <c r="O49" s="83">
        <v>1.07</v>
      </c>
      <c r="P49" s="83">
        <f t="shared" si="0"/>
        <v>155.58870000000002</v>
      </c>
      <c r="Q49" s="2"/>
      <c r="T49" s="93" t="s">
        <v>122</v>
      </c>
      <c r="U49" s="438" t="s">
        <v>360</v>
      </c>
      <c r="W49" s="133">
        <v>42647</v>
      </c>
      <c r="X49" s="10">
        <v>158.97999999999999</v>
      </c>
      <c r="Y49" s="10">
        <v>159.44</v>
      </c>
      <c r="Z49" s="10">
        <v>156.47</v>
      </c>
      <c r="AA49" s="10">
        <v>157.57</v>
      </c>
      <c r="AB49" s="95">
        <v>1124700</v>
      </c>
      <c r="AC49" s="10">
        <v>157.57</v>
      </c>
      <c r="AD49" s="2"/>
      <c r="AE49" s="138"/>
    </row>
    <row r="50" spans="15:31" x14ac:dyDescent="0.25">
      <c r="O50" s="83">
        <v>1.06</v>
      </c>
      <c r="P50" s="83">
        <f t="shared" si="0"/>
        <v>154.13460000000001</v>
      </c>
      <c r="Q50" s="2"/>
      <c r="T50" s="93"/>
      <c r="U50" s="438"/>
      <c r="W50" s="133">
        <v>42646</v>
      </c>
      <c r="X50" s="10">
        <v>157.94999999999999</v>
      </c>
      <c r="Y50" s="10">
        <v>159.22</v>
      </c>
      <c r="Z50" s="10">
        <v>157.57</v>
      </c>
      <c r="AA50" s="10">
        <v>159.12</v>
      </c>
      <c r="AB50" s="95">
        <v>1304500</v>
      </c>
      <c r="AC50" s="10">
        <v>159.12</v>
      </c>
      <c r="AD50" s="2"/>
      <c r="AE50" s="138"/>
    </row>
    <row r="51" spans="15:31" x14ac:dyDescent="0.25">
      <c r="O51" s="83">
        <v>1.05</v>
      </c>
      <c r="P51" s="83">
        <f t="shared" si="0"/>
        <v>152.68049999999999</v>
      </c>
      <c r="Q51" s="2"/>
      <c r="T51" s="93" t="s">
        <v>105</v>
      </c>
      <c r="U51" s="438" t="s">
        <v>665</v>
      </c>
      <c r="W51" s="133">
        <v>42643</v>
      </c>
      <c r="X51" s="10">
        <v>156.69999999999999</v>
      </c>
      <c r="Y51" s="10">
        <v>159.53</v>
      </c>
      <c r="Z51" s="10">
        <v>156.69999999999999</v>
      </c>
      <c r="AA51" s="10">
        <v>159.06</v>
      </c>
      <c r="AB51" s="95">
        <v>1985900</v>
      </c>
      <c r="AC51" s="10">
        <v>159.06</v>
      </c>
      <c r="AD51" s="2"/>
      <c r="AE51" s="138"/>
    </row>
    <row r="52" spans="15:31" x14ac:dyDescent="0.25">
      <c r="O52" s="83">
        <v>1.04</v>
      </c>
      <c r="P52" s="83">
        <f t="shared" si="0"/>
        <v>151.22640000000001</v>
      </c>
      <c r="Q52" s="2"/>
      <c r="T52" s="93" t="s">
        <v>106</v>
      </c>
      <c r="U52" s="438" t="s">
        <v>330</v>
      </c>
      <c r="W52" s="133">
        <v>42642</v>
      </c>
      <c r="X52" s="10">
        <v>158.63</v>
      </c>
      <c r="Y52" s="10">
        <v>159.27000000000001</v>
      </c>
      <c r="Z52" s="10">
        <v>155.34</v>
      </c>
      <c r="AA52" s="10">
        <v>156.06</v>
      </c>
      <c r="AB52" s="95">
        <v>1473900</v>
      </c>
      <c r="AC52" s="10">
        <v>156.06</v>
      </c>
      <c r="AD52" s="2"/>
      <c r="AE52" s="138"/>
    </row>
    <row r="53" spans="15:31" x14ac:dyDescent="0.25">
      <c r="O53" s="83">
        <v>1.03</v>
      </c>
      <c r="P53" s="83">
        <f t="shared" si="0"/>
        <v>149.7723</v>
      </c>
      <c r="Q53" s="2"/>
      <c r="T53" s="93" t="s">
        <v>107</v>
      </c>
      <c r="U53" s="439">
        <v>1620683</v>
      </c>
      <c r="W53" s="133">
        <v>42641</v>
      </c>
      <c r="X53" s="10">
        <v>159.09</v>
      </c>
      <c r="Y53" s="10">
        <v>159.09</v>
      </c>
      <c r="Z53" s="10">
        <v>157.13999999999999</v>
      </c>
      <c r="AA53" s="10">
        <v>158.63999999999999</v>
      </c>
      <c r="AB53" s="95">
        <v>946700</v>
      </c>
      <c r="AC53" s="10">
        <v>158.63999999999999</v>
      </c>
      <c r="AD53" s="2"/>
      <c r="AE53" s="138"/>
    </row>
    <row r="54" spans="15:31" x14ac:dyDescent="0.25">
      <c r="O54" s="83">
        <v>1.02</v>
      </c>
      <c r="P54" s="83">
        <f t="shared" si="0"/>
        <v>148.31819999999999</v>
      </c>
      <c r="Q54" s="2"/>
      <c r="T54" s="93" t="s">
        <v>110</v>
      </c>
      <c r="U54" s="439">
        <v>1999990</v>
      </c>
      <c r="W54" s="133">
        <v>42640</v>
      </c>
      <c r="X54" s="10">
        <v>156.44999999999999</v>
      </c>
      <c r="Y54" s="10">
        <v>159.02000000000001</v>
      </c>
      <c r="Z54" s="10">
        <v>155.83000000000001</v>
      </c>
      <c r="AA54" s="10">
        <v>158.88</v>
      </c>
      <c r="AB54" s="95">
        <v>1874200</v>
      </c>
      <c r="AC54" s="10">
        <v>158.88</v>
      </c>
      <c r="AD54" s="2"/>
      <c r="AE54" s="138"/>
    </row>
    <row r="55" spans="15:31" x14ac:dyDescent="0.25">
      <c r="O55" s="83">
        <v>1.01</v>
      </c>
      <c r="P55" s="83">
        <f t="shared" si="0"/>
        <v>146.86410000000001</v>
      </c>
      <c r="Q55" s="2"/>
      <c r="T55" s="93" t="s">
        <v>108</v>
      </c>
      <c r="U55" s="438" t="s">
        <v>666</v>
      </c>
      <c r="W55" s="133">
        <v>42639</v>
      </c>
      <c r="X55" s="10">
        <v>156.97999999999999</v>
      </c>
      <c r="Y55" s="10">
        <v>156.97999999999999</v>
      </c>
      <c r="Z55" s="10">
        <v>155.61000000000001</v>
      </c>
      <c r="AA55" s="10">
        <v>156.16</v>
      </c>
      <c r="AB55" s="95">
        <v>1650500</v>
      </c>
      <c r="AC55" s="10">
        <v>156.16</v>
      </c>
      <c r="AD55" s="2"/>
      <c r="AE55" s="138"/>
    </row>
    <row r="56" spans="15:31" x14ac:dyDescent="0.25">
      <c r="O56" s="83">
        <v>1</v>
      </c>
      <c r="P56" s="83">
        <f t="shared" si="0"/>
        <v>145.41</v>
      </c>
      <c r="Q56" s="2"/>
      <c r="T56" s="93" t="s">
        <v>111</v>
      </c>
      <c r="U56" s="438">
        <v>29.06</v>
      </c>
      <c r="W56" s="133">
        <v>42636</v>
      </c>
      <c r="X56" s="10">
        <v>156.85</v>
      </c>
      <c r="Y56" s="10">
        <v>158.15</v>
      </c>
      <c r="Z56" s="10">
        <v>156.71</v>
      </c>
      <c r="AA56" s="10">
        <v>157.66</v>
      </c>
      <c r="AB56" s="95">
        <v>1626200</v>
      </c>
      <c r="AC56" s="10">
        <v>157.66</v>
      </c>
      <c r="AD56" s="2"/>
      <c r="AE56" s="138"/>
    </row>
    <row r="57" spans="15:31" x14ac:dyDescent="0.25">
      <c r="O57" s="83">
        <v>0.99</v>
      </c>
      <c r="P57" s="83">
        <f t="shared" si="0"/>
        <v>143.95589999999999</v>
      </c>
      <c r="Q57" s="2"/>
      <c r="T57" s="93" t="s">
        <v>112</v>
      </c>
      <c r="U57" s="438">
        <v>5</v>
      </c>
      <c r="W57" s="133">
        <v>42635</v>
      </c>
      <c r="X57" s="10">
        <v>156.41</v>
      </c>
      <c r="Y57" s="10">
        <v>158.11000000000001</v>
      </c>
      <c r="Z57" s="10">
        <v>155.68</v>
      </c>
      <c r="AA57" s="10">
        <v>157.66</v>
      </c>
      <c r="AB57" s="95">
        <v>1599000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142.5018</v>
      </c>
      <c r="Q58" s="2"/>
      <c r="T58" s="93" t="s">
        <v>109</v>
      </c>
      <c r="U58" s="438" t="s">
        <v>429</v>
      </c>
      <c r="W58" s="133">
        <v>42634</v>
      </c>
      <c r="X58" s="10">
        <v>152.46</v>
      </c>
      <c r="Y58" s="10">
        <v>155.62</v>
      </c>
      <c r="Z58" s="10">
        <v>152.12</v>
      </c>
      <c r="AA58" s="10">
        <v>155.41999999999999</v>
      </c>
      <c r="AB58" s="95">
        <v>1791200</v>
      </c>
      <c r="AC58" s="10">
        <v>155.41999999999999</v>
      </c>
      <c r="AD58" s="2"/>
      <c r="AE58" s="138"/>
    </row>
    <row r="59" spans="15:31" x14ac:dyDescent="0.25">
      <c r="O59" s="83">
        <v>0.97</v>
      </c>
      <c r="P59" s="83">
        <f t="shared" si="0"/>
        <v>141.04769999999999</v>
      </c>
      <c r="W59" s="133">
        <v>42633</v>
      </c>
      <c r="X59" s="10">
        <v>151.37</v>
      </c>
      <c r="Y59" s="10">
        <v>152.53</v>
      </c>
      <c r="Z59" s="10">
        <v>150.46</v>
      </c>
      <c r="AA59" s="10">
        <v>151.62</v>
      </c>
      <c r="AB59" s="95">
        <v>1488200</v>
      </c>
      <c r="AC59" s="10">
        <v>151.62</v>
      </c>
      <c r="AD59" s="2"/>
      <c r="AE59" s="138"/>
    </row>
    <row r="60" spans="15:31" x14ac:dyDescent="0.25">
      <c r="O60" s="83">
        <v>0.96</v>
      </c>
      <c r="P60" s="83">
        <f t="shared" si="0"/>
        <v>139.59359999999998</v>
      </c>
      <c r="W60" s="133">
        <v>42632</v>
      </c>
      <c r="X60" s="10">
        <v>150.18</v>
      </c>
      <c r="Y60" s="10">
        <v>151.28</v>
      </c>
      <c r="Z60" s="10">
        <v>149.91</v>
      </c>
      <c r="AA60" s="10">
        <v>150</v>
      </c>
      <c r="AB60" s="95">
        <v>1058900</v>
      </c>
      <c r="AC60" s="10">
        <v>150</v>
      </c>
      <c r="AD60" s="2"/>
      <c r="AE60" s="138"/>
    </row>
    <row r="61" spans="15:31" x14ac:dyDescent="0.25">
      <c r="O61" s="83">
        <v>0.95</v>
      </c>
      <c r="P61" s="83">
        <f t="shared" si="0"/>
        <v>138.1395</v>
      </c>
      <c r="W61" s="133">
        <v>42629</v>
      </c>
      <c r="X61" s="10">
        <v>150.16999999999999</v>
      </c>
      <c r="Y61" s="10">
        <v>150.38999999999999</v>
      </c>
      <c r="Z61" s="10">
        <v>148.94999999999999</v>
      </c>
      <c r="AA61" s="10">
        <v>150.05000000000001</v>
      </c>
      <c r="AB61" s="95">
        <v>1985500</v>
      </c>
      <c r="AC61" s="10">
        <v>150.05000000000001</v>
      </c>
      <c r="AD61" s="2"/>
      <c r="AE61" s="138"/>
    </row>
    <row r="62" spans="15:31" x14ac:dyDescent="0.25">
      <c r="O62" s="83">
        <v>0.94</v>
      </c>
      <c r="P62" s="83">
        <f t="shared" si="0"/>
        <v>136.68539999999999</v>
      </c>
      <c r="W62" s="133">
        <v>42628</v>
      </c>
      <c r="X62" s="10">
        <v>148.37</v>
      </c>
      <c r="Y62" s="10">
        <v>150.81</v>
      </c>
      <c r="Z62" s="10">
        <v>147.94999999999999</v>
      </c>
      <c r="AA62" s="10">
        <v>150</v>
      </c>
      <c r="AB62" s="95">
        <v>2085500</v>
      </c>
      <c r="AC62" s="10">
        <v>150</v>
      </c>
      <c r="AD62" s="2"/>
      <c r="AE62" s="138"/>
    </row>
    <row r="63" spans="15:31" x14ac:dyDescent="0.25">
      <c r="O63" s="83">
        <v>0.93</v>
      </c>
      <c r="P63" s="83">
        <f t="shared" si="0"/>
        <v>135.2313</v>
      </c>
      <c r="W63" s="133">
        <v>42627</v>
      </c>
      <c r="X63" s="10">
        <v>145.01</v>
      </c>
      <c r="Y63" s="10">
        <v>147.87</v>
      </c>
      <c r="Z63" s="10">
        <v>145.01</v>
      </c>
      <c r="AA63" s="10">
        <v>147.85</v>
      </c>
      <c r="AB63" s="95">
        <v>3221700</v>
      </c>
      <c r="AC63" s="10">
        <v>147.85</v>
      </c>
      <c r="AD63" s="2"/>
      <c r="AE63" s="138"/>
    </row>
    <row r="64" spans="15:31" x14ac:dyDescent="0.25">
      <c r="O64" s="83">
        <v>0.92</v>
      </c>
      <c r="P64" s="83">
        <f t="shared" si="0"/>
        <v>133.77719999999999</v>
      </c>
      <c r="W64" s="133">
        <v>42626</v>
      </c>
      <c r="X64" s="10">
        <v>145.25</v>
      </c>
      <c r="Y64" s="10">
        <v>145.86000000000001</v>
      </c>
      <c r="Z64" s="10">
        <v>143.11000000000001</v>
      </c>
      <c r="AA64" s="10">
        <v>145.15</v>
      </c>
      <c r="AB64" s="95">
        <v>1933900</v>
      </c>
      <c r="AC64" s="10">
        <v>145.15</v>
      </c>
      <c r="AD64" s="2"/>
      <c r="AE64" s="138"/>
    </row>
    <row r="65" spans="15:31" x14ac:dyDescent="0.25">
      <c r="O65" s="83">
        <v>0.91</v>
      </c>
      <c r="P65" s="83">
        <f t="shared" si="0"/>
        <v>132.32310000000001</v>
      </c>
      <c r="W65" s="133">
        <v>42626</v>
      </c>
      <c r="X65" s="10" t="s">
        <v>181</v>
      </c>
      <c r="Y65" s="10"/>
      <c r="Z65" s="10"/>
      <c r="AA65" s="10"/>
      <c r="AB65" s="95"/>
      <c r="AC65" s="10"/>
      <c r="AD65" s="2"/>
      <c r="AE65" s="138"/>
    </row>
    <row r="66" spans="15:31" x14ac:dyDescent="0.25">
      <c r="O66" s="83">
        <v>0.9</v>
      </c>
      <c r="P66" s="83">
        <f t="shared" si="0"/>
        <v>130.869</v>
      </c>
      <c r="W66" s="133">
        <v>42625</v>
      </c>
      <c r="X66" s="10">
        <v>143.19</v>
      </c>
      <c r="Y66" s="10">
        <v>146.76</v>
      </c>
      <c r="Z66" s="10">
        <v>143.01</v>
      </c>
      <c r="AA66" s="10">
        <v>146.4</v>
      </c>
      <c r="AB66" s="95">
        <v>1932500</v>
      </c>
      <c r="AC66" s="10">
        <v>146.25</v>
      </c>
      <c r="AD66" s="2"/>
      <c r="AE66" s="138"/>
    </row>
    <row r="67" spans="15:31" x14ac:dyDescent="0.25">
      <c r="W67" s="133">
        <v>42622</v>
      </c>
      <c r="X67" s="10">
        <v>148.09</v>
      </c>
      <c r="Y67" s="10">
        <v>148.52000000000001</v>
      </c>
      <c r="Z67" s="10">
        <v>143.68</v>
      </c>
      <c r="AA67" s="10">
        <v>143.68</v>
      </c>
      <c r="AB67" s="95">
        <v>2995200</v>
      </c>
      <c r="AC67" s="10">
        <v>143.53</v>
      </c>
      <c r="AD67" s="2"/>
      <c r="AE67" s="138"/>
    </row>
    <row r="68" spans="15:31" x14ac:dyDescent="0.25">
      <c r="W68" s="133">
        <v>42621</v>
      </c>
      <c r="X68" s="10">
        <v>150.4</v>
      </c>
      <c r="Y68" s="10">
        <v>151.24</v>
      </c>
      <c r="Z68" s="10">
        <v>150.38</v>
      </c>
      <c r="AA68" s="10">
        <v>150.65</v>
      </c>
      <c r="AB68" s="95">
        <v>1399400</v>
      </c>
      <c r="AC68" s="10">
        <v>150.5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42713</v>
      </c>
      <c r="X2" s="10">
        <v>40.049999999999997</v>
      </c>
      <c r="Y2" s="10">
        <v>40.299999999999997</v>
      </c>
      <c r="Z2" s="10">
        <v>39.1</v>
      </c>
      <c r="AA2" s="10">
        <v>39.299999999999997</v>
      </c>
      <c r="AB2" s="95">
        <v>685500</v>
      </c>
      <c r="AC2" s="10">
        <v>39.299999999999997</v>
      </c>
      <c r="AD2" s="2">
        <f>Y2-Z2</f>
        <v>1.1999999999999957</v>
      </c>
      <c r="AE2" s="138">
        <f>AC2/AC3-1</f>
        <v>-2.2388059701492713E-2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39.299999999999997</v>
      </c>
      <c r="W3" s="133">
        <v>42712</v>
      </c>
      <c r="X3" s="10">
        <v>39.6</v>
      </c>
      <c r="Y3" s="10">
        <v>40.35</v>
      </c>
      <c r="Z3" s="10">
        <v>39.1</v>
      </c>
      <c r="AA3" s="10">
        <v>40.200000000000003</v>
      </c>
      <c r="AB3" s="95">
        <v>633900</v>
      </c>
      <c r="AC3" s="10">
        <v>40.200000000000003</v>
      </c>
      <c r="AD3" s="2">
        <f t="shared" ref="AD3:AD66" si="0">Y3-Z3</f>
        <v>1.25</v>
      </c>
      <c r="AE3" s="138">
        <f t="shared" ref="AE3:AE66" si="1">AC3/AC4-1</f>
        <v>6.2578222778473247E-3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39.299999999999997</v>
      </c>
      <c r="R4" s="521">
        <v>-2.24E-2</v>
      </c>
      <c r="W4" s="133">
        <v>42711</v>
      </c>
      <c r="X4" s="10">
        <v>39.200000000000003</v>
      </c>
      <c r="Y4" s="10">
        <v>40.1</v>
      </c>
      <c r="Z4" s="10">
        <v>39</v>
      </c>
      <c r="AA4" s="10">
        <v>39.950000000000003</v>
      </c>
      <c r="AB4" s="95">
        <v>561000</v>
      </c>
      <c r="AC4" s="10">
        <v>39.950000000000003</v>
      </c>
      <c r="AD4" s="2">
        <f t="shared" si="0"/>
        <v>1.1000000000000014</v>
      </c>
      <c r="AE4" s="138">
        <f t="shared" si="1"/>
        <v>2.1739130434782705E-2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39</v>
      </c>
      <c r="Y5" s="10">
        <v>39.35</v>
      </c>
      <c r="Z5" s="10">
        <v>38.75</v>
      </c>
      <c r="AA5" s="10">
        <v>39.1</v>
      </c>
      <c r="AB5" s="95">
        <v>1335700</v>
      </c>
      <c r="AC5" s="10">
        <v>39.1</v>
      </c>
      <c r="AD5" s="2">
        <f t="shared" si="0"/>
        <v>0.60000000000000142</v>
      </c>
      <c r="AE5" s="138">
        <f t="shared" si="1"/>
        <v>-1.2771392081736277E-3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39.75</v>
      </c>
      <c r="Y6" s="10">
        <v>40.15</v>
      </c>
      <c r="Z6" s="10">
        <v>39.049999999999997</v>
      </c>
      <c r="AA6" s="10">
        <v>39.15</v>
      </c>
      <c r="AB6" s="95">
        <v>605000</v>
      </c>
      <c r="AC6" s="10">
        <v>39.15</v>
      </c>
      <c r="AD6" s="2">
        <f t="shared" si="0"/>
        <v>1.1000000000000014</v>
      </c>
      <c r="AE6" s="138">
        <f t="shared" si="1"/>
        <v>-7.6045627376426506E-3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42706</v>
      </c>
      <c r="X7" s="10">
        <v>39.1</v>
      </c>
      <c r="Y7" s="10">
        <v>39.58</v>
      </c>
      <c r="Z7" s="10">
        <v>38.85</v>
      </c>
      <c r="AA7" s="10">
        <v>39.450000000000003</v>
      </c>
      <c r="AB7" s="95">
        <v>635600</v>
      </c>
      <c r="AC7" s="10">
        <v>39.450000000000003</v>
      </c>
      <c r="AD7" s="2">
        <f t="shared" si="0"/>
        <v>0.72999999999999687</v>
      </c>
      <c r="AE7" s="138">
        <f t="shared" si="1"/>
        <v>8.9514066496163558E-3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39.4</v>
      </c>
      <c r="Y8" s="10">
        <v>40</v>
      </c>
      <c r="Z8" s="10">
        <v>39.03</v>
      </c>
      <c r="AA8" s="10">
        <v>39.1</v>
      </c>
      <c r="AB8" s="95">
        <v>1240200</v>
      </c>
      <c r="AC8" s="10">
        <v>39.1</v>
      </c>
      <c r="AD8" s="2">
        <f t="shared" si="0"/>
        <v>0.96999999999999886</v>
      </c>
      <c r="AE8" s="138">
        <f t="shared" si="1"/>
        <v>1.2804097311140961E-3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39.35</v>
      </c>
      <c r="Y9" s="10">
        <v>39.450000000000003</v>
      </c>
      <c r="Z9" s="10">
        <v>38.700000000000003</v>
      </c>
      <c r="AA9" s="10">
        <v>39.049999999999997</v>
      </c>
      <c r="AB9" s="95">
        <v>845100</v>
      </c>
      <c r="AC9" s="10">
        <v>39.049999999999997</v>
      </c>
      <c r="AD9" s="2">
        <f t="shared" si="0"/>
        <v>0.75</v>
      </c>
      <c r="AE9" s="138">
        <f t="shared" si="1"/>
        <v>1.0349288486416475E-2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42703</v>
      </c>
      <c r="X10" s="10">
        <v>39</v>
      </c>
      <c r="Y10" s="10">
        <v>39.25</v>
      </c>
      <c r="Z10" s="10">
        <v>38.6</v>
      </c>
      <c r="AA10" s="10">
        <v>38.65</v>
      </c>
      <c r="AB10" s="95">
        <v>209800</v>
      </c>
      <c r="AC10" s="10">
        <v>38.65</v>
      </c>
      <c r="AD10" s="2">
        <f t="shared" si="0"/>
        <v>0.64999999999999858</v>
      </c>
      <c r="AE10" s="138">
        <f t="shared" si="1"/>
        <v>-1.40306122448981E-2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2.6599999999999999E-2</v>
      </c>
      <c r="W11" s="133">
        <v>42702</v>
      </c>
      <c r="X11" s="10">
        <v>39.549999999999997</v>
      </c>
      <c r="Y11" s="10">
        <v>39.700000000000003</v>
      </c>
      <c r="Z11" s="10">
        <v>39.049999999999997</v>
      </c>
      <c r="AA11" s="10">
        <v>39.200000000000003</v>
      </c>
      <c r="AB11" s="95">
        <v>399700</v>
      </c>
      <c r="AC11" s="10">
        <v>39.200000000000003</v>
      </c>
      <c r="AD11" s="2">
        <f t="shared" si="0"/>
        <v>0.65000000000000568</v>
      </c>
      <c r="AE11" s="138">
        <f t="shared" si="1"/>
        <v>-1.0101010101010055E-2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42699</v>
      </c>
      <c r="X12" s="10">
        <v>39.6</v>
      </c>
      <c r="Y12" s="10">
        <v>39.75</v>
      </c>
      <c r="Z12" s="10">
        <v>39.35</v>
      </c>
      <c r="AA12" s="10">
        <v>39.6</v>
      </c>
      <c r="AB12" s="95">
        <v>201400</v>
      </c>
      <c r="AC12" s="10">
        <v>39.6</v>
      </c>
      <c r="AD12" s="2">
        <f t="shared" si="0"/>
        <v>0.39999999999999858</v>
      </c>
      <c r="AE12" s="138">
        <f t="shared" si="1"/>
        <v>1.2642225031607168E-3</v>
      </c>
    </row>
    <row r="13" spans="1:43" x14ac:dyDescent="0.25">
      <c r="W13" s="133">
        <v>42697</v>
      </c>
      <c r="X13" s="10">
        <v>39.65</v>
      </c>
      <c r="Y13" s="10">
        <v>39.9</v>
      </c>
      <c r="Z13" s="10">
        <v>39.4</v>
      </c>
      <c r="AA13" s="10">
        <v>39.549999999999997</v>
      </c>
      <c r="AB13" s="95">
        <v>725800</v>
      </c>
      <c r="AC13" s="10">
        <v>39.549999999999997</v>
      </c>
      <c r="AD13" s="2">
        <f t="shared" si="0"/>
        <v>0.5</v>
      </c>
      <c r="AE13" s="138">
        <f t="shared" si="1"/>
        <v>-2.5220680958386588E-3</v>
      </c>
    </row>
    <row r="14" spans="1:43" x14ac:dyDescent="0.25">
      <c r="W14" s="133">
        <v>42696</v>
      </c>
      <c r="X14" s="10">
        <v>39</v>
      </c>
      <c r="Y14" s="10">
        <v>39.700000000000003</v>
      </c>
      <c r="Z14" s="10">
        <v>38.549999999999997</v>
      </c>
      <c r="AA14" s="10">
        <v>39.65</v>
      </c>
      <c r="AB14" s="95">
        <v>908100</v>
      </c>
      <c r="AC14" s="10">
        <v>39.65</v>
      </c>
      <c r="AD14" s="2">
        <f t="shared" si="0"/>
        <v>1.1500000000000057</v>
      </c>
      <c r="AE14" s="138">
        <f t="shared" si="1"/>
        <v>2.7202072538859978E-2</v>
      </c>
    </row>
    <row r="15" spans="1:43" x14ac:dyDescent="0.25">
      <c r="W15" s="133">
        <v>42695</v>
      </c>
      <c r="X15" s="10">
        <v>38.6</v>
      </c>
      <c r="Y15" s="10">
        <v>39.479999999999997</v>
      </c>
      <c r="Z15" s="10">
        <v>38.53</v>
      </c>
      <c r="AA15" s="10">
        <v>38.6</v>
      </c>
      <c r="AB15" s="95">
        <v>1120500</v>
      </c>
      <c r="AC15" s="10">
        <v>38.6</v>
      </c>
      <c r="AD15" s="2">
        <f t="shared" si="0"/>
        <v>0.94999999999999574</v>
      </c>
      <c r="AE15" s="138">
        <f t="shared" si="1"/>
        <v>9.1503267973855884E-3</v>
      </c>
    </row>
    <row r="16" spans="1:43" x14ac:dyDescent="0.25">
      <c r="W16" s="133">
        <v>42692</v>
      </c>
      <c r="X16" s="10">
        <v>38.200000000000003</v>
      </c>
      <c r="Y16" s="10">
        <v>38.6</v>
      </c>
      <c r="Z16" s="10">
        <v>37.9</v>
      </c>
      <c r="AA16" s="10">
        <v>38.25</v>
      </c>
      <c r="AB16" s="95">
        <v>698700</v>
      </c>
      <c r="AC16" s="10">
        <v>38.25</v>
      </c>
      <c r="AD16" s="2">
        <f t="shared" si="0"/>
        <v>0.70000000000000284</v>
      </c>
      <c r="AE16" s="138" t="e">
        <f t="shared" si="1"/>
        <v>#DIV/0!</v>
      </c>
    </row>
    <row r="17" spans="1:31" x14ac:dyDescent="0.25">
      <c r="W17" s="133">
        <v>42692</v>
      </c>
      <c r="X17" s="10" t="s">
        <v>140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38.15</v>
      </c>
      <c r="Y18" s="10">
        <v>38.700000000000003</v>
      </c>
      <c r="Z18" s="10">
        <v>37.799999999999997</v>
      </c>
      <c r="AA18" s="10">
        <v>38.6</v>
      </c>
      <c r="AB18" s="95">
        <v>642500</v>
      </c>
      <c r="AC18" s="10">
        <v>38.340000000000003</v>
      </c>
      <c r="AD18" s="2">
        <f t="shared" si="0"/>
        <v>0.90000000000000568</v>
      </c>
      <c r="AE18" s="138">
        <f t="shared" si="1"/>
        <v>-1.3024225058608785E-3</v>
      </c>
    </row>
    <row r="19" spans="1:31" x14ac:dyDescent="0.25">
      <c r="W19" s="133">
        <v>42690</v>
      </c>
      <c r="X19" s="10">
        <v>39.25</v>
      </c>
      <c r="Y19" s="10">
        <v>39.4</v>
      </c>
      <c r="Z19" s="10">
        <v>38.15</v>
      </c>
      <c r="AA19" s="10">
        <v>38.65</v>
      </c>
      <c r="AB19" s="95">
        <v>607300</v>
      </c>
      <c r="AC19" s="10">
        <v>38.39</v>
      </c>
      <c r="AD19" s="2">
        <f t="shared" si="0"/>
        <v>1.25</v>
      </c>
      <c r="AE19" s="138">
        <f t="shared" si="1"/>
        <v>-2.5139664804469275E-2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38.950000000000003</v>
      </c>
      <c r="Y20" s="10">
        <v>39.75</v>
      </c>
      <c r="Z20" s="10">
        <v>38.61</v>
      </c>
      <c r="AA20" s="10">
        <v>39.65</v>
      </c>
      <c r="AB20" s="95">
        <v>462700</v>
      </c>
      <c r="AC20" s="10">
        <v>39.380000000000003</v>
      </c>
      <c r="AD20" s="2">
        <f t="shared" si="0"/>
        <v>1.1400000000000006</v>
      </c>
      <c r="AE20" s="138">
        <f t="shared" si="1"/>
        <v>1.2599640010285462E-2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42688</v>
      </c>
      <c r="X21" s="10">
        <v>38.85</v>
      </c>
      <c r="Y21" s="10">
        <v>39.15</v>
      </c>
      <c r="Z21" s="10">
        <v>38.4</v>
      </c>
      <c r="AA21" s="10">
        <v>39.15</v>
      </c>
      <c r="AB21" s="95">
        <v>921500</v>
      </c>
      <c r="AC21" s="10">
        <v>38.89</v>
      </c>
      <c r="AD21" s="2">
        <f t="shared" si="0"/>
        <v>0.75</v>
      </c>
      <c r="AE21" s="138">
        <f t="shared" si="1"/>
        <v>1.9664394336654345E-2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42685</v>
      </c>
      <c r="X22" s="10">
        <v>38.15</v>
      </c>
      <c r="Y22" s="10">
        <v>38.75</v>
      </c>
      <c r="Z22" s="10">
        <v>37.9</v>
      </c>
      <c r="AA22" s="10">
        <v>38.4</v>
      </c>
      <c r="AB22" s="95">
        <v>709600</v>
      </c>
      <c r="AC22" s="10">
        <v>38.14</v>
      </c>
      <c r="AD22" s="2">
        <f t="shared" si="0"/>
        <v>0.85000000000000142</v>
      </c>
      <c r="AE22" s="138">
        <f t="shared" si="1"/>
        <v>-1.3092432573971191E-3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42684</v>
      </c>
      <c r="X23" s="10">
        <v>36.950000000000003</v>
      </c>
      <c r="Y23" s="10">
        <v>39</v>
      </c>
      <c r="Z23" s="10">
        <v>36.950000000000003</v>
      </c>
      <c r="AA23" s="10">
        <v>38.450000000000003</v>
      </c>
      <c r="AB23" s="95">
        <v>1365200</v>
      </c>
      <c r="AC23" s="10">
        <v>38.19</v>
      </c>
      <c r="AD23" s="2">
        <f t="shared" si="0"/>
        <v>2.0499999999999972</v>
      </c>
      <c r="AE23" s="138">
        <f t="shared" si="1"/>
        <v>4.6301369863013697E-2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42683</v>
      </c>
      <c r="X24" s="10">
        <v>34.049999999999997</v>
      </c>
      <c r="Y24" s="10">
        <v>36.979999999999997</v>
      </c>
      <c r="Z24" s="10">
        <v>34.049999999999997</v>
      </c>
      <c r="AA24" s="10">
        <v>36.75</v>
      </c>
      <c r="AB24" s="95">
        <v>1006500</v>
      </c>
      <c r="AC24" s="10">
        <v>36.5</v>
      </c>
      <c r="AD24" s="2">
        <f t="shared" si="0"/>
        <v>2.9299999999999997</v>
      </c>
      <c r="AE24" s="138">
        <f t="shared" si="1"/>
        <v>8.2443653618030854E-2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42682</v>
      </c>
      <c r="X25" s="10">
        <v>33.799999999999997</v>
      </c>
      <c r="Y25" s="10">
        <v>34.5</v>
      </c>
      <c r="Z25" s="10">
        <v>33.6</v>
      </c>
      <c r="AA25" s="10">
        <v>33.950000000000003</v>
      </c>
      <c r="AB25" s="95">
        <v>906800</v>
      </c>
      <c r="AC25" s="10">
        <v>33.72</v>
      </c>
      <c r="AD25" s="2">
        <f t="shared" si="0"/>
        <v>0.89999999999999858</v>
      </c>
      <c r="AE25" s="138">
        <f t="shared" si="1"/>
        <v>5.966587112171684E-3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42681</v>
      </c>
      <c r="X26" s="10">
        <v>34.75</v>
      </c>
      <c r="Y26" s="10">
        <v>35.25</v>
      </c>
      <c r="Z26" s="10">
        <v>33.5</v>
      </c>
      <c r="AA26" s="10">
        <v>33.75</v>
      </c>
      <c r="AB26" s="95">
        <v>1068100</v>
      </c>
      <c r="AC26" s="10">
        <v>33.520000000000003</v>
      </c>
      <c r="AD26" s="2">
        <f t="shared" si="0"/>
        <v>1.75</v>
      </c>
      <c r="AE26" s="138">
        <f t="shared" si="1"/>
        <v>4.488778054862852E-2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42678</v>
      </c>
      <c r="X27" s="10">
        <v>31.9</v>
      </c>
      <c r="Y27" s="10">
        <v>32.75</v>
      </c>
      <c r="Z27" s="10">
        <v>31.9</v>
      </c>
      <c r="AA27" s="10">
        <v>32.299999999999997</v>
      </c>
      <c r="AB27" s="95">
        <v>432900</v>
      </c>
      <c r="AC27" s="10">
        <v>32.08</v>
      </c>
      <c r="AD27" s="2">
        <f t="shared" si="0"/>
        <v>0.85000000000000142</v>
      </c>
      <c r="AE27" s="138">
        <f t="shared" si="1"/>
        <v>9.4398993077406956E-3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42677</v>
      </c>
      <c r="X28" s="10">
        <v>32.049999999999997</v>
      </c>
      <c r="Y28" s="10">
        <v>32.15</v>
      </c>
      <c r="Z28" s="10">
        <v>31.6</v>
      </c>
      <c r="AA28" s="10">
        <v>32</v>
      </c>
      <c r="AB28" s="95">
        <v>595400</v>
      </c>
      <c r="AC28" s="10">
        <v>31.78</v>
      </c>
      <c r="AD28" s="2">
        <f t="shared" si="0"/>
        <v>0.54999999999999716</v>
      </c>
      <c r="AE28" s="138">
        <f t="shared" si="1"/>
        <v>-1.5708451146716484E-3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42676</v>
      </c>
      <c r="X29" s="10">
        <v>32.549999999999997</v>
      </c>
      <c r="Y29" s="10">
        <v>32.65</v>
      </c>
      <c r="Z29" s="10">
        <v>31.95</v>
      </c>
      <c r="AA29" s="10">
        <v>32.049999999999997</v>
      </c>
      <c r="AB29" s="95">
        <v>537400</v>
      </c>
      <c r="AC29" s="10">
        <v>31.83</v>
      </c>
      <c r="AD29" s="2">
        <f t="shared" si="0"/>
        <v>0.69999999999999929</v>
      </c>
      <c r="AE29" s="138">
        <f t="shared" si="1"/>
        <v>-1.6985793699814788E-2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42675</v>
      </c>
      <c r="X30" s="10">
        <v>33.4</v>
      </c>
      <c r="Y30" s="10">
        <v>33.4</v>
      </c>
      <c r="Z30" s="10">
        <v>32.450000000000003</v>
      </c>
      <c r="AA30" s="10">
        <v>32.6</v>
      </c>
      <c r="AB30" s="95">
        <v>504600</v>
      </c>
      <c r="AC30" s="10">
        <v>32.380000000000003</v>
      </c>
      <c r="AD30" s="2">
        <f t="shared" si="0"/>
        <v>0.94999999999999574</v>
      </c>
      <c r="AE30" s="138">
        <f t="shared" si="1"/>
        <v>-1.3706975327444249E-2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42674</v>
      </c>
      <c r="X31" s="10">
        <v>33.15</v>
      </c>
      <c r="Y31" s="10">
        <v>33.450000000000003</v>
      </c>
      <c r="Z31" s="10">
        <v>32.979999999999997</v>
      </c>
      <c r="AA31" s="10">
        <v>33.049999999999997</v>
      </c>
      <c r="AB31" s="95">
        <v>667900</v>
      </c>
      <c r="AC31" s="10">
        <v>32.83</v>
      </c>
      <c r="AD31" s="2">
        <f t="shared" si="0"/>
        <v>0.47000000000000597</v>
      </c>
      <c r="AE31" s="138">
        <f t="shared" si="1"/>
        <v>2.1367521367521292E-3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32.869999999999997</v>
      </c>
      <c r="Y32" s="10">
        <v>33.479999999999997</v>
      </c>
      <c r="Z32" s="10">
        <v>32.869999999999997</v>
      </c>
      <c r="AA32" s="10">
        <v>32.979999999999997</v>
      </c>
      <c r="AB32" s="95">
        <v>864900</v>
      </c>
      <c r="AC32" s="10">
        <v>32.76</v>
      </c>
      <c r="AD32" s="2">
        <f t="shared" si="0"/>
        <v>0.60999999999999943</v>
      </c>
      <c r="AE32" s="138">
        <f t="shared" si="1"/>
        <v>-6.6707095209217471E-3</v>
      </c>
    </row>
    <row r="33" spans="1:31" x14ac:dyDescent="0.25">
      <c r="W33" s="133">
        <v>42670</v>
      </c>
      <c r="X33" s="10">
        <v>34.74</v>
      </c>
      <c r="Y33" s="10">
        <v>34.74</v>
      </c>
      <c r="Z33" s="10">
        <v>32.83</v>
      </c>
      <c r="AA33" s="10">
        <v>33.200000000000003</v>
      </c>
      <c r="AB33" s="95">
        <v>1290900</v>
      </c>
      <c r="AC33" s="10">
        <v>32.979999999999997</v>
      </c>
      <c r="AD33" s="2">
        <f t="shared" si="0"/>
        <v>1.9100000000000037</v>
      </c>
      <c r="AE33" s="138">
        <f t="shared" si="1"/>
        <v>-4.9841544223566792E-2</v>
      </c>
    </row>
    <row r="34" spans="1:31" x14ac:dyDescent="0.25">
      <c r="W34" s="133">
        <v>42669</v>
      </c>
      <c r="X34" s="10">
        <v>34.35</v>
      </c>
      <c r="Y34" s="10">
        <v>35.33</v>
      </c>
      <c r="Z34" s="10">
        <v>34.35</v>
      </c>
      <c r="AA34" s="10">
        <v>34.950000000000003</v>
      </c>
      <c r="AB34" s="95">
        <v>997700</v>
      </c>
      <c r="AC34" s="10">
        <v>34.71</v>
      </c>
      <c r="AD34" s="2">
        <f t="shared" si="0"/>
        <v>0.97999999999999687</v>
      </c>
      <c r="AE34" s="138">
        <f t="shared" si="1"/>
        <v>1.0186263096624071E-2</v>
      </c>
    </row>
    <row r="35" spans="1:31" x14ac:dyDescent="0.25">
      <c r="W35" s="133">
        <v>42668</v>
      </c>
      <c r="X35" s="10">
        <v>34.32</v>
      </c>
      <c r="Y35" s="10">
        <v>34.72</v>
      </c>
      <c r="Z35" s="10">
        <v>34.159999999999997</v>
      </c>
      <c r="AA35" s="10">
        <v>34.590000000000003</v>
      </c>
      <c r="AB35" s="95">
        <v>592800</v>
      </c>
      <c r="AC35" s="10">
        <v>34.36</v>
      </c>
      <c r="AD35" s="2">
        <f t="shared" si="0"/>
        <v>0.56000000000000227</v>
      </c>
      <c r="AE35" s="138">
        <f t="shared" si="1"/>
        <v>5.5604331284750952E-3</v>
      </c>
    </row>
    <row r="36" spans="1:31" x14ac:dyDescent="0.25">
      <c r="L36" t="s">
        <v>216</v>
      </c>
      <c r="M36" s="2">
        <f>M47+K47-F47</f>
        <v>529.88000000000284</v>
      </c>
      <c r="W36" s="133">
        <v>42667</v>
      </c>
      <c r="X36" s="10">
        <v>34.950000000000003</v>
      </c>
      <c r="Y36" s="10">
        <v>35.11</v>
      </c>
      <c r="Z36" s="10">
        <v>34.19</v>
      </c>
      <c r="AA36" s="10">
        <v>34.4</v>
      </c>
      <c r="AB36" s="95">
        <v>423700</v>
      </c>
      <c r="AC36" s="10">
        <v>34.17</v>
      </c>
      <c r="AD36" s="2">
        <f t="shared" si="0"/>
        <v>0.92000000000000171</v>
      </c>
      <c r="AE36" s="138">
        <f t="shared" si="1"/>
        <v>-1.7528483786151128E-3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42664</v>
      </c>
      <c r="X37" s="10">
        <v>33.92</v>
      </c>
      <c r="Y37" s="10">
        <v>34.65</v>
      </c>
      <c r="Z37" s="10">
        <v>33.47</v>
      </c>
      <c r="AA37" s="10">
        <v>34.46</v>
      </c>
      <c r="AB37" s="95">
        <v>548300</v>
      </c>
      <c r="AC37" s="10">
        <v>34.229999999999997</v>
      </c>
      <c r="AD37" s="2">
        <f t="shared" si="0"/>
        <v>1.1799999999999997</v>
      </c>
      <c r="AE37" s="138">
        <f t="shared" si="1"/>
        <v>7.3572689817540393E-3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42663</v>
      </c>
      <c r="X38" s="10">
        <v>34.369999999999997</v>
      </c>
      <c r="Y38" s="10">
        <v>34.69</v>
      </c>
      <c r="Z38" s="10">
        <v>34.119999999999997</v>
      </c>
      <c r="AA38" s="10">
        <v>34.21</v>
      </c>
      <c r="AB38" s="95">
        <v>354700</v>
      </c>
      <c r="AC38" s="10">
        <v>33.979999999999997</v>
      </c>
      <c r="AD38" s="2">
        <f t="shared" si="0"/>
        <v>0.57000000000000028</v>
      </c>
      <c r="AE38" s="138">
        <f t="shared" si="1"/>
        <v>-1.1059371362048931E-2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42662</v>
      </c>
      <c r="X39" s="10">
        <v>34.729999999999997</v>
      </c>
      <c r="Y39" s="10">
        <v>34.75</v>
      </c>
      <c r="Z39" s="10">
        <v>34.14</v>
      </c>
      <c r="AA39" s="10">
        <v>34.590000000000003</v>
      </c>
      <c r="AB39" s="95">
        <v>743400</v>
      </c>
      <c r="AC39" s="10">
        <v>34.36</v>
      </c>
      <c r="AD39" s="2">
        <f t="shared" si="0"/>
        <v>0.60999999999999943</v>
      </c>
      <c r="AE39" s="138">
        <f t="shared" si="1"/>
        <v>-1.7431725740848503E-3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42661</v>
      </c>
      <c r="X40" s="10">
        <v>35.1</v>
      </c>
      <c r="Y40" s="10">
        <v>35.11</v>
      </c>
      <c r="Z40" s="10">
        <v>34.340000000000003</v>
      </c>
      <c r="AA40" s="10">
        <v>34.65</v>
      </c>
      <c r="AB40" s="95">
        <v>348700</v>
      </c>
      <c r="AC40" s="10">
        <v>34.42</v>
      </c>
      <c r="AD40" s="2">
        <f t="shared" si="0"/>
        <v>0.76999999999999602</v>
      </c>
      <c r="AE40" s="138">
        <f t="shared" si="1"/>
        <v>3.7911927675708945E-3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42660</v>
      </c>
      <c r="X41" s="10">
        <v>34.380000000000003</v>
      </c>
      <c r="Y41" s="10">
        <v>34.78</v>
      </c>
      <c r="Z41" s="10">
        <v>34.369999999999997</v>
      </c>
      <c r="AA41" s="10">
        <v>34.520000000000003</v>
      </c>
      <c r="AB41" s="95">
        <v>289600</v>
      </c>
      <c r="AC41" s="10">
        <v>34.29</v>
      </c>
      <c r="AD41" s="2">
        <f t="shared" si="0"/>
        <v>0.41000000000000369</v>
      </c>
      <c r="AE41" s="138">
        <f t="shared" si="1"/>
        <v>2.9248318221701819E-3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42657</v>
      </c>
      <c r="X42" s="10">
        <v>34.67</v>
      </c>
      <c r="Y42" s="10">
        <v>34.76</v>
      </c>
      <c r="Z42" s="10">
        <v>34.130000000000003</v>
      </c>
      <c r="AA42" s="10">
        <v>34.42</v>
      </c>
      <c r="AB42" s="95">
        <v>383600</v>
      </c>
      <c r="AC42" s="10">
        <v>34.19</v>
      </c>
      <c r="AD42" s="2">
        <f t="shared" si="0"/>
        <v>0.62999999999999545</v>
      </c>
      <c r="AE42" s="138">
        <f t="shared" si="1"/>
        <v>4.7017337643255885E-3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43.23</v>
      </c>
      <c r="T43" s="93" t="s">
        <v>98</v>
      </c>
      <c r="U43" s="438">
        <v>40.200000000000003</v>
      </c>
      <c r="W43" s="133">
        <v>42656</v>
      </c>
      <c r="X43" s="10">
        <v>34.21</v>
      </c>
      <c r="Y43" s="10">
        <v>34.42</v>
      </c>
      <c r="Z43" s="10">
        <v>34.020000000000003</v>
      </c>
      <c r="AA43" s="10">
        <v>34.26</v>
      </c>
      <c r="AB43" s="95">
        <v>326900</v>
      </c>
      <c r="AC43" s="10">
        <v>34.03</v>
      </c>
      <c r="AD43" s="2">
        <f t="shared" si="0"/>
        <v>0.39999999999999858</v>
      </c>
      <c r="AE43" s="138">
        <f t="shared" si="1"/>
        <v>-1.3051044083526531E-2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42.837000000000003</v>
      </c>
      <c r="T44" s="93" t="s">
        <v>99</v>
      </c>
      <c r="U44" s="438">
        <v>39.9</v>
      </c>
      <c r="W44" s="133">
        <v>42655</v>
      </c>
      <c r="X44" s="10">
        <v>34.54</v>
      </c>
      <c r="Y44" s="10">
        <v>34.880000000000003</v>
      </c>
      <c r="Z44" s="10">
        <v>34.21</v>
      </c>
      <c r="AA44" s="10">
        <v>34.71</v>
      </c>
      <c r="AB44" s="95">
        <v>383000</v>
      </c>
      <c r="AC44" s="10">
        <v>34.479999999999997</v>
      </c>
      <c r="AD44" s="2">
        <f t="shared" si="0"/>
        <v>0.67000000000000171</v>
      </c>
      <c r="AE44" s="138">
        <f t="shared" si="1"/>
        <v>6.4214827787507645E-3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42.444000000000003</v>
      </c>
      <c r="T45" s="93" t="s">
        <v>100</v>
      </c>
      <c r="U45" s="438" t="s">
        <v>667</v>
      </c>
      <c r="W45" s="133">
        <v>42654</v>
      </c>
      <c r="X45" s="10">
        <v>34.69</v>
      </c>
      <c r="Y45" s="10">
        <v>34.840000000000003</v>
      </c>
      <c r="Z45" s="10">
        <v>34.340000000000003</v>
      </c>
      <c r="AA45" s="10">
        <v>34.49</v>
      </c>
      <c r="AB45" s="95">
        <v>372900</v>
      </c>
      <c r="AC45" s="10">
        <v>34.26</v>
      </c>
      <c r="AD45" s="2">
        <f t="shared" si="0"/>
        <v>0.5</v>
      </c>
      <c r="AE45" s="138">
        <f t="shared" si="1"/>
        <v>-1.1255411255411296E-2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42.051000000000002</v>
      </c>
      <c r="Q46" s="2"/>
      <c r="T46" s="93" t="s">
        <v>101</v>
      </c>
      <c r="U46" s="438" t="s">
        <v>668</v>
      </c>
      <c r="W46" s="133">
        <v>42653</v>
      </c>
      <c r="X46" s="10">
        <v>35.07</v>
      </c>
      <c r="Y46" s="10">
        <v>35.409999999999997</v>
      </c>
      <c r="Z46" s="10">
        <v>34.79</v>
      </c>
      <c r="AA46" s="10">
        <v>34.89</v>
      </c>
      <c r="AB46" s="95">
        <v>439000</v>
      </c>
      <c r="AC46" s="10">
        <v>34.65</v>
      </c>
      <c r="AD46" s="2">
        <f t="shared" si="0"/>
        <v>0.61999999999999744</v>
      </c>
      <c r="AE46" s="138">
        <f t="shared" si="1"/>
        <v>-1.7286084701815252E-3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41.658000000000001</v>
      </c>
      <c r="Q47" s="2"/>
      <c r="T47" s="93" t="s">
        <v>102</v>
      </c>
      <c r="U47" s="438">
        <v>36.83</v>
      </c>
      <c r="W47" s="133">
        <v>42650</v>
      </c>
      <c r="X47" s="10">
        <v>35.83</v>
      </c>
      <c r="Y47" s="10">
        <v>35.83</v>
      </c>
      <c r="Z47" s="10">
        <v>34.61</v>
      </c>
      <c r="AA47" s="10">
        <v>34.950000000000003</v>
      </c>
      <c r="AB47" s="95">
        <v>626100</v>
      </c>
      <c r="AC47" s="10">
        <v>34.71</v>
      </c>
      <c r="AD47" s="2">
        <f t="shared" si="0"/>
        <v>1.2199999999999989</v>
      </c>
      <c r="AE47" s="138">
        <f t="shared" si="1"/>
        <v>-2.5820937412293077E-2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41.265000000000001</v>
      </c>
      <c r="Q48" s="2"/>
      <c r="T48" s="93" t="s">
        <v>103</v>
      </c>
      <c r="U48" s="438">
        <v>1.75068</v>
      </c>
      <c r="W48" s="133">
        <v>42649</v>
      </c>
      <c r="X48" s="10">
        <v>35.270000000000003</v>
      </c>
      <c r="Y48" s="10">
        <v>35.869999999999997</v>
      </c>
      <c r="Z48" s="10">
        <v>35.11</v>
      </c>
      <c r="AA48" s="10">
        <v>35.869999999999997</v>
      </c>
      <c r="AB48" s="95">
        <v>485500</v>
      </c>
      <c r="AC48" s="10">
        <v>35.630000000000003</v>
      </c>
      <c r="AD48" s="2">
        <f t="shared" si="0"/>
        <v>0.75999999999999801</v>
      </c>
      <c r="AE48" s="138">
        <f t="shared" si="1"/>
        <v>1.3079328973557125E-2</v>
      </c>
    </row>
    <row r="49" spans="15:31" x14ac:dyDescent="0.25">
      <c r="O49" s="83">
        <v>1.04</v>
      </c>
      <c r="P49" s="83">
        <f t="shared" si="5"/>
        <v>40.872</v>
      </c>
      <c r="Q49" s="2"/>
      <c r="T49" s="93" t="s">
        <v>122</v>
      </c>
      <c r="U49" s="438" t="s">
        <v>365</v>
      </c>
      <c r="W49" s="133">
        <v>42648</v>
      </c>
      <c r="X49" s="10">
        <v>34.75</v>
      </c>
      <c r="Y49" s="10">
        <v>35.44</v>
      </c>
      <c r="Z49" s="10">
        <v>34.75</v>
      </c>
      <c r="AA49" s="10">
        <v>35.409999999999997</v>
      </c>
      <c r="AB49" s="95">
        <v>414900</v>
      </c>
      <c r="AC49" s="10">
        <v>35.17</v>
      </c>
      <c r="AD49" s="2">
        <f t="shared" si="0"/>
        <v>0.68999999999999773</v>
      </c>
      <c r="AE49" s="138">
        <f t="shared" si="1"/>
        <v>2.446839498980502E-2</v>
      </c>
    </row>
    <row r="50" spans="15:31" x14ac:dyDescent="0.25">
      <c r="O50" s="83">
        <v>1.03</v>
      </c>
      <c r="P50" s="83">
        <f t="shared" si="5"/>
        <v>40.478999999999999</v>
      </c>
      <c r="Q50" s="2"/>
      <c r="T50" s="93"/>
      <c r="U50" s="438"/>
      <c r="W50" s="133">
        <v>42647</v>
      </c>
      <c r="X50" s="10">
        <v>35</v>
      </c>
      <c r="Y50" s="10">
        <v>35.229999999999997</v>
      </c>
      <c r="Z50" s="10">
        <v>34.479999999999997</v>
      </c>
      <c r="AA50" s="10">
        <v>34.56</v>
      </c>
      <c r="AB50" s="95">
        <v>447300</v>
      </c>
      <c r="AC50" s="10">
        <v>34.33</v>
      </c>
      <c r="AD50" s="2">
        <f t="shared" si="0"/>
        <v>0.75</v>
      </c>
      <c r="AE50" s="138">
        <f t="shared" si="1"/>
        <v>-9.235209235209263E-3</v>
      </c>
    </row>
    <row r="51" spans="15:31" x14ac:dyDescent="0.25">
      <c r="O51" s="83">
        <v>1.02</v>
      </c>
      <c r="P51" s="83">
        <f t="shared" si="5"/>
        <v>40.085999999999999</v>
      </c>
      <c r="Q51" s="2"/>
      <c r="T51" s="93" t="s">
        <v>105</v>
      </c>
      <c r="U51" s="438" t="s">
        <v>669</v>
      </c>
      <c r="W51" s="133">
        <v>42646</v>
      </c>
      <c r="X51" s="10">
        <v>34.950000000000003</v>
      </c>
      <c r="Y51" s="10">
        <v>35.270000000000003</v>
      </c>
      <c r="Z51" s="10">
        <v>34.79</v>
      </c>
      <c r="AA51" s="10">
        <v>34.880000000000003</v>
      </c>
      <c r="AB51" s="95">
        <v>507700</v>
      </c>
      <c r="AC51" s="10">
        <v>34.65</v>
      </c>
      <c r="AD51" s="2">
        <f t="shared" si="0"/>
        <v>0.48000000000000398</v>
      </c>
      <c r="AE51" s="138">
        <f t="shared" si="1"/>
        <v>-7.1633237822349427E-3</v>
      </c>
    </row>
    <row r="52" spans="15:31" x14ac:dyDescent="0.25">
      <c r="O52" s="83">
        <v>1.01</v>
      </c>
      <c r="P52" s="83">
        <f t="shared" si="5"/>
        <v>39.692999999999998</v>
      </c>
      <c r="Q52" s="2"/>
      <c r="T52" s="93" t="s">
        <v>106</v>
      </c>
      <c r="U52" s="438" t="s">
        <v>670</v>
      </c>
      <c r="W52" s="133">
        <v>42643</v>
      </c>
      <c r="X52" s="10">
        <v>34.65</v>
      </c>
      <c r="Y52" s="10">
        <v>35.28</v>
      </c>
      <c r="Z52" s="10">
        <v>34.6</v>
      </c>
      <c r="AA52" s="10">
        <v>35.14</v>
      </c>
      <c r="AB52" s="95">
        <v>632900</v>
      </c>
      <c r="AC52" s="10">
        <v>34.9</v>
      </c>
      <c r="AD52" s="2">
        <f t="shared" si="0"/>
        <v>0.67999999999999972</v>
      </c>
      <c r="AE52" s="138">
        <f t="shared" si="1"/>
        <v>1.6603553743081756E-2</v>
      </c>
    </row>
    <row r="53" spans="15:31" x14ac:dyDescent="0.25">
      <c r="O53" s="83">
        <v>1</v>
      </c>
      <c r="P53" s="83">
        <f t="shared" si="5"/>
        <v>39.299999999999997</v>
      </c>
      <c r="Q53" s="2"/>
      <c r="T53" s="93" t="s">
        <v>107</v>
      </c>
      <c r="U53" s="439">
        <v>685539</v>
      </c>
      <c r="W53" s="133">
        <v>42642</v>
      </c>
      <c r="X53" s="10">
        <v>34.5</v>
      </c>
      <c r="Y53" s="10">
        <v>34.950000000000003</v>
      </c>
      <c r="Z53" s="10">
        <v>34.46</v>
      </c>
      <c r="AA53" s="10">
        <v>34.56</v>
      </c>
      <c r="AB53" s="95">
        <v>562400</v>
      </c>
      <c r="AC53" s="10">
        <v>34.33</v>
      </c>
      <c r="AD53" s="2">
        <f t="shared" si="0"/>
        <v>0.49000000000000199</v>
      </c>
      <c r="AE53" s="138">
        <f t="shared" si="1"/>
        <v>-3.7724898432967002E-3</v>
      </c>
    </row>
    <row r="54" spans="15:31" x14ac:dyDescent="0.25">
      <c r="O54" s="83">
        <v>0.99</v>
      </c>
      <c r="P54" s="83">
        <f t="shared" si="5"/>
        <v>38.906999999999996</v>
      </c>
      <c r="Q54" s="2"/>
      <c r="T54" s="93" t="s">
        <v>110</v>
      </c>
      <c r="U54" s="439">
        <v>629284</v>
      </c>
      <c r="W54" s="133">
        <v>42641</v>
      </c>
      <c r="X54" s="10">
        <v>34.04</v>
      </c>
      <c r="Y54" s="10">
        <v>34.71</v>
      </c>
      <c r="Z54" s="10">
        <v>33.86</v>
      </c>
      <c r="AA54" s="10">
        <v>34.69</v>
      </c>
      <c r="AB54" s="95">
        <v>366500</v>
      </c>
      <c r="AC54" s="10">
        <v>34.46</v>
      </c>
      <c r="AD54" s="2">
        <f t="shared" si="0"/>
        <v>0.85000000000000142</v>
      </c>
      <c r="AE54" s="138">
        <f t="shared" si="1"/>
        <v>2.6206075044669541E-2</v>
      </c>
    </row>
    <row r="55" spans="15:31" x14ac:dyDescent="0.25">
      <c r="O55" s="83">
        <v>0.98</v>
      </c>
      <c r="P55" s="83">
        <f t="shared" si="5"/>
        <v>38.513999999999996</v>
      </c>
      <c r="Q55" s="2"/>
      <c r="T55" s="93" t="s">
        <v>108</v>
      </c>
      <c r="U55" s="438" t="s">
        <v>671</v>
      </c>
      <c r="W55" s="133">
        <v>42640</v>
      </c>
      <c r="X55" s="10">
        <v>33.29</v>
      </c>
      <c r="Y55" s="10">
        <v>33.89</v>
      </c>
      <c r="Z55" s="10">
        <v>33.29</v>
      </c>
      <c r="AA55" s="10">
        <v>33.81</v>
      </c>
      <c r="AB55" s="95">
        <v>553900</v>
      </c>
      <c r="AC55" s="10">
        <v>33.58</v>
      </c>
      <c r="AD55" s="2">
        <f t="shared" si="0"/>
        <v>0.60000000000000142</v>
      </c>
      <c r="AE55" s="138">
        <f t="shared" si="1"/>
        <v>5.6903264450434143E-3</v>
      </c>
    </row>
    <row r="56" spans="15:31" x14ac:dyDescent="0.25">
      <c r="O56" s="83">
        <v>0.97</v>
      </c>
      <c r="P56" s="83">
        <f t="shared" si="5"/>
        <v>38.120999999999995</v>
      </c>
      <c r="Q56" s="2"/>
      <c r="T56" s="93" t="s">
        <v>111</v>
      </c>
      <c r="U56" s="438">
        <v>33.909999999999997</v>
      </c>
      <c r="W56" s="133">
        <v>42639</v>
      </c>
      <c r="X56" s="10">
        <v>33.159999999999997</v>
      </c>
      <c r="Y56" s="10">
        <v>33.76</v>
      </c>
      <c r="Z56" s="10">
        <v>32.96</v>
      </c>
      <c r="AA56" s="10">
        <v>33.619999999999997</v>
      </c>
      <c r="AB56" s="95">
        <v>666100</v>
      </c>
      <c r="AC56" s="10">
        <v>33.39</v>
      </c>
      <c r="AD56" s="2">
        <f t="shared" si="0"/>
        <v>0.79999999999999716</v>
      </c>
      <c r="AE56" s="138">
        <f t="shared" si="1"/>
        <v>1.0593220338983134E-2</v>
      </c>
    </row>
    <row r="57" spans="15:31" x14ac:dyDescent="0.25">
      <c r="O57" s="83">
        <v>0.96</v>
      </c>
      <c r="P57" s="83">
        <f t="shared" si="5"/>
        <v>37.727999999999994</v>
      </c>
      <c r="Q57" s="2"/>
      <c r="T57" s="93" t="s">
        <v>112</v>
      </c>
      <c r="U57" s="438">
        <v>1.1599999999999999</v>
      </c>
      <c r="W57" s="133">
        <v>42636</v>
      </c>
      <c r="X57" s="10">
        <v>33.49</v>
      </c>
      <c r="Y57" s="10">
        <v>33.64</v>
      </c>
      <c r="Z57" s="10">
        <v>33.020000000000003</v>
      </c>
      <c r="AA57" s="10">
        <v>33.26</v>
      </c>
      <c r="AB57" s="95">
        <v>411600</v>
      </c>
      <c r="AC57" s="10">
        <v>33.04</v>
      </c>
      <c r="AD57" s="2">
        <f t="shared" si="0"/>
        <v>0.61999999999999744</v>
      </c>
      <c r="AE57" s="138">
        <f t="shared" si="1"/>
        <v>-1.1961722488038284E-2</v>
      </c>
    </row>
    <row r="58" spans="15:31" x14ac:dyDescent="0.25">
      <c r="O58" s="83">
        <v>0.95</v>
      </c>
      <c r="P58" s="83">
        <f t="shared" si="5"/>
        <v>37.334999999999994</v>
      </c>
      <c r="Q58" s="2"/>
      <c r="T58" s="93" t="s">
        <v>109</v>
      </c>
      <c r="U58" s="438" t="s">
        <v>672</v>
      </c>
      <c r="W58" s="133">
        <v>42635</v>
      </c>
      <c r="X58" s="10">
        <v>33.340000000000003</v>
      </c>
      <c r="Y58" s="10">
        <v>33.68</v>
      </c>
      <c r="Z58" s="10">
        <v>33.25</v>
      </c>
      <c r="AA58" s="10">
        <v>33.67</v>
      </c>
      <c r="AB58" s="95">
        <v>549100</v>
      </c>
      <c r="AC58" s="10">
        <v>33.44</v>
      </c>
      <c r="AD58" s="2">
        <f t="shared" si="0"/>
        <v>0.42999999999999972</v>
      </c>
      <c r="AE58" s="138">
        <f t="shared" si="1"/>
        <v>2.2317334148578283E-2</v>
      </c>
    </row>
    <row r="59" spans="15:31" x14ac:dyDescent="0.25">
      <c r="O59" s="83">
        <v>0.94</v>
      </c>
      <c r="P59" s="83">
        <f t="shared" si="5"/>
        <v>36.941999999999993</v>
      </c>
      <c r="W59" s="133">
        <v>42634</v>
      </c>
      <c r="X59" s="10">
        <v>32.409999999999997</v>
      </c>
      <c r="Y59" s="10">
        <v>32.950000000000003</v>
      </c>
      <c r="Z59" s="10">
        <v>32.29</v>
      </c>
      <c r="AA59" s="10">
        <v>32.93</v>
      </c>
      <c r="AB59" s="95">
        <v>363400</v>
      </c>
      <c r="AC59" s="10">
        <v>32.71</v>
      </c>
      <c r="AD59" s="2">
        <f t="shared" si="0"/>
        <v>0.66000000000000369</v>
      </c>
      <c r="AE59" s="138">
        <f t="shared" si="1"/>
        <v>2.2187500000000027E-2</v>
      </c>
    </row>
    <row r="60" spans="15:31" x14ac:dyDescent="0.25">
      <c r="O60" s="83">
        <v>0.93</v>
      </c>
      <c r="P60" s="83">
        <f t="shared" si="5"/>
        <v>36.548999999999999</v>
      </c>
      <c r="W60" s="133">
        <v>42633</v>
      </c>
      <c r="X60" s="10">
        <v>32.6</v>
      </c>
      <c r="Y60" s="10">
        <v>32.64</v>
      </c>
      <c r="Z60" s="10">
        <v>32.22</v>
      </c>
      <c r="AA60" s="10">
        <v>32.22</v>
      </c>
      <c r="AB60" s="95">
        <v>356500</v>
      </c>
      <c r="AC60" s="10">
        <v>32</v>
      </c>
      <c r="AD60" s="2">
        <f t="shared" si="0"/>
        <v>0.42000000000000171</v>
      </c>
      <c r="AE60" s="138">
        <f t="shared" si="1"/>
        <v>-6.8280571073866536E-3</v>
      </c>
    </row>
    <row r="61" spans="15:31" x14ac:dyDescent="0.25">
      <c r="O61" s="83">
        <v>0.92</v>
      </c>
      <c r="P61" s="83">
        <f t="shared" si="5"/>
        <v>36.155999999999999</v>
      </c>
      <c r="W61" s="133">
        <v>42632</v>
      </c>
      <c r="X61" s="10">
        <v>32.61</v>
      </c>
      <c r="Y61" s="10">
        <v>32.840000000000003</v>
      </c>
      <c r="Z61" s="10">
        <v>32.270000000000003</v>
      </c>
      <c r="AA61" s="10">
        <v>32.44</v>
      </c>
      <c r="AB61" s="95">
        <v>690600</v>
      </c>
      <c r="AC61" s="10">
        <v>32.22</v>
      </c>
      <c r="AD61" s="2">
        <f t="shared" si="0"/>
        <v>0.57000000000000028</v>
      </c>
      <c r="AE61" s="138">
        <f t="shared" si="1"/>
        <v>8.4507042253521014E-3</v>
      </c>
    </row>
    <row r="62" spans="15:31" x14ac:dyDescent="0.25">
      <c r="O62" s="83">
        <v>0.91</v>
      </c>
      <c r="P62" s="83">
        <f t="shared" si="5"/>
        <v>35.762999999999998</v>
      </c>
      <c r="W62" s="133">
        <v>42629</v>
      </c>
      <c r="X62" s="10">
        <v>32.200000000000003</v>
      </c>
      <c r="Y62" s="10">
        <v>32.369999999999997</v>
      </c>
      <c r="Z62" s="10">
        <v>31.86</v>
      </c>
      <c r="AA62" s="10">
        <v>32.17</v>
      </c>
      <c r="AB62" s="95">
        <v>697200</v>
      </c>
      <c r="AC62" s="10">
        <v>31.95</v>
      </c>
      <c r="AD62" s="2">
        <f t="shared" si="0"/>
        <v>0.50999999999999801</v>
      </c>
      <c r="AE62" s="138">
        <f t="shared" si="1"/>
        <v>-1.1142061281337101E-2</v>
      </c>
    </row>
    <row r="63" spans="15:31" x14ac:dyDescent="0.25">
      <c r="O63" s="83">
        <v>0.9</v>
      </c>
      <c r="P63" s="83">
        <f t="shared" si="5"/>
        <v>35.369999999999997</v>
      </c>
      <c r="W63" s="133">
        <v>42628</v>
      </c>
      <c r="X63" s="10">
        <v>31.92</v>
      </c>
      <c r="Y63" s="10">
        <v>32.590000000000003</v>
      </c>
      <c r="Z63" s="10">
        <v>31.76</v>
      </c>
      <c r="AA63" s="10">
        <v>32.53</v>
      </c>
      <c r="AB63" s="95">
        <v>660300</v>
      </c>
      <c r="AC63" s="10">
        <v>32.31</v>
      </c>
      <c r="AD63" s="2">
        <f t="shared" si="0"/>
        <v>0.83000000000000185</v>
      </c>
      <c r="AE63" s="138">
        <f t="shared" si="1"/>
        <v>2.0530638029058856E-2</v>
      </c>
    </row>
    <row r="64" spans="15:31" x14ac:dyDescent="0.25">
      <c r="W64" s="133">
        <v>42627</v>
      </c>
      <c r="X64" s="10">
        <v>32.42</v>
      </c>
      <c r="Y64" s="10">
        <v>32.56</v>
      </c>
      <c r="Z64" s="10">
        <v>31.71</v>
      </c>
      <c r="AA64" s="10">
        <v>31.87</v>
      </c>
      <c r="AB64" s="95">
        <v>583300</v>
      </c>
      <c r="AC64" s="10">
        <v>31.66</v>
      </c>
      <c r="AD64" s="2">
        <f t="shared" si="0"/>
        <v>0.85000000000000142</v>
      </c>
      <c r="AE64" s="138">
        <f t="shared" si="1"/>
        <v>-1.4628073451602885E-2</v>
      </c>
    </row>
    <row r="65" spans="23:31" x14ac:dyDescent="0.25">
      <c r="W65" s="133">
        <v>42626</v>
      </c>
      <c r="X65" s="10">
        <v>32.799999999999997</v>
      </c>
      <c r="Y65" s="10">
        <v>33.08</v>
      </c>
      <c r="Z65" s="10">
        <v>32.049999999999997</v>
      </c>
      <c r="AA65" s="10">
        <v>32.35</v>
      </c>
      <c r="AB65" s="95">
        <v>615400</v>
      </c>
      <c r="AC65" s="10">
        <v>32.130000000000003</v>
      </c>
      <c r="AD65" s="2">
        <f t="shared" si="0"/>
        <v>1.0300000000000011</v>
      </c>
      <c r="AE65" s="138">
        <f t="shared" si="1"/>
        <v>-3.076923076923066E-2</v>
      </c>
    </row>
    <row r="66" spans="23:31" x14ac:dyDescent="0.25">
      <c r="W66" s="133">
        <v>42625</v>
      </c>
      <c r="X66" s="10">
        <v>32.33</v>
      </c>
      <c r="Y66" s="10">
        <v>33.5</v>
      </c>
      <c r="Z66" s="10">
        <v>32.33</v>
      </c>
      <c r="AA66" s="10">
        <v>33.369999999999997</v>
      </c>
      <c r="AB66" s="95">
        <v>488600</v>
      </c>
      <c r="AC66" s="10">
        <v>33.15</v>
      </c>
      <c r="AD66" s="2">
        <f t="shared" si="0"/>
        <v>1.1700000000000017</v>
      </c>
      <c r="AE66" s="138">
        <f t="shared" si="1"/>
        <v>1.9059329849369755E-2</v>
      </c>
    </row>
    <row r="67" spans="23:31" x14ac:dyDescent="0.25">
      <c r="W67" s="133">
        <v>42622</v>
      </c>
      <c r="X67" s="10">
        <v>33.479999999999997</v>
      </c>
      <c r="Y67" s="10">
        <v>33.49</v>
      </c>
      <c r="Z67" s="10">
        <v>32.74</v>
      </c>
      <c r="AA67" s="10">
        <v>32.75</v>
      </c>
      <c r="AB67" s="95">
        <v>1094200</v>
      </c>
      <c r="AC67" s="10">
        <v>32.53</v>
      </c>
      <c r="AD67" s="2">
        <f>Y67-Z67</f>
        <v>0.75</v>
      </c>
      <c r="AE67" s="138">
        <f>AC67/AC68-1</f>
        <v>-2.7503736920777344E-2</v>
      </c>
    </row>
    <row r="68" spans="23:31" x14ac:dyDescent="0.25">
      <c r="W68" s="133">
        <v>42621</v>
      </c>
      <c r="X68" s="10">
        <v>33.74</v>
      </c>
      <c r="Y68" s="10">
        <v>33.880000000000003</v>
      </c>
      <c r="Z68" s="10">
        <v>33.57</v>
      </c>
      <c r="AA68" s="10">
        <v>33.68</v>
      </c>
      <c r="AB68" s="95">
        <v>253800</v>
      </c>
      <c r="AC68" s="10">
        <v>33.450000000000003</v>
      </c>
      <c r="AD68" s="2">
        <f>Y68-Z68</f>
        <v>0.31000000000000227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42713</v>
      </c>
      <c r="X2" s="10">
        <v>108.54</v>
      </c>
      <c r="Y2" s="10">
        <v>109.99</v>
      </c>
      <c r="Z2" s="10">
        <v>108.06</v>
      </c>
      <c r="AA2" s="10">
        <v>109.79</v>
      </c>
      <c r="AB2" s="95">
        <v>3428300</v>
      </c>
      <c r="AC2" s="10">
        <v>109.79</v>
      </c>
      <c r="AD2" s="2">
        <f>Y2-Z2</f>
        <v>1.9299999999999926</v>
      </c>
      <c r="AE2" s="138">
        <f>AC2/AC3-1</f>
        <v>1.2542654246979534E-2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109.79</v>
      </c>
      <c r="W3" s="133">
        <v>42712</v>
      </c>
      <c r="X3" s="10">
        <v>109.67</v>
      </c>
      <c r="Y3" s="10">
        <v>109.68</v>
      </c>
      <c r="Z3" s="10">
        <v>108.14</v>
      </c>
      <c r="AA3" s="10">
        <v>108.43</v>
      </c>
      <c r="AB3" s="95">
        <v>3168500</v>
      </c>
      <c r="AC3" s="10">
        <v>108.43</v>
      </c>
      <c r="AD3" s="2">
        <f t="shared" ref="AD3:AD66" si="0">Y3-Z3</f>
        <v>1.5400000000000063</v>
      </c>
      <c r="AE3" s="138">
        <f t="shared" ref="AE3:AE66" si="1">AC3/AC4-1</f>
        <v>-1.1396790663749101E-2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109.79</v>
      </c>
      <c r="R4" s="521">
        <v>1.2500000000000001E-2</v>
      </c>
      <c r="W4" s="133">
        <v>42711</v>
      </c>
      <c r="X4" s="10">
        <v>107.5</v>
      </c>
      <c r="Y4" s="10">
        <v>109.84</v>
      </c>
      <c r="Z4" s="10">
        <v>107.08</v>
      </c>
      <c r="AA4" s="10">
        <v>109.68</v>
      </c>
      <c r="AB4" s="95">
        <v>4225300</v>
      </c>
      <c r="AC4" s="10">
        <v>109.68</v>
      </c>
      <c r="AD4" s="2">
        <f t="shared" si="0"/>
        <v>2.7600000000000051</v>
      </c>
      <c r="AE4" s="138">
        <f t="shared" si="1"/>
        <v>2.0943870427254874E-2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107.3</v>
      </c>
      <c r="Y5" s="10">
        <v>107.7</v>
      </c>
      <c r="Z5" s="10">
        <v>107.08</v>
      </c>
      <c r="AA5" s="10">
        <v>107.43</v>
      </c>
      <c r="AB5" s="95">
        <v>2147800</v>
      </c>
      <c r="AC5" s="10">
        <v>107.43</v>
      </c>
      <c r="AD5" s="2">
        <f t="shared" si="0"/>
        <v>0.62000000000000455</v>
      </c>
      <c r="AE5" s="138">
        <f t="shared" si="1"/>
        <v>9.3092533978822445E-5</v>
      </c>
    </row>
    <row r="6" spans="1:31" x14ac:dyDescent="0.25">
      <c r="O6" s="11" t="s">
        <v>64</v>
      </c>
      <c r="Q6" s="2">
        <f>Q3*Q2</f>
        <v>0</v>
      </c>
      <c r="W6" s="133">
        <v>42709</v>
      </c>
      <c r="X6" s="10">
        <v>108.72</v>
      </c>
      <c r="Y6" s="10">
        <v>108.8</v>
      </c>
      <c r="Z6" s="10">
        <v>107.36</v>
      </c>
      <c r="AA6" s="10">
        <v>107.42</v>
      </c>
      <c r="AB6" s="95">
        <v>3069900</v>
      </c>
      <c r="AC6" s="10">
        <v>107.42</v>
      </c>
      <c r="AD6" s="2">
        <f t="shared" si="0"/>
        <v>1.4399999999999977</v>
      </c>
      <c r="AE6" s="138">
        <f t="shared" si="1"/>
        <v>-7.3923489188689739E-3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42706</v>
      </c>
      <c r="X7" s="10">
        <v>108.04</v>
      </c>
      <c r="Y7" s="10">
        <v>108.57</v>
      </c>
      <c r="Z7" s="10">
        <v>107.48</v>
      </c>
      <c r="AA7" s="10">
        <v>108.22</v>
      </c>
      <c r="AB7" s="95">
        <v>3122200</v>
      </c>
      <c r="AC7" s="10">
        <v>108.22</v>
      </c>
      <c r="AD7" s="2">
        <f t="shared" si="0"/>
        <v>1.0899999999999892</v>
      </c>
      <c r="AE7" s="138">
        <f t="shared" si="1"/>
        <v>6.8850018608113128E-3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42705</v>
      </c>
      <c r="X8" s="10">
        <v>108</v>
      </c>
      <c r="Y8" s="10">
        <v>108.17</v>
      </c>
      <c r="Z8" s="10">
        <v>107.07</v>
      </c>
      <c r="AA8" s="10">
        <v>107.48</v>
      </c>
      <c r="AB8" s="95">
        <v>4051200</v>
      </c>
      <c r="AC8" s="10">
        <v>107.48</v>
      </c>
      <c r="AD8" s="2">
        <f t="shared" si="0"/>
        <v>1.1000000000000085</v>
      </c>
      <c r="AE8" s="138">
        <f t="shared" si="1"/>
        <v>-2.2279985146675951E-3</v>
      </c>
    </row>
    <row r="9" spans="1:31" x14ac:dyDescent="0.25">
      <c r="O9" s="11" t="s">
        <v>217</v>
      </c>
      <c r="Q9" s="138">
        <f>IF(Q2=0, 0, Q8/Q6)</f>
        <v>0</v>
      </c>
      <c r="W9" s="133">
        <v>42704</v>
      </c>
      <c r="X9" s="10">
        <v>109.03</v>
      </c>
      <c r="Y9" s="10">
        <v>110</v>
      </c>
      <c r="Z9" s="10">
        <v>107.72</v>
      </c>
      <c r="AA9" s="10">
        <v>107.72</v>
      </c>
      <c r="AB9" s="95">
        <v>4080900</v>
      </c>
      <c r="AC9" s="10">
        <v>107.72</v>
      </c>
      <c r="AD9" s="2">
        <f t="shared" si="0"/>
        <v>2.2800000000000011</v>
      </c>
      <c r="AE9" s="138">
        <f t="shared" si="1"/>
        <v>-1.0290334435869242E-2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42703</v>
      </c>
      <c r="X10" s="10">
        <v>108.67</v>
      </c>
      <c r="Y10" s="10">
        <v>109.44</v>
      </c>
      <c r="Z10" s="10">
        <v>108.65</v>
      </c>
      <c r="AA10" s="10">
        <v>108.84</v>
      </c>
      <c r="AB10" s="95">
        <v>3116300</v>
      </c>
      <c r="AC10" s="10">
        <v>108.84</v>
      </c>
      <c r="AD10" s="2">
        <f t="shared" si="0"/>
        <v>0.78999999999999204</v>
      </c>
      <c r="AE10" s="138">
        <f t="shared" si="1"/>
        <v>3.596127247579517E-3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2.41E-2</v>
      </c>
      <c r="W11" s="133">
        <v>42702</v>
      </c>
      <c r="X11" s="10">
        <v>108.5</v>
      </c>
      <c r="Y11" s="10">
        <v>108.98</v>
      </c>
      <c r="Z11" s="10">
        <v>108.29</v>
      </c>
      <c r="AA11" s="10">
        <v>108.45</v>
      </c>
      <c r="AB11" s="95">
        <v>2448600</v>
      </c>
      <c r="AC11" s="10">
        <v>108.45</v>
      </c>
      <c r="AD11" s="2">
        <f t="shared" si="0"/>
        <v>0.68999999999999773</v>
      </c>
      <c r="AE11" s="138">
        <f t="shared" si="1"/>
        <v>-3.0336458907886943E-3</v>
      </c>
    </row>
    <row r="12" spans="1:31" x14ac:dyDescent="0.25">
      <c r="W12" s="133">
        <v>42699</v>
      </c>
      <c r="X12" s="10">
        <v>108.63</v>
      </c>
      <c r="Y12" s="10">
        <v>109.2</v>
      </c>
      <c r="Z12" s="10">
        <v>108.29</v>
      </c>
      <c r="AA12" s="10">
        <v>108.78</v>
      </c>
      <c r="AB12" s="95">
        <v>1008700</v>
      </c>
      <c r="AC12" s="10">
        <v>108.78</v>
      </c>
      <c r="AD12" s="2">
        <f t="shared" si="0"/>
        <v>0.90999999999999659</v>
      </c>
      <c r="AE12" s="138">
        <f t="shared" si="1"/>
        <v>6.1973915456479123E-3</v>
      </c>
    </row>
    <row r="13" spans="1:31" x14ac:dyDescent="0.25">
      <c r="W13" s="133">
        <v>42697</v>
      </c>
      <c r="X13" s="10">
        <v>107.37</v>
      </c>
      <c r="Y13" s="10">
        <v>108.28</v>
      </c>
      <c r="Z13" s="10">
        <v>107.37</v>
      </c>
      <c r="AA13" s="10">
        <v>108.11</v>
      </c>
      <c r="AB13" s="95">
        <v>2378500</v>
      </c>
      <c r="AC13" s="10">
        <v>108.11</v>
      </c>
      <c r="AD13" s="2">
        <f t="shared" si="0"/>
        <v>0.90999999999999659</v>
      </c>
      <c r="AE13" s="138">
        <f t="shared" si="1"/>
        <v>1.0940714419300557E-2</v>
      </c>
    </row>
    <row r="14" spans="1:31" x14ac:dyDescent="0.25">
      <c r="W14" s="133">
        <v>42696</v>
      </c>
      <c r="X14" s="10">
        <v>107.21</v>
      </c>
      <c r="Y14" s="10">
        <v>107.33</v>
      </c>
      <c r="Z14" s="10">
        <v>106.87</v>
      </c>
      <c r="AA14" s="10">
        <v>106.94</v>
      </c>
      <c r="AB14" s="95">
        <v>2640700</v>
      </c>
      <c r="AC14" s="10">
        <v>106.94</v>
      </c>
      <c r="AD14" s="2">
        <f t="shared" si="0"/>
        <v>0.45999999999999375</v>
      </c>
      <c r="AE14" s="138">
        <f t="shared" si="1"/>
        <v>8.4230229293402736E-4</v>
      </c>
    </row>
    <row r="15" spans="1:31" x14ac:dyDescent="0.25">
      <c r="W15" s="133">
        <v>42695</v>
      </c>
      <c r="X15" s="10">
        <v>106.85</v>
      </c>
      <c r="Y15" s="10">
        <v>107.06</v>
      </c>
      <c r="Z15" s="10">
        <v>106.21</v>
      </c>
      <c r="AA15" s="10">
        <v>106.85</v>
      </c>
      <c r="AB15" s="95">
        <v>2177400</v>
      </c>
      <c r="AC15" s="10">
        <v>106.85</v>
      </c>
      <c r="AD15" s="2">
        <f t="shared" si="0"/>
        <v>0.85000000000000853</v>
      </c>
      <c r="AE15" s="138">
        <f t="shared" si="1"/>
        <v>3.2863849765256692E-3</v>
      </c>
    </row>
    <row r="16" spans="1:31" x14ac:dyDescent="0.25">
      <c r="W16" s="133">
        <v>42692</v>
      </c>
      <c r="X16" s="10">
        <v>106.66</v>
      </c>
      <c r="Y16" s="10">
        <v>106.96</v>
      </c>
      <c r="Z16" s="10">
        <v>106.37</v>
      </c>
      <c r="AA16" s="10">
        <v>106.5</v>
      </c>
      <c r="AB16" s="95">
        <v>2677500</v>
      </c>
      <c r="AC16" s="10">
        <v>106.5</v>
      </c>
      <c r="AD16" s="2">
        <f t="shared" si="0"/>
        <v>0.5899999999999892</v>
      </c>
      <c r="AE16" s="138">
        <f t="shared" si="1"/>
        <v>-1.8744142455482393E-3</v>
      </c>
    </row>
    <row r="17" spans="1:31" x14ac:dyDescent="0.25">
      <c r="W17" s="133">
        <v>42691</v>
      </c>
      <c r="X17" s="10">
        <v>107.03</v>
      </c>
      <c r="Y17" s="10">
        <v>107.44</v>
      </c>
      <c r="Z17" s="10">
        <v>106.61</v>
      </c>
      <c r="AA17" s="10">
        <v>106.7</v>
      </c>
      <c r="AB17" s="95">
        <v>2226500</v>
      </c>
      <c r="AC17" s="10">
        <v>106.7</v>
      </c>
      <c r="AD17" s="2">
        <f t="shared" si="0"/>
        <v>0.82999999999999829</v>
      </c>
      <c r="AE17" s="138">
        <f t="shared" si="1"/>
        <v>-2.4308152580403419E-3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42690</v>
      </c>
      <c r="X18" s="10">
        <v>106.62</v>
      </c>
      <c r="Y18" s="10">
        <v>107.38</v>
      </c>
      <c r="Z18" s="10">
        <v>106.35</v>
      </c>
      <c r="AA18" s="10">
        <v>106.96</v>
      </c>
      <c r="AB18" s="95">
        <v>2707500</v>
      </c>
      <c r="AC18" s="10">
        <v>106.96</v>
      </c>
      <c r="AD18" s="2">
        <f t="shared" si="0"/>
        <v>1.0300000000000011</v>
      </c>
      <c r="AE18" s="138" t="e">
        <f t="shared" si="1"/>
        <v>#DIV/0!</v>
      </c>
    </row>
    <row r="19" spans="1:31" x14ac:dyDescent="0.25">
      <c r="W19" s="133">
        <v>42690</v>
      </c>
      <c r="X19" s="10" t="s">
        <v>220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42689</v>
      </c>
      <c r="X20" s="10">
        <v>107.85</v>
      </c>
      <c r="Y20" s="10">
        <v>108.02</v>
      </c>
      <c r="Z20" s="10">
        <v>106.66</v>
      </c>
      <c r="AA20" s="10">
        <v>107.68</v>
      </c>
      <c r="AB20" s="95">
        <v>3795600</v>
      </c>
      <c r="AC20" s="10">
        <v>107.02</v>
      </c>
      <c r="AD20" s="2">
        <f t="shared" si="0"/>
        <v>1.3599999999999994</v>
      </c>
      <c r="AE20" s="138">
        <f t="shared" si="1"/>
        <v>-1.6791044776119923E-3</v>
      </c>
    </row>
    <row r="21" spans="1:31" x14ac:dyDescent="0.25">
      <c r="W21" s="133">
        <v>42688</v>
      </c>
      <c r="X21" s="10">
        <v>109.42</v>
      </c>
      <c r="Y21" s="10">
        <v>109.42</v>
      </c>
      <c r="Z21" s="10">
        <v>107.73</v>
      </c>
      <c r="AA21" s="10">
        <v>107.86</v>
      </c>
      <c r="AB21" s="95">
        <v>4138500</v>
      </c>
      <c r="AC21" s="10">
        <v>107.2</v>
      </c>
      <c r="AD21" s="2">
        <f t="shared" si="0"/>
        <v>1.6899999999999977</v>
      </c>
      <c r="AE21" s="138">
        <f t="shared" si="1"/>
        <v>-9.1505684444033175E-3</v>
      </c>
    </row>
    <row r="22" spans="1:31" x14ac:dyDescent="0.25">
      <c r="W22" s="133">
        <v>42685</v>
      </c>
      <c r="X22" s="10">
        <v>107.9</v>
      </c>
      <c r="Y22" s="10">
        <v>108.92</v>
      </c>
      <c r="Z22" s="10">
        <v>107</v>
      </c>
      <c r="AA22" s="10">
        <v>108.86</v>
      </c>
      <c r="AB22" s="95">
        <v>4149900</v>
      </c>
      <c r="AC22" s="10">
        <v>108.19</v>
      </c>
      <c r="AD22" s="2">
        <f t="shared" si="0"/>
        <v>1.9200000000000017</v>
      </c>
      <c r="AE22" s="138">
        <f t="shared" si="1"/>
        <v>4.0835266821346305E-3</v>
      </c>
    </row>
    <row r="23" spans="1:31" x14ac:dyDescent="0.25">
      <c r="W23" s="133">
        <v>42684</v>
      </c>
      <c r="X23" s="10">
        <v>105.38</v>
      </c>
      <c r="Y23" s="10">
        <v>108.46</v>
      </c>
      <c r="Z23" s="10">
        <v>105.34</v>
      </c>
      <c r="AA23" s="10">
        <v>108.41</v>
      </c>
      <c r="AB23" s="95">
        <v>6105600</v>
      </c>
      <c r="AC23" s="10">
        <v>107.75</v>
      </c>
      <c r="AD23" s="2">
        <f t="shared" si="0"/>
        <v>3.1199999999999903</v>
      </c>
      <c r="AE23" s="138">
        <f t="shared" si="1"/>
        <v>3.4366900259191757E-2</v>
      </c>
    </row>
    <row r="24" spans="1:31" x14ac:dyDescent="0.25">
      <c r="W24" s="133">
        <v>42683</v>
      </c>
      <c r="X24" s="10">
        <v>101.09</v>
      </c>
      <c r="Y24" s="10">
        <v>105.29</v>
      </c>
      <c r="Z24" s="10">
        <v>101.09</v>
      </c>
      <c r="AA24" s="10">
        <v>104.81</v>
      </c>
      <c r="AB24" s="95">
        <v>5003900</v>
      </c>
      <c r="AC24" s="10">
        <v>104.17</v>
      </c>
      <c r="AD24" s="2">
        <f t="shared" si="0"/>
        <v>4.2000000000000028</v>
      </c>
      <c r="AE24" s="138">
        <f t="shared" si="1"/>
        <v>1.3918629550321304E-2</v>
      </c>
    </row>
    <row r="25" spans="1:31" x14ac:dyDescent="0.25">
      <c r="W25" s="133">
        <v>42682</v>
      </c>
      <c r="X25" s="10">
        <v>103.23</v>
      </c>
      <c r="Y25" s="10">
        <v>103.92</v>
      </c>
      <c r="Z25" s="10">
        <v>102.62</v>
      </c>
      <c r="AA25" s="10">
        <v>103.37</v>
      </c>
      <c r="AB25" s="95">
        <v>2524200</v>
      </c>
      <c r="AC25" s="10">
        <v>102.74</v>
      </c>
      <c r="AD25" s="2">
        <f t="shared" si="0"/>
        <v>1.2999999999999972</v>
      </c>
      <c r="AE25" s="138">
        <f t="shared" si="1"/>
        <v>3.1243897676234145E-3</v>
      </c>
    </row>
    <row r="26" spans="1:31" x14ac:dyDescent="0.25">
      <c r="W26" s="133">
        <v>42681</v>
      </c>
      <c r="X26" s="10">
        <v>102.97</v>
      </c>
      <c r="Y26" s="10">
        <v>103.34</v>
      </c>
      <c r="Z26" s="10">
        <v>102.51</v>
      </c>
      <c r="AA26" s="10">
        <v>103.05</v>
      </c>
      <c r="AB26" s="95">
        <v>4226200</v>
      </c>
      <c r="AC26" s="10">
        <v>102.42</v>
      </c>
      <c r="AD26" s="2">
        <f t="shared" si="0"/>
        <v>0.82999999999999829</v>
      </c>
      <c r="AE26" s="138">
        <f t="shared" si="1"/>
        <v>1.6979445933869686E-2</v>
      </c>
    </row>
    <row r="27" spans="1:31" x14ac:dyDescent="0.25">
      <c r="L27" t="s">
        <v>216</v>
      </c>
      <c r="M27" s="2">
        <f>M35+K35-F35</f>
        <v>114.84999999999991</v>
      </c>
      <c r="W27" s="133">
        <v>42678</v>
      </c>
      <c r="X27" s="10">
        <v>101.24</v>
      </c>
      <c r="Y27" s="10">
        <v>101.77</v>
      </c>
      <c r="Z27" s="10">
        <v>100.74</v>
      </c>
      <c r="AA27" s="10">
        <v>101.33</v>
      </c>
      <c r="AB27" s="95">
        <v>2607800</v>
      </c>
      <c r="AC27" s="10">
        <v>100.71</v>
      </c>
      <c r="AD27" s="2">
        <f t="shared" si="0"/>
        <v>1.0300000000000011</v>
      </c>
      <c r="AE27" s="138">
        <f t="shared" si="1"/>
        <v>2.7880115503333691E-3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42677</v>
      </c>
      <c r="X28" s="10">
        <v>101.8</v>
      </c>
      <c r="Y28" s="10">
        <v>101.91</v>
      </c>
      <c r="Z28" s="10">
        <v>100.72</v>
      </c>
      <c r="AA28" s="10">
        <v>101.05</v>
      </c>
      <c r="AB28" s="95">
        <v>2444200</v>
      </c>
      <c r="AC28" s="10">
        <v>100.43</v>
      </c>
      <c r="AD28" s="2">
        <f t="shared" si="0"/>
        <v>1.1899999999999977</v>
      </c>
      <c r="AE28" s="138">
        <f t="shared" si="1"/>
        <v>-4.8553309552119561E-3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42676</v>
      </c>
      <c r="X29" s="10">
        <v>101.85</v>
      </c>
      <c r="Y29" s="10">
        <v>102.56</v>
      </c>
      <c r="Z29" s="10">
        <v>101.16</v>
      </c>
      <c r="AA29" s="10">
        <v>101.54</v>
      </c>
      <c r="AB29" s="95">
        <v>4115500</v>
      </c>
      <c r="AC29" s="10">
        <v>100.92</v>
      </c>
      <c r="AD29" s="2">
        <f t="shared" si="0"/>
        <v>1.4000000000000057</v>
      </c>
      <c r="AE29" s="138">
        <f t="shared" si="1"/>
        <v>-4.5373840994278325E-3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42675</v>
      </c>
      <c r="X30" s="10">
        <v>102.41</v>
      </c>
      <c r="Y30" s="10">
        <v>102.92</v>
      </c>
      <c r="Z30" s="10">
        <v>101.3</v>
      </c>
      <c r="AA30" s="10">
        <v>102.01</v>
      </c>
      <c r="AB30" s="95">
        <v>4044500</v>
      </c>
      <c r="AC30" s="10">
        <v>101.38</v>
      </c>
      <c r="AD30" s="2">
        <f t="shared" si="0"/>
        <v>1.6200000000000045</v>
      </c>
      <c r="AE30" s="138">
        <f t="shared" si="1"/>
        <v>-1.8706310918578106E-3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42674</v>
      </c>
      <c r="X31" s="10">
        <v>102.01</v>
      </c>
      <c r="Y31" s="10">
        <v>102.6</v>
      </c>
      <c r="Z31" s="10">
        <v>101.9</v>
      </c>
      <c r="AA31" s="10">
        <v>102.2</v>
      </c>
      <c r="AB31" s="95">
        <v>4014500</v>
      </c>
      <c r="AC31" s="10">
        <v>101.57</v>
      </c>
      <c r="AD31" s="2">
        <f t="shared" si="0"/>
        <v>0.69999999999998863</v>
      </c>
      <c r="AE31" s="138">
        <f t="shared" si="1"/>
        <v>3.4578146611341509E-3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42671</v>
      </c>
      <c r="X32" s="10">
        <v>100.52</v>
      </c>
      <c r="Y32" s="10">
        <v>102.14</v>
      </c>
      <c r="Z32" s="10">
        <v>100.52</v>
      </c>
      <c r="AA32" s="10">
        <v>101.84</v>
      </c>
      <c r="AB32" s="95">
        <v>4449100</v>
      </c>
      <c r="AC32" s="10">
        <v>101.22</v>
      </c>
      <c r="AD32" s="2">
        <f t="shared" si="0"/>
        <v>1.6200000000000045</v>
      </c>
      <c r="AE32" s="138">
        <f t="shared" si="1"/>
        <v>1.7695556002413015E-2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42670</v>
      </c>
      <c r="X33" s="10">
        <v>101.48</v>
      </c>
      <c r="Y33" s="10">
        <v>101.62</v>
      </c>
      <c r="Z33" s="10">
        <v>99.99</v>
      </c>
      <c r="AA33" s="10">
        <v>100.07</v>
      </c>
      <c r="AB33" s="95">
        <v>3550000</v>
      </c>
      <c r="AC33" s="10">
        <v>99.46</v>
      </c>
      <c r="AD33" s="2">
        <f t="shared" si="0"/>
        <v>1.6300000000000097</v>
      </c>
      <c r="AE33" s="138">
        <f t="shared" si="1"/>
        <v>-9.2638709034764677E-3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42669</v>
      </c>
      <c r="X34" s="10">
        <v>101</v>
      </c>
      <c r="Y34" s="10">
        <v>101.82</v>
      </c>
      <c r="Z34" s="10">
        <v>100.75</v>
      </c>
      <c r="AA34" s="10">
        <v>101.01</v>
      </c>
      <c r="AB34" s="95">
        <v>3734100</v>
      </c>
      <c r="AC34" s="10">
        <v>100.39</v>
      </c>
      <c r="AD34" s="2">
        <f t="shared" si="0"/>
        <v>1.0699999999999932</v>
      </c>
      <c r="AE34" s="138">
        <f t="shared" si="1"/>
        <v>-3.4742902521341934E-3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42668</v>
      </c>
      <c r="X35" s="10">
        <v>101.11</v>
      </c>
      <c r="Y35" s="10">
        <v>102.1</v>
      </c>
      <c r="Z35" s="10">
        <v>100.46</v>
      </c>
      <c r="AA35" s="10">
        <v>101.36</v>
      </c>
      <c r="AB35" s="95">
        <v>6752300</v>
      </c>
      <c r="AC35" s="10">
        <v>100.74</v>
      </c>
      <c r="AD35" s="2">
        <f t="shared" si="0"/>
        <v>1.6400000000000006</v>
      </c>
      <c r="AE35" s="138">
        <f t="shared" si="1"/>
        <v>1.8501668183196873E-2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42667</v>
      </c>
      <c r="X36" s="10">
        <v>99.34</v>
      </c>
      <c r="Y36" s="10">
        <v>99.86</v>
      </c>
      <c r="Z36" s="10">
        <v>99.08</v>
      </c>
      <c r="AA36" s="10">
        <v>99.52</v>
      </c>
      <c r="AB36" s="95">
        <v>4288100</v>
      </c>
      <c r="AC36" s="10">
        <v>98.91</v>
      </c>
      <c r="AD36" s="2">
        <f t="shared" si="0"/>
        <v>0.78000000000000114</v>
      </c>
      <c r="AE36" s="138">
        <f t="shared" si="1"/>
        <v>8.565310492505418E-3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42664</v>
      </c>
      <c r="X37" s="10">
        <v>98.38</v>
      </c>
      <c r="Y37" s="10">
        <v>98.78</v>
      </c>
      <c r="Z37" s="10">
        <v>97.62</v>
      </c>
      <c r="AA37" s="10">
        <v>98.67</v>
      </c>
      <c r="AB37" s="95">
        <v>4095000</v>
      </c>
      <c r="AC37" s="10">
        <v>98.07</v>
      </c>
      <c r="AD37" s="2">
        <f t="shared" si="0"/>
        <v>1.1599999999999966</v>
      </c>
      <c r="AE37" s="138">
        <f t="shared" si="1"/>
        <v>-6.1815970814755872E-3</v>
      </c>
    </row>
    <row r="38" spans="1:31" x14ac:dyDescent="0.25">
      <c r="W38" s="133">
        <v>42663</v>
      </c>
      <c r="X38" s="10">
        <v>99.75</v>
      </c>
      <c r="Y38" s="10">
        <v>100.18</v>
      </c>
      <c r="Z38" s="10">
        <v>99.27</v>
      </c>
      <c r="AA38" s="10">
        <v>99.29</v>
      </c>
      <c r="AB38" s="95">
        <v>3876700</v>
      </c>
      <c r="AC38" s="10">
        <v>98.68</v>
      </c>
      <c r="AD38" s="2">
        <f t="shared" si="0"/>
        <v>0.9100000000000108</v>
      </c>
      <c r="AE38" s="138">
        <f t="shared" si="1"/>
        <v>-4.7402924861320583E-3</v>
      </c>
    </row>
    <row r="39" spans="1:31" ht="20.25" thickBot="1" x14ac:dyDescent="0.35">
      <c r="P39" s="620" t="s">
        <v>78</v>
      </c>
      <c r="Q39" s="620"/>
      <c r="W39" s="133">
        <v>42662</v>
      </c>
      <c r="X39" s="10">
        <v>100.26</v>
      </c>
      <c r="Y39" s="10">
        <v>100.43</v>
      </c>
      <c r="Z39" s="10">
        <v>99.74</v>
      </c>
      <c r="AA39" s="10">
        <v>99.76</v>
      </c>
      <c r="AB39" s="95">
        <v>4013900</v>
      </c>
      <c r="AC39" s="10">
        <v>99.15</v>
      </c>
      <c r="AD39" s="2">
        <f t="shared" si="0"/>
        <v>0.69000000000001194</v>
      </c>
      <c r="AE39" s="138">
        <f t="shared" si="1"/>
        <v>-2.3143489635740755E-3</v>
      </c>
    </row>
    <row r="40" spans="1:31" ht="15.75" thickTop="1" x14ac:dyDescent="0.25">
      <c r="O40" s="2"/>
      <c r="P40" s="83">
        <v>1.1000000000000001</v>
      </c>
      <c r="Q40" s="83">
        <f>P40*$Q$4</f>
        <v>120.76900000000002</v>
      </c>
      <c r="W40" s="133">
        <v>42661</v>
      </c>
      <c r="X40" s="10">
        <v>100.49</v>
      </c>
      <c r="Y40" s="10">
        <v>100.58</v>
      </c>
      <c r="Z40" s="10">
        <v>99.68</v>
      </c>
      <c r="AA40" s="10">
        <v>99.99</v>
      </c>
      <c r="AB40" s="95">
        <v>3043800</v>
      </c>
      <c r="AC40" s="10">
        <v>99.38</v>
      </c>
      <c r="AD40" s="2">
        <f t="shared" si="0"/>
        <v>0.89999999999999147</v>
      </c>
      <c r="AE40" s="138">
        <f t="shared" si="1"/>
        <v>2.8254288597375776E-3</v>
      </c>
    </row>
    <row r="41" spans="1:31" x14ac:dyDescent="0.25">
      <c r="O41" s="2"/>
      <c r="P41" s="83">
        <v>1.0900000000000001</v>
      </c>
      <c r="Q41" s="83">
        <f t="shared" ref="Q41:Q60" si="2">P41*$Q$4</f>
        <v>119.67110000000001</v>
      </c>
      <c r="W41" s="133">
        <v>42660</v>
      </c>
      <c r="X41" s="10">
        <v>100.13</v>
      </c>
      <c r="Y41" s="10">
        <v>100.44</v>
      </c>
      <c r="Z41" s="10">
        <v>99.65</v>
      </c>
      <c r="AA41" s="10">
        <v>99.71</v>
      </c>
      <c r="AB41" s="95">
        <v>2452400</v>
      </c>
      <c r="AC41" s="10">
        <v>99.1</v>
      </c>
      <c r="AD41" s="2">
        <f t="shared" si="0"/>
        <v>0.78999999999999204</v>
      </c>
      <c r="AE41" s="138">
        <f t="shared" si="1"/>
        <v>-4.5203415369161615E-3</v>
      </c>
    </row>
    <row r="42" spans="1:31" ht="20.25" thickBot="1" x14ac:dyDescent="0.35">
      <c r="O42" s="2"/>
      <c r="P42" s="83">
        <v>1.08</v>
      </c>
      <c r="Q42" s="83">
        <f t="shared" si="2"/>
        <v>118.57320000000001</v>
      </c>
      <c r="T42" s="91" t="s">
        <v>113</v>
      </c>
      <c r="W42" s="133">
        <v>42657</v>
      </c>
      <c r="X42" s="10">
        <v>100.42</v>
      </c>
      <c r="Y42" s="10">
        <v>100.79</v>
      </c>
      <c r="Z42" s="10">
        <v>100.07</v>
      </c>
      <c r="AA42" s="10">
        <v>100.16</v>
      </c>
      <c r="AB42" s="95">
        <v>3172000</v>
      </c>
      <c r="AC42" s="10">
        <v>99.55</v>
      </c>
      <c r="AD42" s="2">
        <f t="shared" si="0"/>
        <v>0.72000000000001307</v>
      </c>
      <c r="AE42" s="138">
        <f t="shared" si="1"/>
        <v>3.123740427247057E-3</v>
      </c>
    </row>
    <row r="43" spans="1:31" ht="15.75" thickTop="1" x14ac:dyDescent="0.25">
      <c r="O43" s="2"/>
      <c r="P43" s="83">
        <v>1.07</v>
      </c>
      <c r="Q43" s="83">
        <f t="shared" si="2"/>
        <v>117.47530000000002</v>
      </c>
      <c r="T43" s="128" t="s">
        <v>98</v>
      </c>
      <c r="U43" s="98">
        <v>108.43</v>
      </c>
      <c r="W43" s="133">
        <v>42656</v>
      </c>
      <c r="X43" s="10">
        <v>98.4</v>
      </c>
      <c r="Y43" s="10">
        <v>100.09</v>
      </c>
      <c r="Z43" s="10">
        <v>98.15</v>
      </c>
      <c r="AA43" s="10">
        <v>99.85</v>
      </c>
      <c r="AB43" s="95">
        <v>3768200</v>
      </c>
      <c r="AC43" s="10">
        <v>99.24</v>
      </c>
      <c r="AD43" s="2">
        <f t="shared" si="0"/>
        <v>1.9399999999999977</v>
      </c>
      <c r="AE43" s="138">
        <f t="shared" si="1"/>
        <v>9.3572009764035791E-3</v>
      </c>
    </row>
    <row r="44" spans="1:31" x14ac:dyDescent="0.25">
      <c r="O44" s="2"/>
      <c r="P44" s="83">
        <v>1.06</v>
      </c>
      <c r="Q44" s="83">
        <f t="shared" si="2"/>
        <v>116.37740000000001</v>
      </c>
      <c r="T44" s="93" t="s">
        <v>99</v>
      </c>
      <c r="U44" s="88">
        <v>109.69</v>
      </c>
      <c r="W44" s="133">
        <v>42655</v>
      </c>
      <c r="X44" s="10">
        <v>98.81</v>
      </c>
      <c r="Y44" s="10">
        <v>99.25</v>
      </c>
      <c r="Z44" s="10">
        <v>98.54</v>
      </c>
      <c r="AA44" s="10">
        <v>98.93</v>
      </c>
      <c r="AB44" s="95">
        <v>3818200</v>
      </c>
      <c r="AC44" s="10">
        <v>98.32</v>
      </c>
      <c r="AD44" s="2">
        <f t="shared" si="0"/>
        <v>0.70999999999999375</v>
      </c>
      <c r="AE44" s="138">
        <f t="shared" si="1"/>
        <v>1.6299918500406463E-3</v>
      </c>
    </row>
    <row r="45" spans="1:31" x14ac:dyDescent="0.25">
      <c r="O45" s="2"/>
      <c r="P45" s="83">
        <v>1.05</v>
      </c>
      <c r="Q45" s="83">
        <f t="shared" si="2"/>
        <v>115.27950000000001</v>
      </c>
      <c r="T45" s="93" t="s">
        <v>100</v>
      </c>
      <c r="U45" s="88" t="s">
        <v>673</v>
      </c>
      <c r="W45" s="133">
        <v>42654</v>
      </c>
      <c r="X45" s="10">
        <v>99.55</v>
      </c>
      <c r="Y45" s="10">
        <v>99.87</v>
      </c>
      <c r="Z45" s="10">
        <v>98.46</v>
      </c>
      <c r="AA45" s="10">
        <v>98.77</v>
      </c>
      <c r="AB45" s="95">
        <v>4314800</v>
      </c>
      <c r="AC45" s="10">
        <v>98.16</v>
      </c>
      <c r="AD45" s="2">
        <f t="shared" si="0"/>
        <v>1.4100000000000108</v>
      </c>
      <c r="AE45" s="138">
        <f t="shared" si="1"/>
        <v>-1.2176713293750696E-2</v>
      </c>
    </row>
    <row r="46" spans="1:31" x14ac:dyDescent="0.25">
      <c r="O46" s="2"/>
      <c r="P46" s="83">
        <v>1.04</v>
      </c>
      <c r="Q46" s="83">
        <f t="shared" si="2"/>
        <v>114.18160000000002</v>
      </c>
      <c r="T46" s="93" t="s">
        <v>101</v>
      </c>
      <c r="U46" s="88" t="s">
        <v>674</v>
      </c>
      <c r="W46" s="133">
        <v>42653</v>
      </c>
      <c r="X46" s="10">
        <v>100.16</v>
      </c>
      <c r="Y46" s="10">
        <v>101.03</v>
      </c>
      <c r="Z46" s="10">
        <v>99.64</v>
      </c>
      <c r="AA46" s="10">
        <v>99.98</v>
      </c>
      <c r="AB46" s="95">
        <v>4517800</v>
      </c>
      <c r="AC46" s="10">
        <v>99.37</v>
      </c>
      <c r="AD46" s="2">
        <f t="shared" si="0"/>
        <v>1.3900000000000006</v>
      </c>
      <c r="AE46" s="138">
        <f t="shared" si="1"/>
        <v>-5.9023609443776826E-3</v>
      </c>
    </row>
    <row r="47" spans="1:31" x14ac:dyDescent="0.25">
      <c r="O47" s="2"/>
      <c r="P47" s="83">
        <v>1.03</v>
      </c>
      <c r="Q47" s="83">
        <f t="shared" si="2"/>
        <v>113.08370000000001</v>
      </c>
      <c r="T47" s="93" t="s">
        <v>102</v>
      </c>
      <c r="U47" s="88">
        <v>112.39</v>
      </c>
      <c r="W47" s="133">
        <v>42650</v>
      </c>
      <c r="X47" s="10">
        <v>100.96</v>
      </c>
      <c r="Y47" s="10">
        <v>101.01</v>
      </c>
      <c r="Z47" s="10">
        <v>99.81</v>
      </c>
      <c r="AA47" s="10">
        <v>100.58</v>
      </c>
      <c r="AB47" s="95">
        <v>3938200</v>
      </c>
      <c r="AC47" s="10">
        <v>99.96</v>
      </c>
      <c r="AD47" s="2">
        <f t="shared" si="0"/>
        <v>1.2000000000000028</v>
      </c>
      <c r="AE47" s="138">
        <f t="shared" si="1"/>
        <v>-1.4687037949729032E-2</v>
      </c>
    </row>
    <row r="48" spans="1:31" x14ac:dyDescent="0.25">
      <c r="O48" s="2"/>
      <c r="P48" s="83">
        <v>1.02</v>
      </c>
      <c r="Q48" s="83">
        <f t="shared" si="2"/>
        <v>111.98580000000001</v>
      </c>
      <c r="T48" s="93" t="s">
        <v>103</v>
      </c>
      <c r="U48" s="88">
        <v>0.99011000000000005</v>
      </c>
      <c r="W48" s="133">
        <v>42649</v>
      </c>
      <c r="X48" s="10">
        <v>102.11</v>
      </c>
      <c r="Y48" s="10">
        <v>102.22</v>
      </c>
      <c r="Z48" s="10">
        <v>101.36</v>
      </c>
      <c r="AA48" s="10">
        <v>102.08</v>
      </c>
      <c r="AB48" s="95">
        <v>3651500</v>
      </c>
      <c r="AC48" s="10">
        <v>101.45</v>
      </c>
      <c r="AD48" s="2">
        <f t="shared" si="0"/>
        <v>0.85999999999999943</v>
      </c>
      <c r="AE48" s="138">
        <f t="shared" si="1"/>
        <v>-1.6728990356229545E-3</v>
      </c>
    </row>
    <row r="49" spans="15:31" x14ac:dyDescent="0.25">
      <c r="O49" s="2"/>
      <c r="P49" s="83">
        <v>1.01</v>
      </c>
      <c r="Q49" s="83">
        <f t="shared" si="2"/>
        <v>110.8879</v>
      </c>
      <c r="T49" s="93" t="s">
        <v>122</v>
      </c>
      <c r="U49" s="88" t="s">
        <v>352</v>
      </c>
      <c r="W49" s="133">
        <v>42648</v>
      </c>
      <c r="X49" s="10">
        <v>101.7</v>
      </c>
      <c r="Y49" s="10">
        <v>102.33</v>
      </c>
      <c r="Z49" s="10">
        <v>101.43</v>
      </c>
      <c r="AA49" s="10">
        <v>102.25</v>
      </c>
      <c r="AB49" s="95">
        <v>2744100</v>
      </c>
      <c r="AC49" s="10">
        <v>101.62</v>
      </c>
      <c r="AD49" s="2">
        <f t="shared" si="0"/>
        <v>0.89999999999999147</v>
      </c>
      <c r="AE49" s="138">
        <f t="shared" si="1"/>
        <v>8.0349171709155343E-3</v>
      </c>
    </row>
    <row r="50" spans="15:31" x14ac:dyDescent="0.25">
      <c r="O50" s="2"/>
      <c r="P50" s="83">
        <v>1</v>
      </c>
      <c r="Q50" s="83">
        <f t="shared" si="2"/>
        <v>109.79</v>
      </c>
      <c r="T50" s="93"/>
      <c r="U50" s="88"/>
      <c r="W50" s="133">
        <v>42647</v>
      </c>
      <c r="X50" s="10">
        <v>102.57</v>
      </c>
      <c r="Y50" s="10">
        <v>102.81</v>
      </c>
      <c r="Z50" s="10">
        <v>101.3</v>
      </c>
      <c r="AA50" s="10">
        <v>101.43</v>
      </c>
      <c r="AB50" s="95">
        <v>3204200</v>
      </c>
      <c r="AC50" s="10">
        <v>100.81</v>
      </c>
      <c r="AD50" s="2">
        <f t="shared" si="0"/>
        <v>1.5100000000000051</v>
      </c>
      <c r="AE50" s="138">
        <f t="shared" si="1"/>
        <v>-9.7249508840864252E-3</v>
      </c>
    </row>
    <row r="51" spans="15:31" x14ac:dyDescent="0.25">
      <c r="O51" s="2"/>
      <c r="P51" s="83">
        <v>0.99</v>
      </c>
      <c r="Q51" s="83">
        <f t="shared" si="2"/>
        <v>108.69210000000001</v>
      </c>
      <c r="T51" s="93" t="s">
        <v>105</v>
      </c>
      <c r="U51" s="88" t="s">
        <v>675</v>
      </c>
      <c r="W51" s="133">
        <v>42646</v>
      </c>
      <c r="X51" s="10">
        <v>101.6</v>
      </c>
      <c r="Y51" s="10">
        <v>102.67</v>
      </c>
      <c r="Z51" s="10">
        <v>101.29</v>
      </c>
      <c r="AA51" s="10">
        <v>102.43</v>
      </c>
      <c r="AB51" s="95">
        <v>3971700</v>
      </c>
      <c r="AC51" s="10">
        <v>101.8</v>
      </c>
      <c r="AD51" s="2">
        <f t="shared" si="0"/>
        <v>1.3799999999999955</v>
      </c>
      <c r="AE51" s="138">
        <f t="shared" si="1"/>
        <v>8.1204198851256848E-3</v>
      </c>
    </row>
    <row r="52" spans="15:31" x14ac:dyDescent="0.25">
      <c r="O52" s="2"/>
      <c r="P52" s="83">
        <v>0.98</v>
      </c>
      <c r="Q52" s="83">
        <f t="shared" si="2"/>
        <v>107.5942</v>
      </c>
      <c r="T52" s="93" t="s">
        <v>106</v>
      </c>
      <c r="U52" s="88" t="s">
        <v>430</v>
      </c>
      <c r="W52" s="133">
        <v>42643</v>
      </c>
      <c r="X52" s="10">
        <v>101.42</v>
      </c>
      <c r="Y52" s="10">
        <v>102.03</v>
      </c>
      <c r="Z52" s="10">
        <v>101.06</v>
      </c>
      <c r="AA52" s="10">
        <v>101.6</v>
      </c>
      <c r="AB52" s="95">
        <v>5053500</v>
      </c>
      <c r="AC52" s="10">
        <v>100.98</v>
      </c>
      <c r="AD52" s="2">
        <f t="shared" si="0"/>
        <v>0.96999999999999886</v>
      </c>
      <c r="AE52" s="138">
        <f t="shared" si="1"/>
        <v>5.3763440860215006E-3</v>
      </c>
    </row>
    <row r="53" spans="15:31" x14ac:dyDescent="0.25">
      <c r="P53" s="83">
        <v>0.97</v>
      </c>
      <c r="Q53" s="83">
        <f t="shared" si="2"/>
        <v>106.49630000000001</v>
      </c>
      <c r="T53" s="93" t="s">
        <v>107</v>
      </c>
      <c r="U53" s="90">
        <v>3429005</v>
      </c>
      <c r="W53" s="133">
        <v>42642</v>
      </c>
      <c r="X53" s="10">
        <v>102.78</v>
      </c>
      <c r="Y53" s="10">
        <v>102.78</v>
      </c>
      <c r="Z53" s="10">
        <v>100.88</v>
      </c>
      <c r="AA53" s="10">
        <v>101.06</v>
      </c>
      <c r="AB53" s="95">
        <v>3720000</v>
      </c>
      <c r="AC53" s="10">
        <v>100.44</v>
      </c>
      <c r="AD53" s="2">
        <f t="shared" si="0"/>
        <v>1.9000000000000057</v>
      </c>
      <c r="AE53" s="138">
        <f t="shared" si="1"/>
        <v>-1.2583562721195429E-2</v>
      </c>
    </row>
    <row r="54" spans="15:31" x14ac:dyDescent="0.25">
      <c r="P54" s="83">
        <v>0.96</v>
      </c>
      <c r="Q54" s="83">
        <f t="shared" si="2"/>
        <v>105.3984</v>
      </c>
      <c r="T54" s="93" t="s">
        <v>110</v>
      </c>
      <c r="U54" s="90">
        <v>3639380</v>
      </c>
      <c r="W54" s="133">
        <v>42641</v>
      </c>
      <c r="X54" s="10">
        <v>102.68</v>
      </c>
      <c r="Y54" s="10">
        <v>102.87</v>
      </c>
      <c r="Z54" s="10">
        <v>101.67</v>
      </c>
      <c r="AA54" s="10">
        <v>102.35</v>
      </c>
      <c r="AB54" s="95">
        <v>5010700</v>
      </c>
      <c r="AC54" s="10">
        <v>101.72</v>
      </c>
      <c r="AD54" s="2">
        <f t="shared" si="0"/>
        <v>1.2000000000000028</v>
      </c>
      <c r="AE54" s="138">
        <f t="shared" si="1"/>
        <v>0</v>
      </c>
    </row>
    <row r="55" spans="15:31" x14ac:dyDescent="0.25">
      <c r="P55" s="83">
        <v>0.95</v>
      </c>
      <c r="Q55" s="83">
        <f t="shared" si="2"/>
        <v>104.3005</v>
      </c>
      <c r="T55" s="93" t="s">
        <v>108</v>
      </c>
      <c r="U55" s="88" t="s">
        <v>676</v>
      </c>
      <c r="W55" s="133">
        <v>42640</v>
      </c>
      <c r="X55" s="10">
        <v>102.08</v>
      </c>
      <c r="Y55" s="10">
        <v>102.73</v>
      </c>
      <c r="Z55" s="10">
        <v>101.78</v>
      </c>
      <c r="AA55" s="10">
        <v>102.35</v>
      </c>
      <c r="AB55" s="95">
        <v>4299300</v>
      </c>
      <c r="AC55" s="10">
        <v>101.72</v>
      </c>
      <c r="AD55" s="2">
        <f t="shared" si="0"/>
        <v>0.95000000000000284</v>
      </c>
      <c r="AE55" s="138">
        <f t="shared" si="1"/>
        <v>1.1811023622048111E-3</v>
      </c>
    </row>
    <row r="56" spans="15:31" x14ac:dyDescent="0.25">
      <c r="P56" s="83">
        <v>0.94</v>
      </c>
      <c r="Q56" s="83">
        <f t="shared" si="2"/>
        <v>103.2026</v>
      </c>
      <c r="T56" s="93" t="s">
        <v>111</v>
      </c>
      <c r="U56" s="88">
        <v>12.54</v>
      </c>
      <c r="W56" s="133">
        <v>42639</v>
      </c>
      <c r="X56" s="10">
        <v>102.16</v>
      </c>
      <c r="Y56" s="10">
        <v>102.96</v>
      </c>
      <c r="Z56" s="10">
        <v>101.78</v>
      </c>
      <c r="AA56" s="10">
        <v>102.23</v>
      </c>
      <c r="AB56" s="95">
        <v>3354600</v>
      </c>
      <c r="AC56" s="10">
        <v>101.6</v>
      </c>
      <c r="AD56" s="2">
        <f t="shared" si="0"/>
        <v>1.1799999999999926</v>
      </c>
      <c r="AE56" s="138">
        <f t="shared" si="1"/>
        <v>-3.2375159423134736E-3</v>
      </c>
    </row>
    <row r="57" spans="15:31" x14ac:dyDescent="0.25">
      <c r="P57" s="83">
        <v>0.93</v>
      </c>
      <c r="Q57" s="83">
        <f t="shared" si="2"/>
        <v>102.10470000000001</v>
      </c>
      <c r="T57" s="93" t="s">
        <v>112</v>
      </c>
      <c r="U57" s="88">
        <v>8.75</v>
      </c>
      <c r="W57" s="133">
        <v>42636</v>
      </c>
      <c r="X57" s="10">
        <v>102.1</v>
      </c>
      <c r="Y57" s="10">
        <v>103</v>
      </c>
      <c r="Z57" s="10">
        <v>101.91</v>
      </c>
      <c r="AA57" s="10">
        <v>102.56</v>
      </c>
      <c r="AB57" s="95">
        <v>2646400</v>
      </c>
      <c r="AC57" s="10">
        <v>101.93</v>
      </c>
      <c r="AD57" s="2">
        <f t="shared" si="0"/>
        <v>1.0900000000000034</v>
      </c>
      <c r="AE57" s="138">
        <f t="shared" si="1"/>
        <v>-4.2981342190094862E-3</v>
      </c>
    </row>
    <row r="58" spans="15:31" x14ac:dyDescent="0.25">
      <c r="P58" s="83">
        <v>0.92</v>
      </c>
      <c r="Q58" s="83">
        <f t="shared" si="2"/>
        <v>101.00680000000001</v>
      </c>
      <c r="T58" s="93" t="s">
        <v>109</v>
      </c>
      <c r="U58" s="88" t="s">
        <v>677</v>
      </c>
      <c r="W58" s="133">
        <v>42635</v>
      </c>
      <c r="X58" s="10">
        <v>102.73</v>
      </c>
      <c r="Y58" s="10">
        <v>103.48</v>
      </c>
      <c r="Z58" s="10">
        <v>102.62</v>
      </c>
      <c r="AA58" s="10">
        <v>103</v>
      </c>
      <c r="AB58" s="95">
        <v>3574600</v>
      </c>
      <c r="AC58" s="10">
        <v>102.37</v>
      </c>
      <c r="AD58" s="2">
        <f t="shared" si="0"/>
        <v>0.85999999999999943</v>
      </c>
      <c r="AE58" s="138">
        <f t="shared" si="1"/>
        <v>1.0163805012828098E-2</v>
      </c>
    </row>
    <row r="59" spans="15:31" x14ac:dyDescent="0.25">
      <c r="P59" s="83">
        <v>0.91</v>
      </c>
      <c r="Q59" s="83">
        <f t="shared" si="2"/>
        <v>99.908900000000003</v>
      </c>
      <c r="W59" s="133">
        <v>42634</v>
      </c>
      <c r="X59" s="10">
        <v>100.65</v>
      </c>
      <c r="Y59" s="10">
        <v>102.08</v>
      </c>
      <c r="Z59" s="10">
        <v>100.47</v>
      </c>
      <c r="AA59" s="10">
        <v>101.96</v>
      </c>
      <c r="AB59" s="95">
        <v>3144800</v>
      </c>
      <c r="AC59" s="10">
        <v>101.34</v>
      </c>
      <c r="AD59" s="2">
        <f t="shared" si="0"/>
        <v>1.6099999999999994</v>
      </c>
      <c r="AE59" s="138">
        <f t="shared" si="1"/>
        <v>1.7163504968383148E-2</v>
      </c>
    </row>
    <row r="60" spans="15:31" x14ac:dyDescent="0.25">
      <c r="P60" s="83">
        <v>0.9</v>
      </c>
      <c r="Q60" s="83">
        <f t="shared" si="2"/>
        <v>98.811000000000007</v>
      </c>
      <c r="W60" s="133">
        <v>42633</v>
      </c>
      <c r="X60" s="10">
        <v>100.77</v>
      </c>
      <c r="Y60" s="10">
        <v>101.5</v>
      </c>
      <c r="Z60" s="10">
        <v>100.24</v>
      </c>
      <c r="AA60" s="10">
        <v>100.24</v>
      </c>
      <c r="AB60" s="95">
        <v>3110100</v>
      </c>
      <c r="AC60" s="10">
        <v>99.63</v>
      </c>
      <c r="AD60" s="2">
        <f t="shared" si="0"/>
        <v>1.2600000000000051</v>
      </c>
      <c r="AE60" s="138">
        <f t="shared" si="1"/>
        <v>-1.903426167100708E-3</v>
      </c>
    </row>
    <row r="61" spans="15:31" x14ac:dyDescent="0.25">
      <c r="W61" s="133">
        <v>42632</v>
      </c>
      <c r="X61" s="10">
        <v>100.5</v>
      </c>
      <c r="Y61" s="10">
        <v>101.18</v>
      </c>
      <c r="Z61" s="10">
        <v>100.23</v>
      </c>
      <c r="AA61" s="10">
        <v>100.44</v>
      </c>
      <c r="AB61" s="95">
        <v>3316100</v>
      </c>
      <c r="AC61" s="10">
        <v>99.82</v>
      </c>
      <c r="AD61" s="2">
        <f t="shared" si="0"/>
        <v>0.95000000000000284</v>
      </c>
      <c r="AE61" s="138">
        <f t="shared" si="1"/>
        <v>3.316916272992243E-3</v>
      </c>
    </row>
    <row r="62" spans="15:31" x14ac:dyDescent="0.25">
      <c r="W62" s="133">
        <v>42629</v>
      </c>
      <c r="X62" s="10">
        <v>102.57</v>
      </c>
      <c r="Y62" s="10">
        <v>102.57</v>
      </c>
      <c r="Z62" s="10">
        <v>99.85</v>
      </c>
      <c r="AA62" s="10">
        <v>100.1</v>
      </c>
      <c r="AB62" s="95">
        <v>7724200</v>
      </c>
      <c r="AC62" s="10">
        <v>99.49</v>
      </c>
      <c r="AD62" s="2">
        <f t="shared" si="0"/>
        <v>2.7199999999999989</v>
      </c>
      <c r="AE62" s="138">
        <f t="shared" si="1"/>
        <v>-2.5372257053291603E-2</v>
      </c>
    </row>
    <row r="63" spans="15:31" x14ac:dyDescent="0.25">
      <c r="W63" s="133">
        <v>42628</v>
      </c>
      <c r="X63" s="10">
        <v>101.44</v>
      </c>
      <c r="Y63" s="10">
        <v>102.91</v>
      </c>
      <c r="Z63" s="10">
        <v>101.26</v>
      </c>
      <c r="AA63" s="10">
        <v>102.71</v>
      </c>
      <c r="AB63" s="95">
        <v>3139900</v>
      </c>
      <c r="AC63" s="10">
        <v>102.08</v>
      </c>
      <c r="AD63" s="2">
        <f t="shared" si="0"/>
        <v>1.6499999999999915</v>
      </c>
      <c r="AE63" s="138">
        <f t="shared" si="1"/>
        <v>1.0292953285827355E-2</v>
      </c>
    </row>
    <row r="64" spans="15:31" x14ac:dyDescent="0.25">
      <c r="W64" s="133">
        <v>42627</v>
      </c>
      <c r="X64" s="10">
        <v>102.19</v>
      </c>
      <c r="Y64" s="10">
        <v>102.86</v>
      </c>
      <c r="Z64" s="10">
        <v>101.44</v>
      </c>
      <c r="AA64" s="10">
        <v>101.66</v>
      </c>
      <c r="AB64" s="95">
        <v>4092200</v>
      </c>
      <c r="AC64" s="10">
        <v>101.04</v>
      </c>
      <c r="AD64" s="2">
        <f t="shared" si="0"/>
        <v>1.4200000000000017</v>
      </c>
      <c r="AE64" s="138">
        <f t="shared" si="1"/>
        <v>-6.3919756121545435E-3</v>
      </c>
    </row>
    <row r="65" spans="23:31" x14ac:dyDescent="0.25">
      <c r="W65" s="133">
        <v>42626</v>
      </c>
      <c r="X65" s="10">
        <v>103.07</v>
      </c>
      <c r="Y65" s="10">
        <v>103.35</v>
      </c>
      <c r="Z65" s="10">
        <v>102.05</v>
      </c>
      <c r="AA65" s="10">
        <v>102.32</v>
      </c>
      <c r="AB65" s="95">
        <v>3543300</v>
      </c>
      <c r="AC65" s="10">
        <v>101.69</v>
      </c>
      <c r="AD65" s="2">
        <f t="shared" si="0"/>
        <v>1.2999999999999972</v>
      </c>
      <c r="AE65" s="138">
        <f t="shared" si="1"/>
        <v>-1.6442595995744269E-2</v>
      </c>
    </row>
    <row r="66" spans="23:31" x14ac:dyDescent="0.25">
      <c r="W66" s="133">
        <v>42625</v>
      </c>
      <c r="X66" s="10">
        <v>102.2</v>
      </c>
      <c r="Y66" s="10">
        <v>104.35</v>
      </c>
      <c r="Z66" s="10">
        <v>101.89</v>
      </c>
      <c r="AA66" s="10">
        <v>104.03</v>
      </c>
      <c r="AB66" s="95">
        <v>3851800</v>
      </c>
      <c r="AC66" s="10">
        <v>103.39</v>
      </c>
      <c r="AD66" s="2">
        <f t="shared" si="0"/>
        <v>2.4599999999999937</v>
      </c>
      <c r="AE66" s="138">
        <f t="shared" si="1"/>
        <v>1.3130818226359642E-2</v>
      </c>
    </row>
    <row r="67" spans="23:31" x14ac:dyDescent="0.25">
      <c r="W67" s="133">
        <v>42622</v>
      </c>
      <c r="X67" s="10">
        <v>105</v>
      </c>
      <c r="Y67" s="10">
        <v>105.1</v>
      </c>
      <c r="Z67" s="10">
        <v>102.67</v>
      </c>
      <c r="AA67" s="10">
        <v>102.68</v>
      </c>
      <c r="AB67" s="95">
        <v>4258200</v>
      </c>
      <c r="AC67" s="10">
        <v>102.05</v>
      </c>
      <c r="AD67" s="2">
        <f>Y67-Z67</f>
        <v>2.4299999999999926</v>
      </c>
      <c r="AE67" s="138">
        <f>AC67/AC68-1</f>
        <v>-2.9019980970504289E-2</v>
      </c>
    </row>
    <row r="68" spans="23:31" x14ac:dyDescent="0.25">
      <c r="W68" s="133">
        <v>42621</v>
      </c>
      <c r="X68" s="10">
        <v>105.61</v>
      </c>
      <c r="Y68" s="10">
        <v>106.16</v>
      </c>
      <c r="Z68" s="10">
        <v>105.52</v>
      </c>
      <c r="AA68" s="10">
        <v>105.75</v>
      </c>
      <c r="AB68" s="95">
        <v>2810200</v>
      </c>
      <c r="AC68" s="10">
        <v>105.1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159.52000000000001</v>
      </c>
      <c r="Y2" s="10">
        <v>160.16</v>
      </c>
      <c r="Z2" s="10">
        <v>157.71</v>
      </c>
      <c r="AA2" s="10">
        <v>160.12</v>
      </c>
      <c r="AB2" s="95">
        <v>4004000</v>
      </c>
      <c r="AC2" s="10">
        <v>160.12</v>
      </c>
      <c r="AD2" s="2">
        <f>Y2-Z2</f>
        <v>2.4499999999999886</v>
      </c>
      <c r="AE2" s="138">
        <f>AC2/AC3-1</f>
        <v>5.0213406979664477E-3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160.12</v>
      </c>
      <c r="W3" s="133">
        <v>42712</v>
      </c>
      <c r="X3" s="10">
        <v>159.41</v>
      </c>
      <c r="Y3" s="10">
        <v>160.24</v>
      </c>
      <c r="Z3" s="10">
        <v>158</v>
      </c>
      <c r="AA3" s="10">
        <v>159.32</v>
      </c>
      <c r="AB3" s="95">
        <v>3405800</v>
      </c>
      <c r="AC3" s="10">
        <v>159.32</v>
      </c>
      <c r="AD3" s="2">
        <f t="shared" ref="AD3:AD66" si="0">Y3-Z3</f>
        <v>2.2400000000000091</v>
      </c>
      <c r="AE3" s="138">
        <f t="shared" ref="AE3:AE66" si="1">AC3/AC4-1</f>
        <v>-5.0188205771650729E-4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160.12</v>
      </c>
      <c r="R4" s="521">
        <v>5.0000000000000001E-3</v>
      </c>
      <c r="W4" s="133">
        <v>42711</v>
      </c>
      <c r="X4" s="10">
        <v>157.88999999999999</v>
      </c>
      <c r="Y4" s="10">
        <v>159.97999999999999</v>
      </c>
      <c r="Z4" s="10">
        <v>156.35</v>
      </c>
      <c r="AA4" s="10">
        <v>159.4</v>
      </c>
      <c r="AB4" s="95">
        <v>4494600</v>
      </c>
      <c r="AC4" s="10">
        <v>159.4</v>
      </c>
      <c r="AD4" s="2">
        <f t="shared" si="0"/>
        <v>3.6299999999999955</v>
      </c>
      <c r="AE4" s="138">
        <f t="shared" si="1"/>
        <v>1.3221459445715844E-2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158.16999999999999</v>
      </c>
      <c r="Y5" s="10">
        <v>158.22999999999999</v>
      </c>
      <c r="Z5" s="10">
        <v>156.26</v>
      </c>
      <c r="AA5" s="10">
        <v>157.32</v>
      </c>
      <c r="AB5" s="95">
        <v>3179200</v>
      </c>
      <c r="AC5" s="10">
        <v>157.32</v>
      </c>
      <c r="AD5" s="2">
        <f t="shared" si="0"/>
        <v>1.9699999999999989</v>
      </c>
      <c r="AE5" s="138">
        <f t="shared" si="1"/>
        <v>-1.9666307175030262E-3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160.19</v>
      </c>
      <c r="Y6" s="10">
        <v>160.66999999999999</v>
      </c>
      <c r="Z6" s="10">
        <v>156.22999999999999</v>
      </c>
      <c r="AA6" s="10">
        <v>157.63</v>
      </c>
      <c r="AB6" s="95">
        <v>5818600</v>
      </c>
      <c r="AC6" s="10">
        <v>157.63</v>
      </c>
      <c r="AD6" s="2">
        <f t="shared" si="0"/>
        <v>4.4399999999999977</v>
      </c>
      <c r="AE6" s="138">
        <f t="shared" si="1"/>
        <v>-1.9287003048590767E-2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42706</v>
      </c>
      <c r="X7" s="10">
        <v>161</v>
      </c>
      <c r="Y7" s="10">
        <v>162.52000000000001</v>
      </c>
      <c r="Z7" s="10">
        <v>160.56</v>
      </c>
      <c r="AA7" s="10">
        <v>160.72999999999999</v>
      </c>
      <c r="AB7" s="95">
        <v>3476000</v>
      </c>
      <c r="AC7" s="10">
        <v>160.72999999999999</v>
      </c>
      <c r="AD7" s="2">
        <f t="shared" si="0"/>
        <v>1.960000000000008</v>
      </c>
      <c r="AE7" s="138">
        <f t="shared" si="1"/>
        <v>-1.3048340996645313E-3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159.12</v>
      </c>
      <c r="Y8" s="10">
        <v>161.72</v>
      </c>
      <c r="Z8" s="10">
        <v>159.12</v>
      </c>
      <c r="AA8" s="10">
        <v>160.94</v>
      </c>
      <c r="AB8" s="95">
        <v>5198500</v>
      </c>
      <c r="AC8" s="10">
        <v>160.94</v>
      </c>
      <c r="AD8" s="2">
        <f t="shared" si="0"/>
        <v>2.5999999999999943</v>
      </c>
      <c r="AE8" s="138">
        <f t="shared" si="1"/>
        <v>1.6548762001010742E-2</v>
      </c>
    </row>
    <row r="9" spans="1:43" x14ac:dyDescent="0.25">
      <c r="O9" s="11" t="s">
        <v>217</v>
      </c>
      <c r="Q9" s="138">
        <f>IF(Q2=0, 0, Q8/Q6)</f>
        <v>0</v>
      </c>
      <c r="W9" s="133">
        <v>42704</v>
      </c>
      <c r="X9" s="10">
        <v>157.47</v>
      </c>
      <c r="Y9" s="10">
        <v>159.76</v>
      </c>
      <c r="Z9" s="10">
        <v>157.07</v>
      </c>
      <c r="AA9" s="10">
        <v>158.32</v>
      </c>
      <c r="AB9" s="95">
        <v>6939500</v>
      </c>
      <c r="AC9" s="10">
        <v>158.32</v>
      </c>
      <c r="AD9" s="2">
        <f t="shared" si="0"/>
        <v>2.6899999999999977</v>
      </c>
      <c r="AE9" s="138" t="e">
        <f t="shared" si="1"/>
        <v>#DIV/0!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 t="s">
        <v>235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1.5699999999999999E-2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156.96</v>
      </c>
      <c r="AD11" s="2">
        <f t="shared" si="0"/>
        <v>2.9399999999999977</v>
      </c>
      <c r="AE11" s="138">
        <f t="shared" si="1"/>
        <v>3.5971223021582954E-2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5029600</v>
      </c>
      <c r="AC12" s="10">
        <v>151.51</v>
      </c>
      <c r="AD12" s="2">
        <f t="shared" si="0"/>
        <v>2.8499999999999943</v>
      </c>
      <c r="AE12" s="138">
        <f t="shared" si="1"/>
        <v>-4.5335085413928944E-3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152.19999999999999</v>
      </c>
      <c r="AD13" s="2">
        <f t="shared" si="0"/>
        <v>1.8899999999999864</v>
      </c>
      <c r="AE13" s="138">
        <f t="shared" si="1"/>
        <v>-4.7734257503434518E-3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152.93</v>
      </c>
      <c r="AD14" s="2">
        <f t="shared" si="0"/>
        <v>2.7800000000000011</v>
      </c>
      <c r="AE14" s="138">
        <f t="shared" si="1"/>
        <v>8.3739944612950534E-3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151.66</v>
      </c>
      <c r="AD15" s="2">
        <f t="shared" si="0"/>
        <v>2.3700000000000045</v>
      </c>
      <c r="AE15" s="138">
        <f t="shared" si="1"/>
        <v>1.2348975368800419E-2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149.81</v>
      </c>
      <c r="AD16" s="2">
        <f t="shared" si="0"/>
        <v>2.0999999999999943</v>
      </c>
      <c r="AE16" s="138">
        <f t="shared" si="1"/>
        <v>6.3818352814724033E-3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148.86000000000001</v>
      </c>
      <c r="AD17" s="2">
        <f t="shared" si="0"/>
        <v>2.2599999999999909</v>
      </c>
      <c r="AE17" s="138">
        <f t="shared" si="1"/>
        <v>-8.7234467603380939E-3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150.16999999999999</v>
      </c>
      <c r="AD18" s="2">
        <f t="shared" si="0"/>
        <v>1.7299999999999898</v>
      </c>
      <c r="AE18" s="138">
        <f t="shared" si="1"/>
        <v>-4.837640821736322E-3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150.9</v>
      </c>
      <c r="AD19" s="2">
        <f t="shared" si="0"/>
        <v>1.7700000000000102</v>
      </c>
      <c r="AE19" s="138">
        <f t="shared" si="1"/>
        <v>-4.8143507221525272E-3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151.63</v>
      </c>
      <c r="AD20" s="2">
        <f t="shared" si="0"/>
        <v>2.4500000000000171</v>
      </c>
      <c r="AE20" s="138">
        <f t="shared" si="1"/>
        <v>-3.2964135021107399E-4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151.68</v>
      </c>
      <c r="AD21" s="2">
        <f t="shared" si="0"/>
        <v>5.8799999999999955</v>
      </c>
      <c r="AE21" s="138">
        <f t="shared" si="1"/>
        <v>4.0043883708173356E-2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145.84</v>
      </c>
      <c r="AD22" s="2">
        <f t="shared" si="0"/>
        <v>1.4900000000000091</v>
      </c>
      <c r="AE22" s="138">
        <f t="shared" si="1"/>
        <v>1.9924424596358126E-3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145.55000000000001</v>
      </c>
      <c r="AD23" s="2">
        <f t="shared" si="0"/>
        <v>4.5699999999999932</v>
      </c>
      <c r="AE23" s="138">
        <f t="shared" si="1"/>
        <v>2.9786330833451391E-2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141.34</v>
      </c>
      <c r="AD24" s="2">
        <f t="shared" si="0"/>
        <v>7.9699999999999989</v>
      </c>
      <c r="AE24" s="138">
        <f t="shared" si="1"/>
        <v>-6.9556664090494325E-3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142.33000000000001</v>
      </c>
      <c r="AD25" s="2">
        <f t="shared" si="0"/>
        <v>2.6100000000000136</v>
      </c>
      <c r="AE25" s="138">
        <f t="shared" si="1"/>
        <v>6.7906910942916454E-3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141.37</v>
      </c>
      <c r="AD26" s="2">
        <f t="shared" si="0"/>
        <v>2.8899999999999864</v>
      </c>
      <c r="AE26" s="138">
        <f t="shared" si="1"/>
        <v>3.0694079906678384E-2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137.16</v>
      </c>
      <c r="AD27" s="2">
        <f t="shared" si="0"/>
        <v>1.1999999999999886</v>
      </c>
      <c r="AE27" s="138">
        <f t="shared" si="1"/>
        <v>-8.7412587412594167E-4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137.28</v>
      </c>
      <c r="AD28" s="2">
        <f t="shared" si="0"/>
        <v>2.6899999999999977</v>
      </c>
      <c r="AE28" s="138">
        <f t="shared" si="1"/>
        <v>-8.3074478075562119E-3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138.43</v>
      </c>
      <c r="AD29" s="2">
        <f t="shared" si="0"/>
        <v>2.2999999999999829</v>
      </c>
      <c r="AE29" s="138">
        <f t="shared" si="1"/>
        <v>-3.2402073732717973E-3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138.88</v>
      </c>
      <c r="AD30" s="2">
        <f t="shared" si="0"/>
        <v>2.6899999999999977</v>
      </c>
      <c r="AE30" s="138">
        <f t="shared" si="1"/>
        <v>-1.3426156141223333E-2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140.77000000000001</v>
      </c>
      <c r="AD31" s="2">
        <f t="shared" si="0"/>
        <v>1.5699999999999932</v>
      </c>
      <c r="AE31" s="138">
        <f t="shared" si="1"/>
        <v>7.0105157736606305E-3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139.79</v>
      </c>
      <c r="AD32" s="2">
        <f t="shared" si="0"/>
        <v>2.9099999999999966</v>
      </c>
      <c r="AE32" s="138">
        <f t="shared" si="1"/>
        <v>-1.1246286603480038E-2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141.38</v>
      </c>
      <c r="AD33" s="2">
        <f t="shared" si="0"/>
        <v>1.6699999999999875</v>
      </c>
      <c r="AE33" s="138">
        <f t="shared" si="1"/>
        <v>-2.0470106585727121E-3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141.66999999999999</v>
      </c>
      <c r="AD34" s="2">
        <f t="shared" si="0"/>
        <v>1.8900000000000148</v>
      </c>
      <c r="AE34" s="138">
        <f t="shared" si="1"/>
        <v>-1.0753439005656173E-2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143.21</v>
      </c>
      <c r="AD35" s="2">
        <f t="shared" si="0"/>
        <v>1.7800000000000011</v>
      </c>
      <c r="AE35" s="138">
        <f t="shared" si="1"/>
        <v>-6.3141826255898037E-3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144.12</v>
      </c>
      <c r="AD36" s="2">
        <f t="shared" si="0"/>
        <v>2.1999999999999886</v>
      </c>
      <c r="AE36" s="138">
        <f t="shared" si="1"/>
        <v>-4.6273913944332445E-3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144.79</v>
      </c>
      <c r="AD37" s="2">
        <f t="shared" si="0"/>
        <v>1.6800000000000068</v>
      </c>
      <c r="AE37" s="138">
        <f t="shared" si="1"/>
        <v>2.0762682538582045E-3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144.49</v>
      </c>
      <c r="AD38" s="2">
        <f t="shared" si="0"/>
        <v>1.9000000000000057</v>
      </c>
      <c r="AE38" s="138">
        <f t="shared" si="1"/>
        <v>4.7983310152990288E-3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143.80000000000001</v>
      </c>
      <c r="AD39" s="2">
        <f t="shared" si="0"/>
        <v>3.5400000000000205</v>
      </c>
      <c r="AE39" s="138">
        <f t="shared" si="1"/>
        <v>6.8617840638567351E-3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142.82</v>
      </c>
      <c r="AD40" s="2">
        <f t="shared" si="0"/>
        <v>6.0799999999999841</v>
      </c>
      <c r="AE40" s="138">
        <f t="shared" si="1"/>
        <v>6.9011976047904211E-2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20" t="s">
        <v>78</v>
      </c>
      <c r="P41" s="620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133.6</v>
      </c>
      <c r="AD41" s="2">
        <f t="shared" si="0"/>
        <v>1.4000000000000057</v>
      </c>
      <c r="AE41" s="138">
        <f t="shared" si="1"/>
        <v>1.5743309093636526E-3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176.13200000000003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133.38999999999999</v>
      </c>
      <c r="AD42" s="2">
        <f t="shared" si="0"/>
        <v>1.6200000000000045</v>
      </c>
      <c r="AE42" s="138">
        <f t="shared" si="1"/>
        <v>-2.0200508753555058E-3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174.53080000000003</v>
      </c>
      <c r="Q43" s="34"/>
      <c r="T43" s="128" t="s">
        <v>98</v>
      </c>
      <c r="U43" s="98">
        <v>159.32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133.66</v>
      </c>
      <c r="AD43" s="2">
        <f t="shared" si="0"/>
        <v>1.039999999999992</v>
      </c>
      <c r="AE43" s="138">
        <f t="shared" si="1"/>
        <v>-6.6884661117717625E-3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172.92960000000002</v>
      </c>
      <c r="Q44" s="34"/>
      <c r="T44" s="93" t="s">
        <v>99</v>
      </c>
      <c r="U44" s="88" t="s">
        <v>129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134.56</v>
      </c>
      <c r="AD44" s="2">
        <f t="shared" si="0"/>
        <v>2.0800000000000125</v>
      </c>
      <c r="AE44" s="138">
        <f t="shared" si="1"/>
        <v>2.5331545224258623E-3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171.32840000000002</v>
      </c>
      <c r="Q45" s="83"/>
      <c r="T45" s="93" t="s">
        <v>100</v>
      </c>
      <c r="U45" s="88" t="s">
        <v>678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134.22</v>
      </c>
      <c r="AD45" s="2">
        <f t="shared" si="0"/>
        <v>3.3199999999999932</v>
      </c>
      <c r="AE45" s="138">
        <f t="shared" si="1"/>
        <v>-2.406747618701377E-2</v>
      </c>
    </row>
    <row r="46" spans="1:31" x14ac:dyDescent="0.25">
      <c r="O46" s="83">
        <v>1.06</v>
      </c>
      <c r="P46" s="83">
        <f t="shared" si="5"/>
        <v>169.72720000000001</v>
      </c>
      <c r="Q46" s="83"/>
      <c r="T46" s="93" t="s">
        <v>101</v>
      </c>
      <c r="U46" s="88" t="s">
        <v>679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137.53</v>
      </c>
      <c r="AD46" s="2">
        <f t="shared" si="0"/>
        <v>1.3799999999999955</v>
      </c>
      <c r="AE46" s="138">
        <f t="shared" si="1"/>
        <v>1.0358507199529798E-2</v>
      </c>
    </row>
    <row r="47" spans="1:31" x14ac:dyDescent="0.25">
      <c r="O47" s="83">
        <v>1.05</v>
      </c>
      <c r="P47" s="83">
        <f t="shared" si="5"/>
        <v>168.126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136.12</v>
      </c>
      <c r="AD47" s="2">
        <f t="shared" si="0"/>
        <v>1.5700000000000216</v>
      </c>
      <c r="AE47" s="138">
        <f t="shared" si="1"/>
        <v>1.3977782682261797E-3</v>
      </c>
    </row>
    <row r="48" spans="1:31" x14ac:dyDescent="0.25">
      <c r="O48" s="83">
        <v>1.04</v>
      </c>
      <c r="P48" s="83">
        <f t="shared" si="5"/>
        <v>166.5248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135.93</v>
      </c>
      <c r="AD48" s="2">
        <f t="shared" si="0"/>
        <v>1.8300000000000125</v>
      </c>
      <c r="AE48" s="138">
        <f t="shared" si="1"/>
        <v>-8.1721999270339962E-3</v>
      </c>
    </row>
    <row r="49" spans="15:31" x14ac:dyDescent="0.25">
      <c r="O49" s="83">
        <v>1.03</v>
      </c>
      <c r="P49" s="83">
        <f t="shared" si="5"/>
        <v>164.92360000000002</v>
      </c>
      <c r="Q49" s="83"/>
      <c r="T49" s="93" t="s">
        <v>122</v>
      </c>
      <c r="U49" s="88" t="s">
        <v>354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137.05000000000001</v>
      </c>
      <c r="AD49" s="2">
        <f t="shared" si="0"/>
        <v>2.3300000000000125</v>
      </c>
      <c r="AE49" s="138">
        <f t="shared" si="1"/>
        <v>-4.0694716953709742E-3</v>
      </c>
    </row>
    <row r="50" spans="15:31" x14ac:dyDescent="0.25">
      <c r="O50" s="83">
        <v>1.02</v>
      </c>
      <c r="P50" s="83">
        <f t="shared" si="5"/>
        <v>163.32240000000002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137.61000000000001</v>
      </c>
      <c r="AD50" s="2">
        <f t="shared" si="0"/>
        <v>2.2000000000000171</v>
      </c>
      <c r="AE50" s="138">
        <f t="shared" si="1"/>
        <v>-2.3923444976075015E-3</v>
      </c>
    </row>
    <row r="51" spans="15:31" x14ac:dyDescent="0.25">
      <c r="O51" s="83">
        <v>1.01</v>
      </c>
      <c r="P51" s="83">
        <f t="shared" si="5"/>
        <v>161.72120000000001</v>
      </c>
      <c r="Q51" s="83"/>
      <c r="T51" s="93" t="s">
        <v>105</v>
      </c>
      <c r="U51" s="88" t="s">
        <v>680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137.94</v>
      </c>
      <c r="AD51" s="2">
        <f t="shared" si="0"/>
        <v>1.6899999999999977</v>
      </c>
      <c r="AE51" s="138">
        <f t="shared" si="1"/>
        <v>-1.0757314974182419E-2</v>
      </c>
    </row>
    <row r="52" spans="15:31" x14ac:dyDescent="0.25">
      <c r="O52" s="83">
        <v>1</v>
      </c>
      <c r="P52" s="83">
        <f t="shared" si="5"/>
        <v>160.12</v>
      </c>
      <c r="Q52" s="83"/>
      <c r="T52" s="93" t="s">
        <v>106</v>
      </c>
      <c r="U52" s="88" t="s">
        <v>431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139.44</v>
      </c>
      <c r="AD52" s="2">
        <f t="shared" si="0"/>
        <v>2.0600000000000023</v>
      </c>
      <c r="AE52" s="138">
        <f t="shared" si="1"/>
        <v>1.212165202874349E-2</v>
      </c>
    </row>
    <row r="53" spans="15:31" x14ac:dyDescent="0.25">
      <c r="O53" s="83">
        <v>0.99</v>
      </c>
      <c r="P53" s="83">
        <f t="shared" si="5"/>
        <v>158.5188</v>
      </c>
      <c r="Q53" s="83"/>
      <c r="T53" s="93" t="s">
        <v>107</v>
      </c>
      <c r="U53" s="90">
        <v>4007213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137.77000000000001</v>
      </c>
      <c r="AD53" s="2">
        <f t="shared" si="0"/>
        <v>2.4399999999999977</v>
      </c>
      <c r="AE53" s="138">
        <f t="shared" si="1"/>
        <v>-1.4873078298176523E-2</v>
      </c>
    </row>
    <row r="54" spans="15:31" x14ac:dyDescent="0.25">
      <c r="O54" s="83">
        <v>0.98</v>
      </c>
      <c r="P54" s="83">
        <f t="shared" si="5"/>
        <v>156.91759999999999</v>
      </c>
      <c r="Q54" s="83"/>
      <c r="T54" s="93" t="s">
        <v>110</v>
      </c>
      <c r="U54" s="90">
        <v>4046530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139.85</v>
      </c>
      <c r="AD54" s="2">
        <f t="shared" si="0"/>
        <v>2.0500000000000114</v>
      </c>
      <c r="AE54" s="138">
        <f t="shared" si="1"/>
        <v>-2.7098338443984904E-3</v>
      </c>
    </row>
    <row r="55" spans="15:31" x14ac:dyDescent="0.25">
      <c r="O55" s="83">
        <v>0.97</v>
      </c>
      <c r="P55" s="83">
        <f t="shared" si="5"/>
        <v>155.31639999999999</v>
      </c>
      <c r="Q55" s="83"/>
      <c r="T55" s="93" t="s">
        <v>108</v>
      </c>
      <c r="U55" s="88" t="s">
        <v>681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140.22999999999999</v>
      </c>
      <c r="AD55" s="2">
        <f t="shared" si="0"/>
        <v>2.1500000000000057</v>
      </c>
      <c r="AE55" s="138">
        <f t="shared" si="1"/>
        <v>7.6165840339152968E-3</v>
      </c>
    </row>
    <row r="56" spans="15:31" x14ac:dyDescent="0.25">
      <c r="O56" s="83">
        <v>0.96</v>
      </c>
      <c r="P56" s="83">
        <f t="shared" si="5"/>
        <v>153.71520000000001</v>
      </c>
      <c r="Q56" s="83"/>
      <c r="T56" s="93" t="s">
        <v>111</v>
      </c>
      <c r="U56" s="88">
        <v>23.65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139.16999999999999</v>
      </c>
      <c r="AD56" s="2">
        <f t="shared" si="0"/>
        <v>1.2699999999999818</v>
      </c>
      <c r="AE56" s="138">
        <f t="shared" si="1"/>
        <v>-5.5734190782422699E-3</v>
      </c>
    </row>
    <row r="57" spans="15:31" x14ac:dyDescent="0.25">
      <c r="O57" s="83">
        <v>0.95</v>
      </c>
      <c r="P57" s="83">
        <f t="shared" si="5"/>
        <v>152.114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139.94999999999999</v>
      </c>
      <c r="AD57" s="2">
        <f t="shared" si="0"/>
        <v>1.4199999999999875</v>
      </c>
      <c r="AE57" s="138">
        <f t="shared" si="1"/>
        <v>-3.7727790432802166E-3</v>
      </c>
    </row>
    <row r="58" spans="15:31" x14ac:dyDescent="0.25">
      <c r="O58" s="83">
        <v>0.94</v>
      </c>
      <c r="P58" s="83">
        <f t="shared" si="5"/>
        <v>150.5128</v>
      </c>
      <c r="Q58" s="83"/>
      <c r="T58" s="93" t="s">
        <v>109</v>
      </c>
      <c r="U58" s="88" t="s">
        <v>682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140.47999999999999</v>
      </c>
      <c r="AD58" s="2">
        <f t="shared" si="0"/>
        <v>1.0799999999999841</v>
      </c>
      <c r="AE58" s="138">
        <f t="shared" si="1"/>
        <v>8.0367393800226949E-3</v>
      </c>
    </row>
    <row r="59" spans="15:31" x14ac:dyDescent="0.25">
      <c r="O59" s="83">
        <v>0.93</v>
      </c>
      <c r="P59" s="83">
        <f t="shared" si="5"/>
        <v>148.91160000000002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139.36000000000001</v>
      </c>
      <c r="AD59" s="2">
        <f t="shared" si="0"/>
        <v>1.9699999999999989</v>
      </c>
      <c r="AE59" s="138">
        <f t="shared" si="1"/>
        <v>1.7820625182588534E-2</v>
      </c>
    </row>
    <row r="60" spans="15:31" x14ac:dyDescent="0.25">
      <c r="O60" s="83">
        <v>0.92</v>
      </c>
      <c r="P60" s="83">
        <f t="shared" si="5"/>
        <v>147.31040000000002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136.91999999999999</v>
      </c>
      <c r="AD60" s="2">
        <f t="shared" si="0"/>
        <v>1.4699999999999989</v>
      </c>
      <c r="AE60" s="138">
        <f t="shared" si="1"/>
        <v>-1.5313935681470214E-3</v>
      </c>
    </row>
    <row r="61" spans="15:31" x14ac:dyDescent="0.25">
      <c r="O61" s="83">
        <v>0.91</v>
      </c>
      <c r="P61" s="83">
        <f t="shared" si="5"/>
        <v>145.70920000000001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137.13</v>
      </c>
      <c r="AD61" s="2">
        <f t="shared" si="0"/>
        <v>1.8699999999999761</v>
      </c>
      <c r="AE61" s="138">
        <f t="shared" si="1"/>
        <v>-5.7279582366588366E-3</v>
      </c>
    </row>
    <row r="62" spans="15:31" x14ac:dyDescent="0.25">
      <c r="O62" s="83">
        <v>0.9</v>
      </c>
      <c r="P62" s="83">
        <f t="shared" si="5"/>
        <v>144.108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137.91999999999999</v>
      </c>
      <c r="AD62" s="2">
        <f t="shared" si="0"/>
        <v>3.0200000000000102</v>
      </c>
      <c r="AE62" s="138">
        <f t="shared" si="1"/>
        <v>2.1100170282075892E-2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135.07</v>
      </c>
      <c r="AD63" s="2">
        <f t="shared" si="0"/>
        <v>3.210000000000008</v>
      </c>
      <c r="AE63" s="138">
        <f t="shared" si="1"/>
        <v>1.4343646740762939E-2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133.16</v>
      </c>
      <c r="AD64" s="2">
        <f t="shared" si="0"/>
        <v>1.710000000000008</v>
      </c>
      <c r="AE64" s="138">
        <f t="shared" si="1"/>
        <v>-1.9487333233397797E-3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133.41999999999999</v>
      </c>
      <c r="AD65" s="2">
        <f t="shared" si="0"/>
        <v>1.7800000000000011</v>
      </c>
      <c r="AE65" s="138">
        <f t="shared" si="1"/>
        <v>-1.1630491147492594E-2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134.99</v>
      </c>
      <c r="AD66" s="2">
        <f t="shared" si="0"/>
        <v>3.3300000000000125</v>
      </c>
      <c r="AE66" s="138">
        <f t="shared" si="1"/>
        <v>1.4276053798181643E-2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133.09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>
        <v>42621</v>
      </c>
      <c r="X68" s="10">
        <v>134.47</v>
      </c>
      <c r="Y68" s="10">
        <v>135.62</v>
      </c>
      <c r="Z68" s="10">
        <v>134.41</v>
      </c>
      <c r="AA68" s="10">
        <v>135.44</v>
      </c>
      <c r="AB68" s="95">
        <v>2826700</v>
      </c>
      <c r="AC68" s="10">
        <v>134.9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2016-12-11T21:51:11Z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