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0.xml" ContentType="application/vnd.openxmlformats-officedocument.drawing+xml"/>
  <Override PartName="/xl/queryTables/queryTable57.xml" ContentType="application/vnd.openxmlformats-officedocument.spreadsheetml.queryTab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7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state="hidden" r:id="rId21"/>
    <sheet name="GE" sheetId="86" state="hidden" r:id="rId22"/>
    <sheet name="KR" sheetId="51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state="hidden" r:id="rId37"/>
    <sheet name="DIA" sheetId="91" r:id="rId38"/>
    <sheet name="ICE" sheetId="95" state="hidden" r:id="rId39"/>
    <sheet name="NKE" sheetId="50" r:id="rId40"/>
    <sheet name="MOS" sheetId="58" state="hidden" r:id="rId41"/>
    <sheet name="VGK" sheetId="59" state="hidden" r:id="rId42"/>
    <sheet name="CMG" sheetId="87" state="hidden" r:id="rId43"/>
    <sheet name="HAS" sheetId="90" state="hidden" r:id="rId44"/>
    <sheet name="HSIC" sheetId="82" state="hidden" r:id="rId45"/>
    <sheet name="PDCO" sheetId="88" state="hidden" r:id="rId46"/>
    <sheet name="MU" sheetId="17" r:id="rId47"/>
    <sheet name="IP" sheetId="44" r:id="rId48"/>
    <sheet name="INTC" sheetId="13" state="hidden" r:id="rId49"/>
    <sheet name="HES" sheetId="10" state="hidden" r:id="rId50"/>
    <sheet name="UNP" sheetId="20" state="hidden" r:id="rId51"/>
    <sheet name="NCLH" sheetId="67" state="hidden" r:id="rId52"/>
    <sheet name="SPY" sheetId="47" state="hidden" r:id="rId53"/>
    <sheet name="SWKS" sheetId="41" state="hidden" r:id="rId54"/>
    <sheet name="CNI" sheetId="42" state="hidden" r:id="rId55"/>
    <sheet name="WFC" sheetId="45" state="hidden" r:id="rId56"/>
    <sheet name="AA" sheetId="3" r:id="rId57"/>
    <sheet name="CF" sheetId="61" r:id="rId58"/>
    <sheet name="TGT" sheetId="75" r:id="rId59"/>
    <sheet name="NWL" sheetId="46" state="hidden" r:id="rId60"/>
    <sheet name="KORS" sheetId="16" state="hidden" r:id="rId61"/>
    <sheet name="ALL" sheetId="22" state="hidden" r:id="rId62"/>
    <sheet name="NSC" sheetId="24" state="hidden" r:id="rId63"/>
    <sheet name="AVGO" sheetId="15" state="hidden" r:id="rId64"/>
    <sheet name="UAL" sheetId="52" r:id="rId65"/>
    <sheet name="CAH" sheetId="53" r:id="rId66"/>
    <sheet name="DAL" sheetId="49" state="hidden" r:id="rId67"/>
    <sheet name="TEVA" sheetId="74" state="hidden" r:id="rId68"/>
    <sheet name="DIS" sheetId="34" state="hidden" r:id="rId69"/>
    <sheet name="FTR" sheetId="40" state="hidden" r:id="rId70"/>
    <sheet name="GILD" sheetId="31" r:id="rId71"/>
    <sheet name="WWD" sheetId="28" state="hidden" r:id="rId72"/>
    <sheet name="GIS" sheetId="43" state="hidden" r:id="rId73"/>
    <sheet name="GM" sheetId="29" state="hidden" r:id="rId74"/>
    <sheet name="TMO" sheetId="48" state="hidden" r:id="rId75"/>
    <sheet name="TKR" sheetId="32" state="hidden" r:id="rId76"/>
    <sheet name="UTX" sheetId="30" state="hidden" r:id="rId77"/>
    <sheet name="UNH" sheetId="26" state="hidden" r:id="rId78"/>
  </sheets>
  <functionGroups builtInGroupCount="18"/>
  <definedNames>
    <definedName name="_xlnm._FilterDatabase" localSheetId="0" hidden="1">ACTIVE!$E$1:$M$26</definedName>
    <definedName name="hp?s_AA_Historical_Prices_1" localSheetId="56">AA!$W$1:$AC$68</definedName>
    <definedName name="hp?s_AAPL" localSheetId="6">AAPL!$W$1:$AC$69</definedName>
    <definedName name="hp?s_AKAM_Historical_Prices" localSheetId="14">BMY!$W$1:$AC$70</definedName>
    <definedName name="hp?s_ALL_Historical_Prices" localSheetId="61">ALL!$X$1:$AD$69</definedName>
    <definedName name="hp?s_AVGO" localSheetId="63">AVGO!$W$1:$AC$69</definedName>
    <definedName name="hp?s_AXP_Historical_Prices" localSheetId="7">AXP!$W$1:$AC$70</definedName>
    <definedName name="hp?s_BIIB" localSheetId="3">BIIB!$W$1:$AC$68</definedName>
    <definedName name="hp?s_CAH" localSheetId="65">CAH!$W$1:$AC$69</definedName>
    <definedName name="hp?s_cce" localSheetId="13">CCE!$W$1:$AC$68</definedName>
    <definedName name="hp?s_CNI" localSheetId="54">CNI!$W$1:$AC$69</definedName>
    <definedName name="hp?s_CPN_Historical_Prices" localSheetId="30">CPN!$W$1:$AC$68</definedName>
    <definedName name="hp?s_cvs" localSheetId="18">CVS!$W$1:$AC$69</definedName>
    <definedName name="hp?s_DAL" localSheetId="66">DAL!$W$1:$AC$69</definedName>
    <definedName name="hp?s_DIS" localSheetId="13">CCE!#REF!</definedName>
    <definedName name="hp?s_DIS" localSheetId="68">DIS!$W$1:$AC$68</definedName>
    <definedName name="hp?s_DIS" localSheetId="69">FTR!#REF!</definedName>
    <definedName name="hp?s_ew_Historical_Prices" localSheetId="31">EW!$W$1:$AC$68</definedName>
    <definedName name="hp?s_foxa" localSheetId="10">FOXA!$W$1:$AC$69</definedName>
    <definedName name="hp?s_GILD" localSheetId="70">GILD!#REF!</definedName>
    <definedName name="hp?s_GIS" localSheetId="72">GIS!$X$1:$AD$69</definedName>
    <definedName name="hp?s_GM" localSheetId="73">GM!$W$1:$AC$69</definedName>
    <definedName name="hp?s_HES" localSheetId="49">HES!$W$1:$AC$69</definedName>
    <definedName name="hp?s_INTC_Historical_Prices" localSheetId="48">INTC!$W$1:$AC$69</definedName>
    <definedName name="hp?s_IP" localSheetId="47">IP!$W$1:$AC$69</definedName>
    <definedName name="hp?s_jnj" localSheetId="24">JNJ!$W$1:$AC$69</definedName>
    <definedName name="hp?s_KORS" localSheetId="60">KORS!$W$1:$AC$68</definedName>
    <definedName name="hp?s_LUV" localSheetId="12">LUV!$W$1:$AC$69</definedName>
    <definedName name="hp?s_MYL" localSheetId="4">MYL!$W$1:$AC$68</definedName>
    <definedName name="hp?s_nclh" localSheetId="51">NCLH!$W$1:$AC$68</definedName>
    <definedName name="hp?s_nke" localSheetId="39">NKE!$W$1:$AC$69</definedName>
    <definedName name="hp?s_NSC" localSheetId="62">NSC!$W$1:$AC$69</definedName>
    <definedName name="hp?s_NWL" localSheetId="59">NWL!#REF!</definedName>
    <definedName name="hp?s_pinc" localSheetId="9">PINC!$W$1:$AC$68</definedName>
    <definedName name="hp?s_SPY_Historical_Prices" localSheetId="52">SPY!$W$1:$AC$69</definedName>
    <definedName name="hp?s_SWKS" localSheetId="53">SWKS!$W$1:$AC$69</definedName>
    <definedName name="hp?s_TKR" localSheetId="75">TKR!$W$1:$AC$69</definedName>
    <definedName name="hp?s_tmo" localSheetId="74">TMO!$W$1:$AC$69</definedName>
    <definedName name="hp?s_ual" localSheetId="64">UAL!$W$1:$AC$68</definedName>
    <definedName name="hp?s_UNH" localSheetId="77">UNH!$W$1:$AC$69</definedName>
    <definedName name="hp?s_UNP" localSheetId="50">UNP!$W$1:$AC$69</definedName>
    <definedName name="hp?s_UTX" localSheetId="76">UTX!$W$1:$AC$69</definedName>
    <definedName name="hp?s_vgk" localSheetId="41">VGK!$W$1:$AC$69</definedName>
    <definedName name="hp?s_WFC" localSheetId="55">WFC!$W$1:$AC$69</definedName>
    <definedName name="hp?s_WWD" localSheetId="71">WWD!$W$1:$AC$69</definedName>
    <definedName name="PL" localSheetId="56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5">#REF!</definedName>
    <definedName name="PL" localSheetId="57">#REF!</definedName>
    <definedName name="PL" localSheetId="42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3">#REF!</definedName>
    <definedName name="PL" localSheetId="44">#REF!</definedName>
    <definedName name="PL" localSheetId="38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40">#REF!</definedName>
    <definedName name="PL" localSheetId="4">#REF!</definedName>
    <definedName name="PL" localSheetId="51">NCLH!$Q$7</definedName>
    <definedName name="PL" localSheetId="39">#REF!</definedName>
    <definedName name="PL" localSheetId="45">#REF!</definedName>
    <definedName name="PL" localSheetId="9">PINC!$Q$7</definedName>
    <definedName name="PL" localSheetId="52">SPY!$Q$7</definedName>
    <definedName name="PL" localSheetId="53">SWKS!$Q$7</definedName>
    <definedName name="PL" localSheetId="28">#REF!</definedName>
    <definedName name="PL" localSheetId="58">#REF!</definedName>
    <definedName name="PL" localSheetId="32">#REF!</definedName>
    <definedName name="PL" localSheetId="64">#REF!</definedName>
    <definedName name="PL" localSheetId="25">#REF!</definedName>
    <definedName name="PL" localSheetId="41">#REF!</definedName>
    <definedName name="PL" localSheetId="33">#REF!</definedName>
    <definedName name="PL" localSheetId="55">WFC!$Q$7</definedName>
    <definedName name="q?s_aa_ql_1" localSheetId="56">AA!$T$40:$U$55</definedName>
    <definedName name="q?s_AAPL" localSheetId="6">AAPL!$T$40:$U$55</definedName>
    <definedName name="q?s_AKAM" localSheetId="16">AKAM!$T$43:$U$58</definedName>
    <definedName name="q?s_ALL" localSheetId="61">ALL!$T$40:$U$55</definedName>
    <definedName name="q?s_AVGO" localSheetId="6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5">CAH!$T$43:$U$58</definedName>
    <definedName name="q?s_cce" localSheetId="13">CCE!$T$43:$U$58</definedName>
    <definedName name="q?s_CF" localSheetId="57">CF!$T$56:$U$71</definedName>
    <definedName name="q?s_CNI" localSheetId="54">CNI!$T$43:$U$58</definedName>
    <definedName name="q?s_CPN" localSheetId="30">CPN!$T$43:$U$58</definedName>
    <definedName name="q?s_cvs" localSheetId="18">CVS!$T$43:$U$58</definedName>
    <definedName name="q?s_DAL" localSheetId="66">DAL!$T$43:$U$58</definedName>
    <definedName name="q?s_dg" localSheetId="8">DG!$T$43:$U$58</definedName>
    <definedName name="q?s_DIS" localSheetId="68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9">FTR!$T$43:$U$58</definedName>
    <definedName name="q?s_GILD" localSheetId="70">GILD!$T$43:$U$58</definedName>
    <definedName name="q?s_GIS_1" localSheetId="72">GIS!$T$43:$U$58</definedName>
    <definedName name="q?s_GM" localSheetId="73">GM!$T$43:$U$58</definedName>
    <definedName name="q?s_HES" localSheetId="49">HES!$T$43:$U$58</definedName>
    <definedName name="q?s_INTC" localSheetId="48">INTC!$T$43:$U$58</definedName>
    <definedName name="q?s_IP" localSheetId="47">IP!$T$43:$U$58</definedName>
    <definedName name="q?s_JNJ" localSheetId="24">JNJ!$T$43:$U$58</definedName>
    <definedName name="q?s_KORS" localSheetId="60">KORS!$T$43:$U$58</definedName>
    <definedName name="q?s_KR" localSheetId="22">KR!$T$25:$U$40</definedName>
    <definedName name="q?s_luv_ql_1" localSheetId="12">LUV!$T$43:$U$58</definedName>
    <definedName name="q?s_MU" localSheetId="46">MU!#REF!</definedName>
    <definedName name="q?s_MYL" localSheetId="4">MYL!$T$43:$U$58</definedName>
    <definedName name="q?s_nclh" localSheetId="51">NCLH!$T$40:$U$55</definedName>
    <definedName name="q?s_NKE" localSheetId="39">NKE!$T$43:$U$58</definedName>
    <definedName name="q?s_nsc" localSheetId="62">NSC!$T$43:$U$58</definedName>
    <definedName name="q?s_NSC" localSheetId="50">UNP!$T$43:$U$58</definedName>
    <definedName name="q?s_NWL" localSheetId="59">NWL!$T$43:$U$58</definedName>
    <definedName name="q?s_pinc" localSheetId="9">PINC!$T$40:$U$55</definedName>
    <definedName name="q?s_SIG" localSheetId="5">SIG!#REF!</definedName>
    <definedName name="q?s_SPY" localSheetId="52">SPY!$T$40:$U$53</definedName>
    <definedName name="q?s_SWKS" localSheetId="53">SWKS!$T$40:$U$55</definedName>
    <definedName name="q?s_tgt" localSheetId="58">TGT!$T$43:$U$58</definedName>
    <definedName name="q?s_TKR" localSheetId="75">TKR!$T$43:$U$58</definedName>
    <definedName name="q?s_tmo" localSheetId="74">TMO!$T$43:$U$58</definedName>
    <definedName name="q?s_UAL" localSheetId="64">UAL!$T$43:$U$58</definedName>
    <definedName name="q?s_UNH" localSheetId="77">UNH!$T$43:$U$58</definedName>
    <definedName name="q?s_UTX" localSheetId="76">UTX!$T$43:$U$58</definedName>
    <definedName name="q?s_vgk" localSheetId="41">VGK!$T$43:$U$56</definedName>
    <definedName name="q?s_WFC" localSheetId="55">WFC!$T$43:$U$58</definedName>
    <definedName name="q?s_WWD" localSheetId="7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51" l="1"/>
  <c r="C41" i="51"/>
  <c r="F103" i="51"/>
  <c r="G103" i="51"/>
  <c r="H103" i="51"/>
  <c r="A581" i="38"/>
  <c r="D581" i="38"/>
  <c r="E581" i="38"/>
  <c r="G581" i="38"/>
  <c r="H581" i="38"/>
  <c r="K581" i="38"/>
  <c r="L581" i="38"/>
  <c r="P581" i="38" s="1"/>
  <c r="Q581" i="38" s="1"/>
  <c r="M581" i="38"/>
  <c r="N581" i="38" s="1"/>
  <c r="O581" i="38" s="1"/>
  <c r="S581" i="38"/>
  <c r="V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F18" i="84"/>
  <c r="C18" i="84"/>
  <c r="M84" i="95"/>
  <c r="M66" i="95" s="1"/>
  <c r="Q10" i="95" s="1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M85" i="95"/>
  <c r="H19" i="95"/>
  <c r="K85" i="95"/>
  <c r="F19" i="95"/>
  <c r="K19" i="95"/>
  <c r="H85" i="95"/>
  <c r="C19" i="95"/>
  <c r="F85" i="95"/>
  <c r="C85" i="95"/>
  <c r="M19" i="95"/>
  <c r="W581" i="38" l="1"/>
  <c r="X581" i="38" s="1"/>
  <c r="U581" i="38"/>
  <c r="Q5" i="95"/>
  <c r="Q3" i="95"/>
  <c r="Q6" i="95" s="1"/>
  <c r="Q8" i="95"/>
  <c r="A580" i="38"/>
  <c r="D580" i="38"/>
  <c r="E580" i="38"/>
  <c r="G580" i="38"/>
  <c r="H580" i="38"/>
  <c r="K580" i="38"/>
  <c r="L580" i="38"/>
  <c r="P580" i="38" s="1"/>
  <c r="Q580" i="38" s="1"/>
  <c r="M580" i="38"/>
  <c r="N580" i="38" s="1"/>
  <c r="O580" i="38" s="1"/>
  <c r="S580" i="38"/>
  <c r="V580" i="38"/>
  <c r="W580" i="38"/>
  <c r="F18" i="82"/>
  <c r="C18" i="82"/>
  <c r="Q9" i="95" l="1"/>
  <c r="Q7" i="95"/>
  <c r="X580" i="38"/>
  <c r="U580" i="38"/>
  <c r="K18" i="84"/>
  <c r="H18" i="84"/>
  <c r="G45" i="70"/>
  <c r="F45" i="70"/>
  <c r="H45" i="70"/>
  <c r="F31" i="88"/>
  <c r="H31" i="88"/>
  <c r="G31" i="88"/>
  <c r="A579" i="38"/>
  <c r="D579" i="38"/>
  <c r="V579" i="38" s="1"/>
  <c r="E579" i="38"/>
  <c r="G579" i="38"/>
  <c r="H579" i="38"/>
  <c r="K579" i="38"/>
  <c r="L579" i="38" s="1"/>
  <c r="M579" i="38"/>
  <c r="N579" i="38" s="1"/>
  <c r="O579" i="38" s="1"/>
  <c r="S579" i="38"/>
  <c r="M84" i="94"/>
  <c r="M66" i="94" s="1"/>
  <c r="Q10" i="94" s="1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8" i="81" s="1"/>
  <c r="C18" i="81"/>
  <c r="F102" i="51"/>
  <c r="G102" i="51"/>
  <c r="H102" i="51"/>
  <c r="F29" i="51"/>
  <c r="F19" i="94"/>
  <c r="H85" i="94"/>
  <c r="C19" i="94"/>
  <c r="C85" i="94"/>
  <c r="M85" i="94"/>
  <c r="F85" i="94"/>
  <c r="H19" i="94"/>
  <c r="M19" i="94"/>
  <c r="K85" i="94"/>
  <c r="K19" i="94"/>
  <c r="P579" i="38" l="1"/>
  <c r="Q579" i="38" s="1"/>
  <c r="W579" i="38"/>
  <c r="X579" i="38" s="1"/>
  <c r="U579" i="38"/>
  <c r="Q5" i="94"/>
  <c r="Q3" i="94"/>
  <c r="Q6" i="94" s="1"/>
  <c r="Q8" i="94"/>
  <c r="Q9" i="94" s="1"/>
  <c r="Q7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M66" i="93" s="1"/>
  <c r="Q10" i="93" s="1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Q2" i="93" s="1"/>
  <c r="C18" i="93"/>
  <c r="F2" i="93"/>
  <c r="F18" i="93" s="1"/>
  <c r="A578" i="38"/>
  <c r="D578" i="38"/>
  <c r="E578" i="38"/>
  <c r="G578" i="38"/>
  <c r="H578" i="38"/>
  <c r="K578" i="38"/>
  <c r="L578" i="38"/>
  <c r="P578" i="38" s="1"/>
  <c r="Q578" i="38" s="1"/>
  <c r="M578" i="38"/>
  <c r="N578" i="38" s="1"/>
  <c r="O578" i="38" s="1"/>
  <c r="S578" i="38"/>
  <c r="V578" i="38"/>
  <c r="W578" i="38"/>
  <c r="F43" i="84"/>
  <c r="H43" i="84"/>
  <c r="G43" i="84"/>
  <c r="F10" i="84"/>
  <c r="F22" i="58"/>
  <c r="C22" i="58"/>
  <c r="C85" i="93"/>
  <c r="M85" i="93"/>
  <c r="H19" i="93"/>
  <c r="H85" i="93"/>
  <c r="K85" i="93"/>
  <c r="K19" i="93"/>
  <c r="C19" i="93"/>
  <c r="F19" i="93"/>
  <c r="F85" i="93"/>
  <c r="M19" i="93"/>
  <c r="Q8" i="93" l="1"/>
  <c r="Q7" i="93" s="1"/>
  <c r="Q5" i="93"/>
  <c r="Q3" i="93"/>
  <c r="Q6" i="93" s="1"/>
  <c r="X578" i="38"/>
  <c r="U578" i="38"/>
  <c r="A577" i="38"/>
  <c r="D577" i="38"/>
  <c r="E577" i="38"/>
  <c r="G577" i="38"/>
  <c r="H577" i="38"/>
  <c r="K577" i="38"/>
  <c r="L577" i="38"/>
  <c r="P577" i="38" s="1"/>
  <c r="Q577" i="38" s="1"/>
  <c r="M577" i="38"/>
  <c r="N577" i="38" s="1"/>
  <c r="O577" i="38" s="1"/>
  <c r="X577" i="38" s="1"/>
  <c r="S577" i="38"/>
  <c r="V577" i="38"/>
  <c r="W577" i="38"/>
  <c r="F18" i="77"/>
  <c r="C18" i="77"/>
  <c r="F101" i="51"/>
  <c r="G101" i="51"/>
  <c r="H101" i="51"/>
  <c r="F28" i="51"/>
  <c r="F56" i="43"/>
  <c r="H56" i="43"/>
  <c r="G56" i="43"/>
  <c r="F15" i="43"/>
  <c r="M84" i="92"/>
  <c r="M66" i="92" s="1"/>
  <c r="Q10" i="92" s="1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/>
  <c r="Q5" i="92" s="1"/>
  <c r="F2" i="92"/>
  <c r="F18" i="92" s="1"/>
  <c r="Q3" i="92" s="1"/>
  <c r="F66" i="58"/>
  <c r="G66" i="58"/>
  <c r="H66" i="58"/>
  <c r="H22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Q2" i="91" s="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V576" i="38" s="1"/>
  <c r="E576" i="38"/>
  <c r="G576" i="38"/>
  <c r="H576" i="38"/>
  <c r="K576" i="38"/>
  <c r="L576" i="38" s="1"/>
  <c r="M576" i="38"/>
  <c r="N576" i="38" s="1"/>
  <c r="O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F18" i="70"/>
  <c r="C18" i="70"/>
  <c r="C19" i="91"/>
  <c r="M85" i="92"/>
  <c r="F85" i="91"/>
  <c r="M19" i="92"/>
  <c r="H19" i="91"/>
  <c r="H85" i="91"/>
  <c r="K19" i="92"/>
  <c r="K19" i="91"/>
  <c r="K85" i="92"/>
  <c r="C85" i="92"/>
  <c r="M19" i="91"/>
  <c r="F19" i="92"/>
  <c r="H19" i="92"/>
  <c r="H85" i="92"/>
  <c r="C19" i="92"/>
  <c r="C85" i="91"/>
  <c r="M85" i="91"/>
  <c r="K85" i="91"/>
  <c r="F85" i="92"/>
  <c r="F19" i="91"/>
  <c r="Q9" i="93" l="1"/>
  <c r="U577" i="38"/>
  <c r="Q8" i="92"/>
  <c r="Q6" i="92"/>
  <c r="M66" i="91"/>
  <c r="Q10" i="91"/>
  <c r="Q8" i="91"/>
  <c r="Q3" i="91"/>
  <c r="Q6" i="91" s="1"/>
  <c r="Q5" i="91"/>
  <c r="P576" i="38"/>
  <c r="Q576" i="38" s="1"/>
  <c r="W576" i="38"/>
  <c r="X576" i="38" s="1"/>
  <c r="U576" i="38"/>
  <c r="F39" i="82"/>
  <c r="H39" i="82"/>
  <c r="G39" i="82"/>
  <c r="F7" i="82"/>
  <c r="A575" i="38"/>
  <c r="D575" i="38"/>
  <c r="V575" i="38" s="1"/>
  <c r="E575" i="38"/>
  <c r="G575" i="38"/>
  <c r="H575" i="38"/>
  <c r="K575" i="38"/>
  <c r="L575" i="38" s="1"/>
  <c r="W575" i="38" s="1"/>
  <c r="M575" i="38"/>
  <c r="N575" i="38" s="1"/>
  <c r="O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2" l="1"/>
  <c r="Q7" i="92"/>
  <c r="Q9" i="91"/>
  <c r="Q7" i="91"/>
  <c r="P575" i="38"/>
  <c r="Q575" i="38" s="1"/>
  <c r="X575" i="38"/>
  <c r="U575" i="38"/>
  <c r="A574" i="38"/>
  <c r="D574" i="38"/>
  <c r="E574" i="38"/>
  <c r="G574" i="38"/>
  <c r="H574" i="38"/>
  <c r="K574" i="38"/>
  <c r="L574" i="38"/>
  <c r="P574" i="38" s="1"/>
  <c r="Q574" i="38" s="1"/>
  <c r="M574" i="38"/>
  <c r="N574" i="38" s="1"/>
  <c r="O574" i="38" s="1"/>
  <c r="S574" i="38"/>
  <c r="V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W574" i="38" l="1"/>
  <c r="X574" i="38" s="1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N573" i="38"/>
  <c r="O573" i="38" s="1"/>
  <c r="S573" i="38"/>
  <c r="V573" i="38"/>
  <c r="K68" i="87"/>
  <c r="F68" i="87"/>
  <c r="W573" i="38" l="1"/>
  <c r="X573" i="38" s="1"/>
  <c r="P573" i="38"/>
  <c r="Q573" i="38" s="1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F149" i="25" l="1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19" i="90"/>
  <c r="F19" i="90"/>
  <c r="K85" i="90"/>
  <c r="H85" i="90"/>
  <c r="H19" i="90"/>
  <c r="C85" i="90"/>
  <c r="C19" i="90"/>
  <c r="M85" i="90"/>
  <c r="F85" i="90"/>
  <c r="K19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H42" i="51"/>
  <c r="H85" i="89"/>
  <c r="C85" i="89"/>
  <c r="C19" i="89"/>
  <c r="M19" i="89"/>
  <c r="H19" i="89"/>
  <c r="K85" i="89"/>
  <c r="F85" i="89"/>
  <c r="K19" i="89"/>
  <c r="M85" i="89"/>
  <c r="F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8" i="87"/>
  <c r="F19" i="87"/>
  <c r="C19" i="88"/>
  <c r="F85" i="87"/>
  <c r="C19" i="87"/>
  <c r="K19" i="87"/>
  <c r="H19" i="88"/>
  <c r="H85" i="87"/>
  <c r="M19" i="88"/>
  <c r="K19" i="88"/>
  <c r="M85" i="87"/>
  <c r="C85" i="88"/>
  <c r="F19" i="88"/>
  <c r="H85" i="88"/>
  <c r="C85" i="87"/>
  <c r="F85" i="88"/>
  <c r="K85" i="87"/>
  <c r="K85" i="88"/>
  <c r="M19" i="87"/>
  <c r="H19" i="87"/>
  <c r="M85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F41" i="31"/>
  <c r="G41" i="31"/>
  <c r="H41" i="31"/>
  <c r="Q3" i="87" l="1"/>
  <c r="Q6" i="87" s="1"/>
  <c r="Q9" i="89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C19" i="86"/>
  <c r="K19" i="86"/>
  <c r="C85" i="86"/>
  <c r="M19" i="86"/>
  <c r="F19" i="86"/>
  <c r="M85" i="86"/>
  <c r="F85" i="86"/>
  <c r="K85" i="86"/>
  <c r="H85" i="86"/>
  <c r="H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C19" i="85"/>
  <c r="F19" i="85"/>
  <c r="K19" i="85"/>
  <c r="M19" i="85"/>
  <c r="M85" i="85"/>
  <c r="C85" i="85"/>
  <c r="H85" i="85"/>
  <c r="H19" i="85"/>
  <c r="K85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4"/>
  <c r="H85" i="84"/>
  <c r="M19" i="83"/>
  <c r="M19" i="84"/>
  <c r="C85" i="83"/>
  <c r="H19" i="84"/>
  <c r="M85" i="84"/>
  <c r="C19" i="83"/>
  <c r="C19" i="84"/>
  <c r="K85" i="84"/>
  <c r="H19" i="83"/>
  <c r="M85" i="83"/>
  <c r="F19" i="83"/>
  <c r="K19" i="83"/>
  <c r="K85" i="83"/>
  <c r="H85" i="83"/>
  <c r="F19" i="84"/>
  <c r="C85" i="84"/>
  <c r="F85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D482" i="38"/>
  <c r="E482" i="38"/>
  <c r="G482" i="38"/>
  <c r="H482" i="38"/>
  <c r="K482" i="38"/>
  <c r="L482" i="38" s="1"/>
  <c r="M482" i="38"/>
  <c r="U482" i="38" s="1"/>
  <c r="S482" i="38"/>
  <c r="C85" i="82"/>
  <c r="M85" i="82"/>
  <c r="F19" i="82"/>
  <c r="H18" i="74"/>
  <c r="M19" i="82"/>
  <c r="H19" i="82"/>
  <c r="K85" i="82"/>
  <c r="F85" i="82"/>
  <c r="H85" i="82"/>
  <c r="M18" i="74"/>
  <c r="C18" i="74"/>
  <c r="C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H96" i="31"/>
  <c r="F96" i="31"/>
  <c r="C96" i="31"/>
  <c r="H78" i="75"/>
  <c r="F78" i="75"/>
  <c r="K78" i="75"/>
  <c r="M78" i="75"/>
  <c r="K96" i="31"/>
  <c r="M96" i="31"/>
  <c r="C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85" i="64"/>
  <c r="K85" i="64"/>
  <c r="H85" i="64"/>
  <c r="H19" i="64"/>
  <c r="K19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H19" i="81"/>
  <c r="M85" i="81"/>
  <c r="C19" i="81"/>
  <c r="M19" i="81"/>
  <c r="H85" i="81"/>
  <c r="F85" i="81"/>
  <c r="K85" i="81"/>
  <c r="F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19" i="80"/>
  <c r="M19" i="80"/>
  <c r="H19" i="80"/>
  <c r="F85" i="80"/>
  <c r="K85" i="80"/>
  <c r="H85" i="80"/>
  <c r="M85" i="80"/>
  <c r="C19" i="80"/>
  <c r="K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M19" i="79"/>
  <c r="H19" i="79"/>
  <c r="H65" i="79"/>
  <c r="F65" i="79"/>
  <c r="C65" i="79"/>
  <c r="M65" i="79"/>
  <c r="C19" i="79"/>
  <c r="K19" i="79"/>
  <c r="F19" i="79"/>
  <c r="K65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85" i="78"/>
  <c r="C85" i="78"/>
  <c r="F19" i="78"/>
  <c r="H19" i="78"/>
  <c r="H85" i="78"/>
  <c r="C19" i="78"/>
  <c r="K85" i="78"/>
  <c r="M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H19" i="77"/>
  <c r="C85" i="77"/>
  <c r="F19" i="77"/>
  <c r="M19" i="77"/>
  <c r="C19" i="77"/>
  <c r="F85" i="77"/>
  <c r="H85" i="77"/>
  <c r="M85" i="77"/>
  <c r="K85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C77" i="69"/>
  <c r="M77" i="69"/>
  <c r="F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H19" i="76"/>
  <c r="F19" i="76"/>
  <c r="C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K93" i="68"/>
  <c r="H93" i="68"/>
  <c r="M93" i="68"/>
  <c r="C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694" i="25"/>
  <c r="C694" i="25"/>
  <c r="H694" i="25"/>
  <c r="M694" i="25"/>
  <c r="K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9"/>
  <c r="C19" i="50"/>
  <c r="M42" i="51"/>
  <c r="C156" i="49"/>
  <c r="H19" i="59"/>
  <c r="K19" i="50"/>
  <c r="K19" i="3"/>
  <c r="M119" i="7"/>
  <c r="C19" i="69"/>
  <c r="F94" i="52"/>
  <c r="F30" i="40"/>
  <c r="K19" i="69"/>
  <c r="F19" i="66"/>
  <c r="F18" i="74"/>
  <c r="F19" i="63"/>
  <c r="F77" i="70"/>
  <c r="H75" i="41"/>
  <c r="M86" i="53"/>
  <c r="H55" i="50"/>
  <c r="M65" i="71"/>
  <c r="F19" i="71"/>
  <c r="K19" i="63"/>
  <c r="H451" i="17"/>
  <c r="H19" i="3"/>
  <c r="M23" i="17"/>
  <c r="K55" i="50"/>
  <c r="M19" i="63"/>
  <c r="K19" i="75"/>
  <c r="K75" i="41"/>
  <c r="K19" i="73"/>
  <c r="F23" i="58"/>
  <c r="C23" i="58"/>
  <c r="H146" i="58"/>
  <c r="M19" i="71"/>
  <c r="F23" i="17"/>
  <c r="C19" i="66"/>
  <c r="F19" i="34"/>
  <c r="K19" i="70"/>
  <c r="C63" i="66"/>
  <c r="K23" i="17"/>
  <c r="F90" i="72"/>
  <c r="M213" i="57"/>
  <c r="F19" i="41"/>
  <c r="M19" i="72"/>
  <c r="F19" i="73"/>
  <c r="M19" i="52"/>
  <c r="H19" i="45"/>
  <c r="C19" i="45"/>
  <c r="C451" i="17"/>
  <c r="C213" i="57"/>
  <c r="C19" i="3"/>
  <c r="K19" i="41"/>
  <c r="F156" i="49"/>
  <c r="C30" i="49"/>
  <c r="C119" i="7"/>
  <c r="K19" i="62"/>
  <c r="C100" i="34"/>
  <c r="F213" i="57"/>
  <c r="H19" i="61"/>
  <c r="C23" i="17"/>
  <c r="C23" i="57"/>
  <c r="H19" i="69"/>
  <c r="C51" i="54"/>
  <c r="K51" i="54"/>
  <c r="K42" i="51"/>
  <c r="F85" i="64"/>
  <c r="K63" i="66"/>
  <c r="M19" i="60"/>
  <c r="C75" i="41"/>
  <c r="C19" i="68"/>
  <c r="C67" i="60"/>
  <c r="M19" i="73"/>
  <c r="C19" i="72"/>
  <c r="H213" i="57"/>
  <c r="M51" i="54"/>
  <c r="H19" i="41"/>
  <c r="C19" i="34"/>
  <c r="H23" i="17"/>
  <c r="H19" i="72"/>
  <c r="F65" i="71"/>
  <c r="H77" i="70"/>
  <c r="F72" i="59"/>
  <c r="F19" i="52"/>
  <c r="H90" i="72"/>
  <c r="H119" i="7"/>
  <c r="H19" i="55"/>
  <c r="K19" i="53"/>
  <c r="F19" i="50"/>
  <c r="F19" i="70"/>
  <c r="C92" i="45"/>
  <c r="M19" i="59"/>
  <c r="H92" i="45"/>
  <c r="C85" i="64"/>
  <c r="C19" i="71"/>
  <c r="K18" i="74"/>
  <c r="H19" i="60"/>
  <c r="H19" i="68"/>
  <c r="M19" i="75"/>
  <c r="K65" i="71"/>
  <c r="H19" i="75"/>
  <c r="K25" i="31"/>
  <c r="H100" i="34"/>
  <c r="M19" i="68"/>
  <c r="K19" i="34"/>
  <c r="F119" i="7"/>
  <c r="M100" i="34"/>
  <c r="C70" i="25"/>
  <c r="F67" i="60"/>
  <c r="K19" i="61"/>
  <c r="H72" i="59"/>
  <c r="M19" i="70"/>
  <c r="H156" i="49"/>
  <c r="K19" i="68"/>
  <c r="K72" i="59"/>
  <c r="M19" i="62"/>
  <c r="C19" i="70"/>
  <c r="C19" i="54"/>
  <c r="C65" i="71"/>
  <c r="K67" i="60"/>
  <c r="M19" i="3"/>
  <c r="M23" i="58"/>
  <c r="F19" i="61"/>
  <c r="H19" i="53"/>
  <c r="K19" i="72"/>
  <c r="H63" i="66"/>
  <c r="H51" i="54"/>
  <c r="M19" i="50"/>
  <c r="F65" i="63"/>
  <c r="C19" i="53"/>
  <c r="F23" i="57"/>
  <c r="F19" i="53"/>
  <c r="F19" i="55"/>
  <c r="M65" i="63"/>
  <c r="H81" i="61"/>
  <c r="C19" i="52"/>
  <c r="H94" i="52"/>
  <c r="M75" i="41"/>
  <c r="K19" i="52"/>
  <c r="K100" i="34"/>
  <c r="K92" i="45"/>
  <c r="F25" i="31"/>
  <c r="C19" i="41"/>
  <c r="H19" i="50"/>
  <c r="M146" i="58"/>
  <c r="F19" i="69"/>
  <c r="F19" i="45"/>
  <c r="K65" i="63"/>
  <c r="M19" i="54"/>
  <c r="H19" i="52"/>
  <c r="M19" i="55"/>
  <c r="K19" i="55"/>
  <c r="M19" i="41"/>
  <c r="K213" i="57"/>
  <c r="F42" i="51"/>
  <c r="F70" i="25"/>
  <c r="M30" i="49"/>
  <c r="H19" i="73"/>
  <c r="M19" i="66"/>
  <c r="F92" i="45"/>
  <c r="M81" i="61"/>
  <c r="M19" i="69"/>
  <c r="C19" i="59"/>
  <c r="M55" i="50"/>
  <c r="C19" i="64"/>
  <c r="F19" i="64"/>
  <c r="C90" i="72"/>
  <c r="K19" i="54"/>
  <c r="H19" i="62"/>
  <c r="M19" i="53"/>
  <c r="K30" i="49"/>
  <c r="F86" i="53"/>
  <c r="K19" i="60"/>
  <c r="M19" i="45"/>
  <c r="H65" i="71"/>
  <c r="K81" i="61"/>
  <c r="H19" i="71"/>
  <c r="F51" i="54"/>
  <c r="K451" i="17"/>
  <c r="H19" i="34"/>
  <c r="C55" i="50"/>
  <c r="H23" i="58"/>
  <c r="F63" i="66"/>
  <c r="M72" i="59"/>
  <c r="K19" i="45"/>
  <c r="K86" i="53"/>
  <c r="C19" i="63"/>
  <c r="M67" i="60"/>
  <c r="F100" i="34"/>
  <c r="C19" i="55"/>
  <c r="M23" i="57"/>
  <c r="C94" i="52"/>
  <c r="K23" i="58"/>
  <c r="H30" i="40"/>
  <c r="M19" i="34"/>
  <c r="C19" i="73"/>
  <c r="M92" i="45"/>
  <c r="F451" i="17"/>
  <c r="F81" i="61"/>
  <c r="F19" i="62"/>
  <c r="F146" i="58"/>
  <c r="K90" i="72"/>
  <c r="M19" i="61"/>
  <c r="C65" i="63"/>
  <c r="C30" i="40"/>
  <c r="F19" i="68"/>
  <c r="H67" i="60"/>
  <c r="M156" i="49"/>
  <c r="K146" i="58"/>
  <c r="F19" i="43"/>
  <c r="F19" i="54"/>
  <c r="C86" i="53"/>
  <c r="H65" i="63"/>
  <c r="M77" i="70"/>
  <c r="M30" i="40"/>
  <c r="C19" i="60"/>
  <c r="H19" i="66"/>
  <c r="C25" i="31"/>
  <c r="H70" i="25"/>
  <c r="H19" i="70"/>
  <c r="H19" i="63"/>
  <c r="F19" i="75"/>
  <c r="M94" i="52"/>
  <c r="M451" i="17"/>
  <c r="M25" i="31"/>
  <c r="K94" i="52"/>
  <c r="M90" i="72"/>
  <c r="C146" i="58"/>
  <c r="C77" i="70"/>
  <c r="C19" i="61"/>
  <c r="K19" i="71"/>
  <c r="C19" i="62"/>
  <c r="K156" i="49"/>
  <c r="F19" i="60"/>
  <c r="M63" i="66"/>
  <c r="C72" i="59"/>
  <c r="K23" i="57"/>
  <c r="H30" i="49"/>
  <c r="H86" i="53"/>
  <c r="K77" i="70"/>
  <c r="K19" i="66"/>
  <c r="K119" i="7"/>
  <c r="F75" i="41"/>
  <c r="C81" i="61"/>
  <c r="F19" i="59"/>
  <c r="F19" i="72"/>
  <c r="C19" i="75"/>
  <c r="H19" i="54"/>
  <c r="K30" i="40"/>
  <c r="F55" i="50"/>
  <c r="H25" i="31"/>
  <c r="F19" i="3"/>
  <c r="F30" i="49"/>
  <c r="V571" i="38" l="1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9" i="47" l="1"/>
  <c r="Q571" i="38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<sst xmlns="http://schemas.openxmlformats.org/spreadsheetml/2006/main" count="6964" uniqueCount="993">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</sst>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25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55"/>
      <tableStyleElement type="headerRow" dxfId="225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71704"/>
        <c:axId val="203572096"/>
      </c:scatterChart>
      <c:valAx>
        <c:axId val="20357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72096"/>
        <c:crosses val="autoZero"/>
        <c:crossBetween val="midCat"/>
      </c:valAx>
      <c:valAx>
        <c:axId val="20357209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71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72880"/>
        <c:axId val="203573272"/>
      </c:scatterChart>
      <c:valAx>
        <c:axId val="203572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73272"/>
        <c:crosses val="autoZero"/>
        <c:crossBetween val="midCat"/>
      </c:valAx>
      <c:valAx>
        <c:axId val="20357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728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604320"/>
        <c:axId val="449604712"/>
      </c:scatterChart>
      <c:valAx>
        <c:axId val="44960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04712"/>
        <c:crosses val="autoZero"/>
        <c:crossBetween val="midCat"/>
      </c:valAx>
      <c:valAx>
        <c:axId val="4496047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0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605496"/>
        <c:axId val="449605888"/>
      </c:scatterChart>
      <c:valAx>
        <c:axId val="44960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05888"/>
        <c:crosses val="autoZero"/>
        <c:crossBetween val="midCat"/>
      </c:valAx>
      <c:valAx>
        <c:axId val="44960588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0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64400"/>
        <c:axId val="459464792"/>
      </c:scatterChart>
      <c:valAx>
        <c:axId val="45946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64792"/>
        <c:crosses val="autoZero"/>
        <c:crossBetween val="midCat"/>
      </c:valAx>
      <c:valAx>
        <c:axId val="4594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6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65576"/>
        <c:axId val="459465968"/>
      </c:scatterChart>
      <c:valAx>
        <c:axId val="459465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65968"/>
        <c:crosses val="autoZero"/>
        <c:crossBetween val="midCat"/>
      </c:valAx>
      <c:valAx>
        <c:axId val="459465968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65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466752"/>
        <c:axId val="459467144"/>
      </c:scatterChart>
      <c:valAx>
        <c:axId val="45946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67144"/>
        <c:crosses val="autoZero"/>
        <c:crossBetween val="midCat"/>
      </c:valAx>
      <c:valAx>
        <c:axId val="459467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667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14744"/>
        <c:axId val="205415136"/>
      </c:lineChart>
      <c:dateAx>
        <c:axId val="20541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5136"/>
        <c:crosses val="autoZero"/>
        <c:auto val="1"/>
        <c:lblOffset val="100"/>
        <c:baseTimeUnit val="days"/>
      </c:dateAx>
      <c:valAx>
        <c:axId val="2054151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1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028784"/>
        <c:axId val="460029176"/>
      </c:lineChart>
      <c:dateAx>
        <c:axId val="46002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29176"/>
        <c:crosses val="autoZero"/>
        <c:auto val="1"/>
        <c:lblOffset val="100"/>
        <c:baseTimeUnit val="days"/>
      </c:dateAx>
      <c:valAx>
        <c:axId val="460029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2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464008"/>
        <c:axId val="459463616"/>
      </c:lineChart>
      <c:dateAx>
        <c:axId val="459464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63616"/>
        <c:crosses val="autoZero"/>
        <c:auto val="1"/>
        <c:lblOffset val="100"/>
        <c:baseTimeUnit val="days"/>
      </c:dateAx>
      <c:valAx>
        <c:axId val="4594636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46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607944"/>
        <c:axId val="460608336"/>
      </c:lineChart>
      <c:dateAx>
        <c:axId val="460607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08336"/>
        <c:crosses val="autoZero"/>
        <c:auto val="1"/>
        <c:lblOffset val="100"/>
        <c:baseTimeUnit val="days"/>
      </c:dateAx>
      <c:valAx>
        <c:axId val="46060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0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610296"/>
        <c:axId val="460610688"/>
      </c:lineChart>
      <c:dateAx>
        <c:axId val="460610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10688"/>
        <c:crosses val="autoZero"/>
        <c:auto val="1"/>
        <c:lblOffset val="100"/>
        <c:baseTimeUnit val="days"/>
      </c:dateAx>
      <c:valAx>
        <c:axId val="460610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1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34320"/>
        <c:axId val="461034712"/>
      </c:lineChart>
      <c:dateAx>
        <c:axId val="461034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34712"/>
        <c:crosses val="autoZero"/>
        <c:auto val="1"/>
        <c:lblOffset val="100"/>
        <c:baseTimeUnit val="days"/>
      </c:dateAx>
      <c:valAx>
        <c:axId val="4610347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3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054488"/>
        <c:axId val="462054880"/>
      </c:lineChart>
      <c:dateAx>
        <c:axId val="462054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54880"/>
        <c:crosses val="autoZero"/>
        <c:auto val="1"/>
        <c:lblOffset val="100"/>
        <c:baseTimeUnit val="days"/>
      </c:dateAx>
      <c:valAx>
        <c:axId val="4620548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5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056840"/>
        <c:axId val="462057232"/>
      </c:lineChart>
      <c:dateAx>
        <c:axId val="462056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57232"/>
        <c:crosses val="autoZero"/>
        <c:auto val="1"/>
        <c:lblOffset val="100"/>
        <c:baseTimeUnit val="days"/>
      </c:dateAx>
      <c:valAx>
        <c:axId val="462057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5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308880"/>
        <c:axId val="462309272"/>
      </c:lineChart>
      <c:catAx>
        <c:axId val="46230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09272"/>
        <c:crosses val="autoZero"/>
        <c:auto val="1"/>
        <c:lblAlgn val="ctr"/>
        <c:lblOffset val="100"/>
        <c:noMultiLvlLbl val="0"/>
      </c:catAx>
      <c:valAx>
        <c:axId val="4623092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30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169296"/>
        <c:axId val="474169688"/>
      </c:lineChart>
      <c:dateAx>
        <c:axId val="47416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9688"/>
        <c:crosses val="autoZero"/>
        <c:auto val="1"/>
        <c:lblOffset val="100"/>
        <c:baseTimeUnit val="days"/>
      </c:dateAx>
      <c:valAx>
        <c:axId val="474169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1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62128"/>
        <c:axId val="484462520"/>
      </c:lineChart>
      <c:dateAx>
        <c:axId val="484462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2520"/>
        <c:crosses val="autoZero"/>
        <c:auto val="1"/>
        <c:lblOffset val="100"/>
        <c:baseTimeUnit val="days"/>
      </c:dateAx>
      <c:valAx>
        <c:axId val="4844625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64480"/>
        <c:axId val="484464872"/>
      </c:lineChart>
      <c:catAx>
        <c:axId val="484464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4872"/>
        <c:crosses val="autoZero"/>
        <c:auto val="1"/>
        <c:lblAlgn val="ctr"/>
        <c:lblOffset val="100"/>
        <c:noMultiLvlLbl val="0"/>
      </c:catAx>
      <c:valAx>
        <c:axId val="484464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30624"/>
        <c:axId val="484131016"/>
      </c:lineChart>
      <c:catAx>
        <c:axId val="484130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31016"/>
        <c:crosses val="autoZero"/>
        <c:auto val="1"/>
        <c:lblAlgn val="ctr"/>
        <c:lblOffset val="100"/>
        <c:noMultiLvlLbl val="0"/>
      </c:catAx>
      <c:valAx>
        <c:axId val="484131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3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297880"/>
        <c:axId val="496298272"/>
      </c:lineChart>
      <c:dateAx>
        <c:axId val="49629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8272"/>
        <c:crosses val="autoZero"/>
        <c:auto val="1"/>
        <c:lblOffset val="100"/>
        <c:baseTimeUnit val="days"/>
      </c:dateAx>
      <c:valAx>
        <c:axId val="4962982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9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300232"/>
        <c:axId val="496300624"/>
      </c:lineChart>
      <c:catAx>
        <c:axId val="496300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00624"/>
        <c:crosses val="autoZero"/>
        <c:auto val="1"/>
        <c:lblAlgn val="ctr"/>
        <c:lblOffset val="100"/>
        <c:noMultiLvlLbl val="0"/>
      </c:catAx>
      <c:valAx>
        <c:axId val="496300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30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862352"/>
        <c:axId val="536862744"/>
      </c:lineChart>
      <c:dateAx>
        <c:axId val="536862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62744"/>
        <c:crosses val="autoZero"/>
        <c:auto val="1"/>
        <c:lblOffset val="100"/>
        <c:baseTimeUnit val="days"/>
      </c:dateAx>
      <c:valAx>
        <c:axId val="5368627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6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20576"/>
        <c:axId val="484720968"/>
      </c:lineChart>
      <c:dateAx>
        <c:axId val="48472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20968"/>
        <c:crosses val="autoZero"/>
        <c:auto val="1"/>
        <c:lblOffset val="100"/>
        <c:baseTimeUnit val="days"/>
      </c:dateAx>
      <c:valAx>
        <c:axId val="4847209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2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22928"/>
        <c:axId val="484723320"/>
      </c:lineChart>
      <c:dateAx>
        <c:axId val="48472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23320"/>
        <c:crosses val="autoZero"/>
        <c:auto val="1"/>
        <c:lblOffset val="100"/>
        <c:baseTimeUnit val="days"/>
      </c:dateAx>
      <c:valAx>
        <c:axId val="4847233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32856"/>
        <c:axId val="546533248"/>
      </c:lineChart>
      <c:dateAx>
        <c:axId val="546532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33248"/>
        <c:crosses val="autoZero"/>
        <c:auto val="1"/>
        <c:lblOffset val="100"/>
        <c:baseTimeUnit val="days"/>
      </c:dateAx>
      <c:valAx>
        <c:axId val="546533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3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36384"/>
        <c:axId val="546536776"/>
      </c:lineChart>
      <c:dateAx>
        <c:axId val="5465363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36776"/>
        <c:crosses val="autoZero"/>
        <c:auto val="0"/>
        <c:lblOffset val="100"/>
        <c:baseTimeUnit val="days"/>
      </c:dateAx>
      <c:valAx>
        <c:axId val="5465367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3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49144"/>
        <c:axId val="547349536"/>
      </c:lineChart>
      <c:dateAx>
        <c:axId val="547349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49536"/>
        <c:crosses val="autoZero"/>
        <c:auto val="1"/>
        <c:lblOffset val="100"/>
        <c:baseTimeUnit val="days"/>
      </c:dateAx>
      <c:valAx>
        <c:axId val="5473495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4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51496"/>
        <c:axId val="547351888"/>
      </c:lineChart>
      <c:catAx>
        <c:axId val="547351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51888"/>
        <c:crosses val="autoZero"/>
        <c:auto val="1"/>
        <c:lblAlgn val="ctr"/>
        <c:lblOffset val="100"/>
        <c:noMultiLvlLbl val="0"/>
      </c:catAx>
      <c:valAx>
        <c:axId val="547351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5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53848"/>
        <c:axId val="547354240"/>
      </c:lineChart>
      <c:catAx>
        <c:axId val="547353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54240"/>
        <c:crosses val="autoZero"/>
        <c:auto val="1"/>
        <c:lblAlgn val="ctr"/>
        <c:lblOffset val="100"/>
        <c:noMultiLvlLbl val="0"/>
      </c:catAx>
      <c:valAx>
        <c:axId val="5473542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5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356200"/>
        <c:axId val="547356592"/>
      </c:lineChart>
      <c:catAx>
        <c:axId val="547356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56592"/>
        <c:crosses val="autoZero"/>
        <c:auto val="1"/>
        <c:lblAlgn val="ctr"/>
        <c:lblOffset val="100"/>
        <c:noMultiLvlLbl val="0"/>
      </c:catAx>
      <c:valAx>
        <c:axId val="5473565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35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146272"/>
        <c:axId val="548146664"/>
      </c:lineChart>
      <c:dateAx>
        <c:axId val="54814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146664"/>
        <c:crosses val="autoZero"/>
        <c:auto val="1"/>
        <c:lblOffset val="100"/>
        <c:baseTimeUnit val="days"/>
      </c:dateAx>
      <c:valAx>
        <c:axId val="548146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14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94504"/>
        <c:axId val="548094896"/>
      </c:lineChart>
      <c:dateAx>
        <c:axId val="548094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94896"/>
        <c:crosses val="autoZero"/>
        <c:auto val="1"/>
        <c:lblOffset val="100"/>
        <c:baseTimeUnit val="days"/>
      </c:dateAx>
      <c:valAx>
        <c:axId val="5480948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9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98032"/>
        <c:axId val="548098424"/>
      </c:lineChart>
      <c:catAx>
        <c:axId val="548098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98424"/>
        <c:crosses val="autoZero"/>
        <c:auto val="1"/>
        <c:lblAlgn val="ctr"/>
        <c:lblOffset val="100"/>
        <c:noMultiLvlLbl val="0"/>
      </c:catAx>
      <c:valAx>
        <c:axId val="5480984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9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787088"/>
        <c:axId val="548787480"/>
      </c:lineChart>
      <c:dateAx>
        <c:axId val="548787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787480"/>
        <c:crosses val="autoZero"/>
        <c:auto val="1"/>
        <c:lblOffset val="100"/>
        <c:baseTimeUnit val="days"/>
      </c:dateAx>
      <c:valAx>
        <c:axId val="5487874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78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253" dataDxfId="2252">
  <autoFilter ref="O14:W25"/>
  <tableColumns count="9">
    <tableColumn id="1" name="Date" dataDxfId="2251"/>
    <tableColumn id="2" name="Quarter" dataDxfId="2250"/>
    <tableColumn id="3" name="Time" dataDxfId="2249"/>
    <tableColumn id="4" name="EPS estimate" dataDxfId="2248"/>
    <tableColumn id="5" name="EPS Actual" dataDxfId="2247"/>
    <tableColumn id="6" name="Sales Estiamte (B)" dataDxfId="2246"/>
    <tableColumn id="7" name="Sales Actual (B)" dataDxfId="2245"/>
    <tableColumn id="8" name="Guidance" dataDxfId="2244"/>
    <tableColumn id="9" name="Reaction" dataDxfId="224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242" dataDxfId="2241">
  <autoFilter ref="O16:W27"/>
  <tableColumns count="9">
    <tableColumn id="1" name="Date" dataDxfId="2240"/>
    <tableColumn id="2" name="Quarter" dataDxfId="2239"/>
    <tableColumn id="3" name="Time" dataDxfId="2238"/>
    <tableColumn id="4" name="EPS estimate" dataDxfId="2237"/>
    <tableColumn id="5" name="EPS Actual" dataDxfId="2236"/>
    <tableColumn id="6" name="Sales Estiamte (B)" dataDxfId="2235"/>
    <tableColumn id="7" name="Sales Actual (B)" dataDxfId="2234"/>
    <tableColumn id="8" name="Guidance" dataDxfId="2233"/>
    <tableColumn id="9" name="Reaction" dataDxfId="223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231" dataDxfId="2230">
  <autoFilter ref="T80:AB91"/>
  <tableColumns count="9">
    <tableColumn id="1" name="Date" dataDxfId="2229"/>
    <tableColumn id="2" name="Quarter" dataDxfId="2228"/>
    <tableColumn id="3" name="Time" dataDxfId="2227"/>
    <tableColumn id="4" name="EPS estimate" dataDxfId="2226"/>
    <tableColumn id="5" name="EPS Actual" dataDxfId="2225"/>
    <tableColumn id="6" name="Sales Estiamte (B)" dataDxfId="2224"/>
    <tableColumn id="7" name="Sales Actual (B)" dataDxfId="2223"/>
    <tableColumn id="8" name="Guidance" dataDxfId="2222"/>
    <tableColumn id="9" name="Reaction" dataDxfId="222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220" dataDxfId="2219">
  <autoFilter ref="O15:W26"/>
  <tableColumns count="9">
    <tableColumn id="1" name="Date" dataDxfId="2218"/>
    <tableColumn id="2" name="Quarter" dataDxfId="2217"/>
    <tableColumn id="3" name="Time" dataDxfId="2216"/>
    <tableColumn id="4" name="EPS estimate" dataDxfId="2215"/>
    <tableColumn id="5" name="EPS Actual" dataDxfId="2214"/>
    <tableColumn id="6" name="Sales Estiamte (B)" dataDxfId="2213"/>
    <tableColumn id="7" name="Sales Actual (B)" dataDxfId="2212"/>
    <tableColumn id="8" name="Guidance" dataDxfId="2211"/>
    <tableColumn id="9" name="Reaction" dataDxfId="221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www.nasdaq.com/markets/corn.aspx?timeframe=2y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trendforce.com/price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3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4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8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50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2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3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6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6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7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8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5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7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R6" sqref="R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832</v>
      </c>
      <c r="O1" s="352" t="s">
        <v>207</v>
      </c>
      <c r="P1" s="57" t="s">
        <v>283</v>
      </c>
    </row>
    <row r="2" spans="1:22" ht="21.95" customHeight="1" x14ac:dyDescent="0.25">
      <c r="A2" s="155"/>
      <c r="B2" s="50"/>
      <c r="C2" s="51"/>
      <c r="E2" s="22" t="s">
        <v>50</v>
      </c>
      <c r="F2" s="2">
        <v>15.68</v>
      </c>
      <c r="G2" s="2">
        <v>15.874203636363625</v>
      </c>
      <c r="H2" s="329">
        <v>5500</v>
      </c>
      <c r="I2" s="48">
        <v>87308.119999999937</v>
      </c>
      <c r="J2" s="366">
        <v>-1068.1199999999371</v>
      </c>
      <c r="K2" s="353">
        <v>-1.2233913638272561E-2</v>
      </c>
      <c r="L2" s="366">
        <v>13547.451000001689</v>
      </c>
      <c r="M2">
        <v>3300</v>
      </c>
      <c r="N2" s="363"/>
      <c r="O2" s="789">
        <v>1.2755102040816327E-2</v>
      </c>
      <c r="P2" s="134">
        <v>-3.9800000000000002E-2</v>
      </c>
      <c r="Q2" s="148"/>
      <c r="R2" s="48"/>
      <c r="S2" s="48"/>
      <c r="T2" s="48"/>
    </row>
    <row r="3" spans="1:22" ht="21.95" customHeight="1" x14ac:dyDescent="0.25">
      <c r="A3" s="51"/>
      <c r="B3" s="155"/>
      <c r="C3" s="330"/>
      <c r="E3" s="22" t="s">
        <v>196</v>
      </c>
      <c r="F3" s="2">
        <v>27.57</v>
      </c>
      <c r="G3" s="2">
        <v>29.961077777777767</v>
      </c>
      <c r="H3" s="49">
        <v>1800</v>
      </c>
      <c r="I3" s="48">
        <v>53929.939999999981</v>
      </c>
      <c r="J3" s="366">
        <v>-4303.9399999999878</v>
      </c>
      <c r="K3" s="353">
        <v>-7.9806133661561307E-2</v>
      </c>
      <c r="L3" s="48">
        <v>-2555.9699999999939</v>
      </c>
      <c r="M3">
        <v>400</v>
      </c>
      <c r="N3" s="363"/>
      <c r="O3" s="789">
        <v>1.8135654697134566E-2</v>
      </c>
      <c r="P3" s="134">
        <v>-4.5999999999999999E-2</v>
      </c>
      <c r="Q3" s="148"/>
      <c r="R3" s="48"/>
    </row>
    <row r="4" spans="1:22" ht="21.95" customHeight="1" x14ac:dyDescent="0.25">
      <c r="A4" s="50"/>
      <c r="B4" s="50"/>
      <c r="C4" s="51"/>
      <c r="E4" s="22" t="s">
        <v>745</v>
      </c>
      <c r="F4" s="2">
        <v>209.05</v>
      </c>
      <c r="G4" s="2">
        <v>206.10830000000001</v>
      </c>
      <c r="H4" s="329">
        <v>100</v>
      </c>
      <c r="I4" s="48">
        <v>20610.830000000002</v>
      </c>
      <c r="J4" s="366">
        <v>294.16999999999825</v>
      </c>
      <c r="K4" s="353">
        <v>1.4272593583082279E-2</v>
      </c>
      <c r="L4" s="366">
        <v>518.93999999999869</v>
      </c>
      <c r="M4">
        <v>20</v>
      </c>
      <c r="N4" s="363"/>
      <c r="O4" s="789">
        <v>0</v>
      </c>
      <c r="P4" s="134">
        <v>-4.1099999999999998E-2</v>
      </c>
      <c r="R4" s="48"/>
      <c r="S4" s="48"/>
      <c r="T4" s="48"/>
    </row>
    <row r="5" spans="1:22" ht="21.95" customHeight="1" x14ac:dyDescent="0.25">
      <c r="A5" s="50"/>
      <c r="B5" s="50"/>
      <c r="C5" s="51"/>
      <c r="E5" s="22" t="s">
        <v>227</v>
      </c>
      <c r="F5" s="2">
        <v>24.13</v>
      </c>
      <c r="G5" s="2">
        <v>23.678983333333321</v>
      </c>
      <c r="H5" s="49">
        <v>600</v>
      </c>
      <c r="I5" s="48">
        <v>14207.389999999992</v>
      </c>
      <c r="J5" s="366">
        <v>270.61000000000786</v>
      </c>
      <c r="K5" s="353">
        <v>1.9047129697995702E-2</v>
      </c>
      <c r="L5" s="48">
        <v>1722.8700000000063</v>
      </c>
      <c r="M5">
        <v>250</v>
      </c>
      <c r="N5" s="363"/>
      <c r="O5" s="789">
        <v>4.1442188147534191E-3</v>
      </c>
      <c r="P5" s="134">
        <v>-4.4400000000000002E-2</v>
      </c>
    </row>
    <row r="6" spans="1:22" ht="21.95" customHeight="1" x14ac:dyDescent="0.25">
      <c r="A6" s="50"/>
      <c r="B6" s="50"/>
      <c r="C6" s="51"/>
      <c r="E6" s="22" t="s">
        <v>175</v>
      </c>
      <c r="F6" s="2">
        <v>257.63</v>
      </c>
      <c r="G6" s="2">
        <v>269.66500000000002</v>
      </c>
      <c r="H6" s="329">
        <v>50</v>
      </c>
      <c r="I6" s="48">
        <v>13483.250000000002</v>
      </c>
      <c r="J6" s="366">
        <v>-601.75</v>
      </c>
      <c r="K6" s="353">
        <v>-4.4629447648007803E-2</v>
      </c>
      <c r="L6" s="366">
        <v>-440.92000000000007</v>
      </c>
      <c r="M6" s="29">
        <v>43164</v>
      </c>
      <c r="N6" s="363"/>
      <c r="O6" s="789">
        <v>0</v>
      </c>
      <c r="P6" s="134">
        <v>-3.7499999999999999E-2</v>
      </c>
      <c r="R6" s="48"/>
    </row>
    <row r="7" spans="1:22" ht="21.95" customHeight="1" x14ac:dyDescent="0.25">
      <c r="A7" s="51"/>
      <c r="B7" s="51"/>
      <c r="C7" s="51"/>
      <c r="E7" s="22" t="s">
        <v>885</v>
      </c>
      <c r="F7" s="2">
        <v>32.880000000000003</v>
      </c>
      <c r="G7" s="2">
        <v>35.963333333333331</v>
      </c>
      <c r="H7" s="329">
        <v>300</v>
      </c>
      <c r="I7" s="48">
        <v>10789</v>
      </c>
      <c r="J7" s="366">
        <v>-925</v>
      </c>
      <c r="K7" s="353">
        <v>-8.5735471313374612E-2</v>
      </c>
      <c r="L7" s="366">
        <v>-925</v>
      </c>
      <c r="M7">
        <v>100</v>
      </c>
      <c r="N7" s="363"/>
      <c r="O7" s="789">
        <v>3.1630170316301699E-2</v>
      </c>
      <c r="P7" s="134">
        <v>-2.87E-2</v>
      </c>
      <c r="R7" s="48"/>
      <c r="S7" s="48"/>
      <c r="T7" s="48"/>
      <c r="V7" s="48"/>
    </row>
    <row r="8" spans="1:22" ht="21.95" customHeight="1" x14ac:dyDescent="0.25">
      <c r="A8" s="50"/>
      <c r="B8" s="50"/>
      <c r="C8" s="51"/>
      <c r="E8" s="22" t="s">
        <v>174</v>
      </c>
      <c r="F8" s="2">
        <v>27.91</v>
      </c>
      <c r="G8" s="2">
        <v>37.765464285714266</v>
      </c>
      <c r="H8" s="329">
        <v>280</v>
      </c>
      <c r="I8" s="48">
        <v>10574.329999999994</v>
      </c>
      <c r="J8" s="366">
        <v>-2759.5299999999943</v>
      </c>
      <c r="K8" s="353">
        <v>-0.26096499730952183</v>
      </c>
      <c r="L8" s="366">
        <v>-2684.5099999999943</v>
      </c>
      <c r="M8">
        <v>100</v>
      </c>
      <c r="N8" s="363"/>
      <c r="O8" s="789">
        <v>3.296309566463633E-2</v>
      </c>
      <c r="P8" s="134">
        <v>-5.2900000000000003E-2</v>
      </c>
      <c r="Q8" s="437"/>
      <c r="R8" s="48"/>
      <c r="S8" s="48"/>
    </row>
    <row r="9" spans="1:22" ht="21.95" customHeight="1" x14ac:dyDescent="0.25">
      <c r="A9" s="50"/>
      <c r="B9" s="50"/>
      <c r="C9" s="51"/>
      <c r="E9" s="22" t="s">
        <v>790</v>
      </c>
      <c r="F9" s="2">
        <v>68.22</v>
      </c>
      <c r="G9" s="2">
        <v>70.04340000000002</v>
      </c>
      <c r="H9" s="329">
        <v>150</v>
      </c>
      <c r="I9" s="48">
        <v>10506.510000000002</v>
      </c>
      <c r="J9" s="366">
        <v>-273.51000000000204</v>
      </c>
      <c r="K9" s="353">
        <v>-2.6032431321152603E-2</v>
      </c>
      <c r="L9" s="366">
        <v>-273.51000000000204</v>
      </c>
      <c r="M9">
        <v>50</v>
      </c>
      <c r="N9" s="363"/>
      <c r="O9" s="789">
        <v>2.3453532688361187E-2</v>
      </c>
      <c r="P9" s="134">
        <v>-4.6300000000000001E-2</v>
      </c>
    </row>
    <row r="10" spans="1:22" ht="21.95" customHeight="1" x14ac:dyDescent="0.25">
      <c r="A10" s="50"/>
      <c r="B10" s="50"/>
      <c r="C10" s="50"/>
      <c r="E10" s="22" t="s">
        <v>215</v>
      </c>
      <c r="F10" s="2">
        <v>49.38</v>
      </c>
      <c r="G10" s="2">
        <v>59.34813333333333</v>
      </c>
      <c r="H10" s="329">
        <v>150</v>
      </c>
      <c r="I10" s="48">
        <v>8902.2199999999993</v>
      </c>
      <c r="J10" s="366">
        <v>-1495.2199999999993</v>
      </c>
      <c r="K10" s="353">
        <v>-0.16796035146289343</v>
      </c>
      <c r="L10" s="366">
        <v>-337.350000000004</v>
      </c>
      <c r="M10">
        <v>100</v>
      </c>
      <c r="N10" s="363"/>
      <c r="O10" s="789">
        <v>2.5111381125961927E-2</v>
      </c>
      <c r="P10" s="134">
        <v>-1.6500000000000001E-2</v>
      </c>
    </row>
    <row r="11" spans="1:22" ht="21.95" customHeight="1" x14ac:dyDescent="0.25">
      <c r="A11" s="50"/>
      <c r="B11" s="50"/>
      <c r="C11" s="51"/>
      <c r="E11" s="22" t="s">
        <v>334</v>
      </c>
      <c r="F11" s="2">
        <v>10.78</v>
      </c>
      <c r="G11" s="2">
        <v>13.059716666666667</v>
      </c>
      <c r="H11" s="329">
        <v>600</v>
      </c>
      <c r="I11" s="48">
        <v>7835.83</v>
      </c>
      <c r="J11" s="366">
        <v>-1367.83</v>
      </c>
      <c r="K11" s="353">
        <v>-0.17456095908155236</v>
      </c>
      <c r="L11" s="366">
        <v>-84.410000000005311</v>
      </c>
      <c r="M11">
        <v>300</v>
      </c>
      <c r="N11" s="2"/>
      <c r="O11" s="789">
        <v>0</v>
      </c>
      <c r="P11" s="134">
        <v>3.7000000000000002E-3</v>
      </c>
      <c r="R11" s="48"/>
    </row>
    <row r="12" spans="1:22" ht="21.95" customHeight="1" x14ac:dyDescent="0.25">
      <c r="A12" s="50"/>
      <c r="B12" s="50"/>
      <c r="C12" s="51"/>
      <c r="E12" s="22" t="s">
        <v>788</v>
      </c>
      <c r="F12" s="2">
        <v>70.86</v>
      </c>
      <c r="G12" s="2">
        <v>74.383399999999995</v>
      </c>
      <c r="H12" s="49">
        <v>100</v>
      </c>
      <c r="I12" s="48">
        <v>7438.3399999999992</v>
      </c>
      <c r="J12" s="366">
        <v>-352.34000000000015</v>
      </c>
      <c r="K12" s="353">
        <v>-4.7368095569710382E-2</v>
      </c>
      <c r="L12" s="48">
        <v>-352.34000000000015</v>
      </c>
      <c r="M12" s="29">
        <v>43150</v>
      </c>
      <c r="N12" s="363"/>
      <c r="O12" s="789">
        <v>0</v>
      </c>
      <c r="P12" s="134">
        <v>-2.9100000000000001E-2</v>
      </c>
      <c r="Q12" s="148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985</v>
      </c>
      <c r="F13" s="2">
        <v>238.67</v>
      </c>
      <c r="G13" s="2">
        <v>247.69500000000002</v>
      </c>
      <c r="H13" s="49">
        <v>30</v>
      </c>
      <c r="I13" s="48">
        <v>7430.85</v>
      </c>
      <c r="J13" s="366">
        <v>-270.75000000000091</v>
      </c>
      <c r="K13" s="353">
        <v>-3.64359393609077E-2</v>
      </c>
      <c r="L13" s="366">
        <v>-270.75000000000091</v>
      </c>
      <c r="M13" s="29">
        <v>43164</v>
      </c>
      <c r="N13" s="2"/>
      <c r="O13" s="789">
        <v>0</v>
      </c>
      <c r="P13" s="134">
        <v>-4.0599999999999997E-2</v>
      </c>
      <c r="Q13" s="437"/>
      <c r="R13" s="48"/>
      <c r="S13" s="48"/>
      <c r="U13" s="48"/>
    </row>
    <row r="14" spans="1:22" ht="21.95" customHeight="1" x14ac:dyDescent="0.25">
      <c r="A14" s="51"/>
      <c r="B14" s="51"/>
      <c r="C14" s="51"/>
      <c r="E14" s="22" t="s">
        <v>173</v>
      </c>
      <c r="F14" s="2">
        <v>55.4</v>
      </c>
      <c r="G14" s="2">
        <v>53.050416666666671</v>
      </c>
      <c r="H14" s="329">
        <v>120</v>
      </c>
      <c r="I14" s="429">
        <v>6366.05</v>
      </c>
      <c r="J14" s="366">
        <v>281.94999999999982</v>
      </c>
      <c r="K14" s="353">
        <v>4.428963014742255E-2</v>
      </c>
      <c r="L14" s="366">
        <v>1886.5300000000016</v>
      </c>
      <c r="M14">
        <v>80</v>
      </c>
      <c r="N14" s="363"/>
      <c r="O14" s="789">
        <v>2.8158844765342961E-2</v>
      </c>
      <c r="P14" s="134">
        <v>-3.7199999999999997E-2</v>
      </c>
      <c r="S14" s="48"/>
      <c r="T14" s="48"/>
    </row>
    <row r="15" spans="1:22" ht="21.95" customHeight="1" x14ac:dyDescent="0.25">
      <c r="A15" s="50"/>
      <c r="B15" s="50"/>
      <c r="C15" s="51"/>
      <c r="E15" s="22" t="s">
        <v>989</v>
      </c>
      <c r="F15" s="2">
        <v>30.45</v>
      </c>
      <c r="G15" s="2">
        <v>30.58</v>
      </c>
      <c r="H15" s="329">
        <v>200</v>
      </c>
      <c r="I15" s="48">
        <v>6116</v>
      </c>
      <c r="J15" s="366">
        <v>-26</v>
      </c>
      <c r="K15" s="353">
        <v>-4.2511445389142909E-3</v>
      </c>
      <c r="L15" s="366">
        <v>-26</v>
      </c>
      <c r="M15" s="29">
        <v>43168</v>
      </c>
      <c r="N15" s="363"/>
      <c r="O15" s="789">
        <v>0</v>
      </c>
      <c r="P15" s="134">
        <v>-2.4400000000000002E-2</v>
      </c>
      <c r="Q15" s="148"/>
      <c r="R15" s="48"/>
      <c r="S15" s="48"/>
    </row>
    <row r="16" spans="1:22" ht="21.95" customHeight="1" x14ac:dyDescent="0.25">
      <c r="A16" s="50"/>
      <c r="B16" s="50"/>
      <c r="C16" s="51"/>
      <c r="E16" s="22" t="s">
        <v>171</v>
      </c>
      <c r="F16" s="2">
        <v>53.99</v>
      </c>
      <c r="G16" s="2">
        <v>54.189600000000013</v>
      </c>
      <c r="H16" s="329">
        <v>100</v>
      </c>
      <c r="I16" s="48">
        <v>5418.9600000000009</v>
      </c>
      <c r="J16" s="366">
        <v>-19.959999999999127</v>
      </c>
      <c r="K16" s="353">
        <v>-3.6833635974432518E-3</v>
      </c>
      <c r="L16" s="366">
        <v>29.990000000000691</v>
      </c>
      <c r="M16">
        <v>60</v>
      </c>
      <c r="N16" s="2"/>
      <c r="O16" s="789">
        <v>3.6303019077606961E-2</v>
      </c>
      <c r="P16" s="134">
        <v>-1.1900000000000001E-2</v>
      </c>
    </row>
    <row r="17" spans="1:22" ht="21.95" customHeight="1" x14ac:dyDescent="0.25">
      <c r="A17" s="50"/>
      <c r="B17" s="50"/>
      <c r="C17" s="51"/>
      <c r="E17" s="22" t="s">
        <v>889</v>
      </c>
      <c r="F17" s="2">
        <v>88.77</v>
      </c>
      <c r="G17" s="2">
        <v>86.289999999999992</v>
      </c>
      <c r="H17" s="329">
        <v>60</v>
      </c>
      <c r="I17" s="48">
        <v>5177.3999999999996</v>
      </c>
      <c r="J17" s="366">
        <v>148.80000000000018</v>
      </c>
      <c r="K17" s="353">
        <v>2.8740294356240634E-2</v>
      </c>
      <c r="L17" s="366">
        <v>148.80000000000018</v>
      </c>
      <c r="M17">
        <v>30</v>
      </c>
      <c r="N17" s="363"/>
      <c r="O17" s="789">
        <v>7.6602455784611926E-3</v>
      </c>
      <c r="P17" s="134">
        <v>-1.55E-2</v>
      </c>
      <c r="R17" s="48"/>
    </row>
    <row r="18" spans="1:22" ht="21.95" customHeight="1" x14ac:dyDescent="0.25">
      <c r="A18" s="50"/>
      <c r="B18" s="50"/>
      <c r="C18" s="51"/>
      <c r="E18" s="22" t="s">
        <v>728</v>
      </c>
      <c r="F18" s="2">
        <v>109.63</v>
      </c>
      <c r="G18" s="2">
        <v>85.350333333333339</v>
      </c>
      <c r="H18" s="329">
        <v>60</v>
      </c>
      <c r="I18" s="48">
        <v>5121.0200000000004</v>
      </c>
      <c r="J18" s="366">
        <v>1456.7799999999988</v>
      </c>
      <c r="K18" s="353">
        <v>0.28447067185834057</v>
      </c>
      <c r="L18" s="366">
        <v>1456.7799999999988</v>
      </c>
      <c r="M18">
        <v>50</v>
      </c>
      <c r="N18" s="363"/>
      <c r="O18" s="789">
        <v>2.8E-3</v>
      </c>
      <c r="P18" s="134">
        <v>-2.8999999999999998E-3</v>
      </c>
      <c r="Q18" s="1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338</v>
      </c>
      <c r="F19" s="2">
        <v>18.64</v>
      </c>
      <c r="G19" s="2">
        <v>19.88</v>
      </c>
      <c r="H19" s="49">
        <v>200</v>
      </c>
      <c r="I19" s="48">
        <v>3976</v>
      </c>
      <c r="J19" s="366">
        <v>-248</v>
      </c>
      <c r="K19" s="353">
        <v>-6.2374245472836945E-2</v>
      </c>
      <c r="L19" s="366">
        <v>36.970000000004802</v>
      </c>
      <c r="M19" s="29">
        <v>43147</v>
      </c>
      <c r="N19" s="363"/>
      <c r="O19" s="789">
        <v>1.5450643776824032E-2</v>
      </c>
      <c r="P19" s="134">
        <v>-0.106</v>
      </c>
      <c r="R19" s="48"/>
    </row>
    <row r="20" spans="1:22" ht="21.95" customHeight="1" x14ac:dyDescent="0.25">
      <c r="A20" s="51"/>
      <c r="B20" s="51"/>
      <c r="C20" s="51"/>
      <c r="E20" s="22" t="s">
        <v>988</v>
      </c>
      <c r="F20" s="2">
        <v>35.57</v>
      </c>
      <c r="G20" s="2">
        <v>36.58</v>
      </c>
      <c r="H20" s="49">
        <v>100</v>
      </c>
      <c r="I20" s="48">
        <v>3658</v>
      </c>
      <c r="J20" s="366">
        <v>-101</v>
      </c>
      <c r="K20" s="353">
        <v>-2.7610716238381575E-2</v>
      </c>
      <c r="L20" s="366">
        <v>-101</v>
      </c>
      <c r="M20" s="29">
        <v>43167</v>
      </c>
      <c r="N20" s="2"/>
      <c r="O20" s="789">
        <v>0</v>
      </c>
      <c r="P20" s="134">
        <v>-3.6799999999999999E-2</v>
      </c>
      <c r="Q20" s="48"/>
      <c r="R20" s="48"/>
      <c r="S20" s="48"/>
      <c r="T20" s="48"/>
      <c r="V20" s="48"/>
    </row>
    <row r="21" spans="1:22" ht="21.95" customHeight="1" x14ac:dyDescent="0.25">
      <c r="A21" s="50"/>
      <c r="B21" s="51"/>
      <c r="C21" s="51"/>
      <c r="E21" s="22" t="s">
        <v>912</v>
      </c>
      <c r="F21" s="2">
        <v>96.51</v>
      </c>
      <c r="G21" s="2">
        <v>90.08</v>
      </c>
      <c r="H21" s="49">
        <v>40</v>
      </c>
      <c r="I21" s="48">
        <v>3603.2</v>
      </c>
      <c r="J21" s="366">
        <v>257.20000000000027</v>
      </c>
      <c r="K21" s="353">
        <v>7.1380994671403269E-2</v>
      </c>
      <c r="L21" s="366">
        <v>257.20000000000027</v>
      </c>
      <c r="M21">
        <v>40</v>
      </c>
      <c r="N21" s="2"/>
      <c r="O21" s="789">
        <v>2.3624494870997822E-2</v>
      </c>
      <c r="P21" s="134">
        <v>-5.62E-2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55</v>
      </c>
      <c r="F22" s="2">
        <v>78.22</v>
      </c>
      <c r="G22" s="2">
        <v>71.650000000000006</v>
      </c>
      <c r="H22" s="49">
        <v>50</v>
      </c>
      <c r="I22" s="48">
        <v>3582.5000000000005</v>
      </c>
      <c r="J22" s="366">
        <v>328.49999999999955</v>
      </c>
      <c r="K22" s="353">
        <v>9.1695743196092014E-2</v>
      </c>
      <c r="L22" s="48">
        <v>1138.6299999999896</v>
      </c>
      <c r="M22">
        <v>50</v>
      </c>
      <c r="N22" s="2"/>
      <c r="O22" s="789">
        <v>2.6591664535924316E-2</v>
      </c>
      <c r="P22" s="134">
        <v>-5.4899999999999997E-2</v>
      </c>
      <c r="Q22" s="1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841</v>
      </c>
      <c r="F23" s="2">
        <v>14.45</v>
      </c>
      <c r="G23" s="2">
        <v>17.45</v>
      </c>
      <c r="H23" s="49">
        <v>200</v>
      </c>
      <c r="I23" s="48">
        <v>3490</v>
      </c>
      <c r="J23" s="366">
        <v>-600</v>
      </c>
      <c r="K23" s="353">
        <v>-0.17191977077363899</v>
      </c>
      <c r="L23" s="366">
        <v>-600</v>
      </c>
      <c r="M23">
        <v>200</v>
      </c>
      <c r="N23" s="2"/>
      <c r="O23" s="789">
        <v>3.3217993079584777E-2</v>
      </c>
      <c r="P23" s="134">
        <v>-5.3699999999999998E-2</v>
      </c>
      <c r="T23" s="48"/>
    </row>
    <row r="24" spans="1:22" ht="21.95" customHeight="1" x14ac:dyDescent="0.25">
      <c r="A24" s="50"/>
      <c r="B24" s="51"/>
      <c r="C24" s="51"/>
      <c r="E24" s="22" t="s">
        <v>986</v>
      </c>
      <c r="F24" s="2">
        <v>145.41</v>
      </c>
      <c r="G24" s="2">
        <v>150</v>
      </c>
      <c r="H24" s="329">
        <v>20</v>
      </c>
      <c r="I24" s="48">
        <v>3000</v>
      </c>
      <c r="J24" s="366">
        <v>-91.800000000000182</v>
      </c>
      <c r="K24" s="353">
        <v>-3.0600000000000023E-2</v>
      </c>
      <c r="L24" s="366">
        <v>-91.800000000000182</v>
      </c>
      <c r="M24" s="29">
        <v>43164</v>
      </c>
      <c r="N24" s="363"/>
      <c r="O24" s="789">
        <v>0</v>
      </c>
      <c r="P24" s="134">
        <v>-1.8499999999999999E-2</v>
      </c>
      <c r="Q24" s="148"/>
      <c r="R24" s="48"/>
      <c r="S24" s="48"/>
    </row>
    <row r="25" spans="1:22" ht="21.95" customHeight="1" x14ac:dyDescent="0.25">
      <c r="A25" s="51"/>
      <c r="B25" s="51"/>
      <c r="C25" s="51"/>
      <c r="E25" s="22" t="s">
        <v>730</v>
      </c>
      <c r="F25" s="2">
        <v>178.61</v>
      </c>
      <c r="G25" s="2">
        <v>149.05549999999999</v>
      </c>
      <c r="H25" s="329">
        <v>20</v>
      </c>
      <c r="I25" s="48">
        <v>2981.1099999999997</v>
      </c>
      <c r="J25" s="366">
        <v>591.0900000000006</v>
      </c>
      <c r="K25" s="353">
        <v>0.19827849358125008</v>
      </c>
      <c r="L25" s="366">
        <v>734.1200000000008</v>
      </c>
      <c r="M25">
        <v>20</v>
      </c>
      <c r="N25" s="363"/>
      <c r="O25" s="789">
        <v>2.7993953306085883E-3</v>
      </c>
      <c r="P25" s="134">
        <v>-2.5000000000000001E-2</v>
      </c>
      <c r="R25" s="48"/>
      <c r="S25" s="48"/>
    </row>
    <row r="26" spans="1:22" ht="21.95" customHeight="1" x14ac:dyDescent="0.25">
      <c r="A26" s="50"/>
      <c r="B26" s="51"/>
      <c r="C26" s="51"/>
      <c r="E26" s="22" t="s">
        <v>990</v>
      </c>
      <c r="F26" s="2">
        <v>67</v>
      </c>
      <c r="G26" s="2">
        <v>67.58</v>
      </c>
      <c r="H26" s="329">
        <v>40</v>
      </c>
      <c r="I26" s="48">
        <v>2703.2</v>
      </c>
      <c r="J26" s="366">
        <v>-23.199999999999818</v>
      </c>
      <c r="K26" s="353">
        <v>-8.5824208345664146E-3</v>
      </c>
      <c r="L26" s="366">
        <v>-23.199999999999818</v>
      </c>
      <c r="M26" s="29">
        <v>43171</v>
      </c>
      <c r="N26" s="363"/>
      <c r="O26" s="789">
        <v>0</v>
      </c>
      <c r="P26" s="134">
        <v>-5.2499999999999998E-2</v>
      </c>
      <c r="S26" s="48"/>
    </row>
    <row r="27" spans="1:22" ht="21.95" customHeight="1" x14ac:dyDescent="0.25">
      <c r="A27" s="50"/>
      <c r="B27" s="50"/>
      <c r="C27" s="51"/>
      <c r="E27" s="22" t="s">
        <v>62</v>
      </c>
      <c r="F27" s="2">
        <v>311.79000000000002</v>
      </c>
      <c r="G27" s="2">
        <v>311.79000000000002</v>
      </c>
      <c r="H27" s="329">
        <v>0</v>
      </c>
      <c r="I27" s="48">
        <v>0</v>
      </c>
      <c r="J27" s="366">
        <v>0</v>
      </c>
      <c r="K27" s="353">
        <v>0</v>
      </c>
      <c r="L27" s="366">
        <v>1659.3600000000079</v>
      </c>
      <c r="M27">
        <v>0</v>
      </c>
      <c r="N27" s="363"/>
      <c r="O27" s="789">
        <v>0</v>
      </c>
      <c r="P27" s="134">
        <v>-4.6199999999999998E-2</v>
      </c>
      <c r="Q27" s="148"/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204</v>
      </c>
      <c r="F28" s="2">
        <v>39.25</v>
      </c>
      <c r="G28" s="2">
        <v>39.25</v>
      </c>
      <c r="H28" s="49">
        <v>0</v>
      </c>
      <c r="I28" s="48">
        <v>0</v>
      </c>
      <c r="J28" s="366">
        <v>0</v>
      </c>
      <c r="K28" s="353">
        <v>0</v>
      </c>
      <c r="L28" s="366">
        <v>555.54</v>
      </c>
      <c r="M28">
        <v>0</v>
      </c>
      <c r="N28" s="363"/>
      <c r="O28" s="789">
        <v>0</v>
      </c>
      <c r="P28" s="134">
        <v>-2.9700000000000001E-2</v>
      </c>
      <c r="Q28" s="48"/>
      <c r="R28" s="48"/>
      <c r="S28" s="48"/>
      <c r="T28" s="48"/>
    </row>
    <row r="29" spans="1:22" ht="21.95" customHeight="1" x14ac:dyDescent="0.25">
      <c r="A29" s="51"/>
      <c r="B29" s="51"/>
      <c r="C29" s="51"/>
      <c r="E29" s="22" t="s">
        <v>203</v>
      </c>
      <c r="F29" s="2">
        <v>155.15</v>
      </c>
      <c r="G29" s="2">
        <v>155.15</v>
      </c>
      <c r="H29" s="329">
        <v>0</v>
      </c>
      <c r="I29" s="48">
        <v>0</v>
      </c>
      <c r="J29" s="366">
        <v>0</v>
      </c>
      <c r="K29" s="353">
        <v>0</v>
      </c>
      <c r="L29" s="366">
        <v>363.09999999999945</v>
      </c>
      <c r="M29">
        <v>0</v>
      </c>
      <c r="N29" s="363"/>
      <c r="O29" s="789">
        <v>1.5900000000000001E-2</v>
      </c>
      <c r="P29" s="134">
        <v>-2.75E-2</v>
      </c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226</v>
      </c>
      <c r="F30" s="2">
        <v>88.34</v>
      </c>
      <c r="G30" s="2">
        <v>88.34</v>
      </c>
      <c r="H30" s="329">
        <v>0</v>
      </c>
      <c r="I30" s="48">
        <v>0</v>
      </c>
      <c r="J30" s="366">
        <v>0</v>
      </c>
      <c r="K30" s="353">
        <v>0</v>
      </c>
      <c r="L30" s="366">
        <v>231.53999999999996</v>
      </c>
      <c r="M30">
        <v>0</v>
      </c>
      <c r="N30" s="363"/>
      <c r="O30" s="789">
        <v>1.6199999999999999E-2</v>
      </c>
      <c r="P30" s="134">
        <v>-5.6399999999999999E-2</v>
      </c>
      <c r="Q30" s="148"/>
      <c r="R30" s="48"/>
      <c r="S30" s="48"/>
    </row>
    <row r="31" spans="1:22" ht="21.95" customHeight="1" x14ac:dyDescent="0.25">
      <c r="A31" s="50"/>
      <c r="B31" s="50"/>
      <c r="C31" s="51"/>
      <c r="E31" s="22" t="s">
        <v>269</v>
      </c>
      <c r="F31" s="2">
        <v>95.1</v>
      </c>
      <c r="G31" s="2">
        <v>95.1</v>
      </c>
      <c r="H31" s="49">
        <v>0</v>
      </c>
      <c r="I31" s="48">
        <v>0</v>
      </c>
      <c r="J31" s="366">
        <v>0</v>
      </c>
      <c r="K31" s="353">
        <v>0</v>
      </c>
      <c r="L31" s="48">
        <v>1857.7799999999988</v>
      </c>
      <c r="M31">
        <v>0</v>
      </c>
      <c r="N31" s="2"/>
      <c r="O31" s="789">
        <v>1.49E-2</v>
      </c>
      <c r="P31" s="134">
        <v>-2.7799999999999998E-2</v>
      </c>
      <c r="Q31" s="437"/>
      <c r="R31" s="48"/>
      <c r="S31" s="48"/>
    </row>
    <row r="32" spans="1:22" ht="21.95" customHeight="1" x14ac:dyDescent="0.25">
      <c r="A32" s="50"/>
      <c r="B32" s="50"/>
      <c r="C32" s="51"/>
      <c r="E32" s="22" t="s">
        <v>23</v>
      </c>
      <c r="F32" s="2">
        <v>31.28</v>
      </c>
      <c r="G32" s="2">
        <v>31.28</v>
      </c>
      <c r="H32" s="49">
        <v>0</v>
      </c>
      <c r="I32" s="48">
        <v>0</v>
      </c>
      <c r="J32" s="366">
        <v>0</v>
      </c>
      <c r="K32" s="353">
        <v>0</v>
      </c>
      <c r="L32" s="48">
        <v>171.89999999999964</v>
      </c>
      <c r="M32">
        <v>0</v>
      </c>
      <c r="N32" s="363"/>
      <c r="O32" s="789">
        <v>0</v>
      </c>
      <c r="P32" s="134">
        <v>-1.04E-2</v>
      </c>
      <c r="S32" s="48"/>
      <c r="U32" s="48"/>
    </row>
    <row r="33" spans="1:21" ht="21.95" customHeight="1" x14ac:dyDescent="0.25">
      <c r="A33" s="50"/>
      <c r="B33" s="50"/>
      <c r="C33" s="51"/>
      <c r="E33" s="22" t="s">
        <v>270</v>
      </c>
      <c r="F33" s="2">
        <v>34.56</v>
      </c>
      <c r="G33" s="2">
        <v>34.56</v>
      </c>
      <c r="H33" s="329">
        <v>0</v>
      </c>
      <c r="I33" s="48">
        <v>0</v>
      </c>
      <c r="J33" s="366">
        <v>0</v>
      </c>
      <c r="K33" s="353">
        <v>0</v>
      </c>
      <c r="L33" s="366">
        <v>98.449999999999818</v>
      </c>
      <c r="M33">
        <v>0</v>
      </c>
      <c r="N33" s="2"/>
      <c r="O33" s="789">
        <v>1.11E-2</v>
      </c>
      <c r="P33" s="134">
        <v>-4.1599999999999998E-2</v>
      </c>
      <c r="R33" s="48"/>
      <c r="S33" s="48"/>
      <c r="T33" s="48"/>
    </row>
    <row r="34" spans="1:21" ht="21.95" customHeight="1" x14ac:dyDescent="0.25">
      <c r="A34" s="51"/>
      <c r="B34" s="51"/>
      <c r="C34" s="51"/>
      <c r="E34" s="22" t="s">
        <v>36</v>
      </c>
      <c r="F34" s="2">
        <v>55.63</v>
      </c>
      <c r="G34" s="2">
        <v>55.63</v>
      </c>
      <c r="H34" s="329">
        <v>0</v>
      </c>
      <c r="I34" s="48">
        <v>0</v>
      </c>
      <c r="J34" s="366">
        <v>0</v>
      </c>
      <c r="K34" s="353">
        <v>0</v>
      </c>
      <c r="L34" s="366">
        <v>117.73999999999978</v>
      </c>
      <c r="M34">
        <v>0</v>
      </c>
      <c r="N34" s="363"/>
      <c r="O34" s="789">
        <v>7.4000000000000003E-3</v>
      </c>
      <c r="P34" s="134">
        <v>-3.9E-2</v>
      </c>
      <c r="S34" s="48"/>
    </row>
    <row r="35" spans="1:21" ht="21.95" customHeight="1" x14ac:dyDescent="0.25">
      <c r="A35" s="50"/>
      <c r="B35" s="50"/>
      <c r="C35" s="51"/>
      <c r="E35" s="22" t="s">
        <v>321</v>
      </c>
      <c r="F35" s="2">
        <v>37.6</v>
      </c>
      <c r="G35" s="2">
        <v>37.6</v>
      </c>
      <c r="H35" s="329">
        <v>0</v>
      </c>
      <c r="I35" s="48">
        <v>0</v>
      </c>
      <c r="J35" s="366">
        <v>0</v>
      </c>
      <c r="K35" s="353">
        <v>0</v>
      </c>
      <c r="L35" s="366">
        <v>264.92000000000007</v>
      </c>
      <c r="M35">
        <v>0</v>
      </c>
      <c r="N35" s="2"/>
      <c r="O35" s="789">
        <v>3.4200000000000001E-2</v>
      </c>
      <c r="P35" s="134">
        <v>-1.4200000000000001E-2</v>
      </c>
      <c r="R35" s="48"/>
      <c r="S35" s="48"/>
      <c r="T35" s="351"/>
      <c r="U35" s="351"/>
    </row>
    <row r="36" spans="1:21" ht="21.95" customHeight="1" x14ac:dyDescent="0.25">
      <c r="A36" s="50"/>
      <c r="B36" s="51"/>
      <c r="C36" s="51"/>
      <c r="E36" s="22" t="s">
        <v>304</v>
      </c>
      <c r="F36" s="2">
        <v>62.69</v>
      </c>
      <c r="G36" s="2">
        <v>62.69</v>
      </c>
      <c r="H36" s="329">
        <v>0</v>
      </c>
      <c r="I36" s="48">
        <v>0</v>
      </c>
      <c r="J36" s="366">
        <v>0</v>
      </c>
      <c r="K36" s="353">
        <v>0</v>
      </c>
      <c r="L36" s="366">
        <v>910.79999999999927</v>
      </c>
      <c r="M36">
        <v>0</v>
      </c>
      <c r="N36" s="363"/>
      <c r="O36" s="789">
        <v>2.87E-2</v>
      </c>
      <c r="P36" s="134">
        <v>1.1000000000000001E-3</v>
      </c>
      <c r="Q36" s="148"/>
      <c r="R36" s="48"/>
      <c r="S36" s="48"/>
    </row>
    <row r="37" spans="1:21" ht="21.95" customHeight="1" x14ac:dyDescent="0.25">
      <c r="A37" s="50"/>
      <c r="B37" s="50"/>
      <c r="C37" s="50"/>
      <c r="E37" s="22" t="s">
        <v>744</v>
      </c>
      <c r="F37" s="2">
        <v>31.17</v>
      </c>
      <c r="G37" s="2">
        <v>31.17</v>
      </c>
      <c r="H37" s="329">
        <v>0</v>
      </c>
      <c r="I37" s="48">
        <v>0</v>
      </c>
      <c r="J37" s="366">
        <v>0</v>
      </c>
      <c r="K37" s="353">
        <v>0</v>
      </c>
      <c r="L37" s="366">
        <v>557.94000000000005</v>
      </c>
      <c r="M37">
        <v>0</v>
      </c>
      <c r="N37" s="2"/>
      <c r="O37" s="789">
        <v>4.0599999999999997E-2</v>
      </c>
      <c r="P37" s="134">
        <v>-4.5600000000000002E-2</v>
      </c>
      <c r="Q37" s="48"/>
      <c r="S37" s="48"/>
    </row>
    <row r="38" spans="1:21" ht="21.95" customHeight="1" x14ac:dyDescent="0.25">
      <c r="A38" s="50"/>
      <c r="B38" s="50"/>
      <c r="C38" s="51"/>
      <c r="E38" s="22" t="s">
        <v>250</v>
      </c>
      <c r="F38" s="2">
        <v>62.49</v>
      </c>
      <c r="G38" s="2">
        <v>62.49</v>
      </c>
      <c r="H38" s="49">
        <v>0</v>
      </c>
      <c r="I38" s="48">
        <v>0</v>
      </c>
      <c r="J38" s="366">
        <v>0</v>
      </c>
      <c r="K38" s="353">
        <v>0</v>
      </c>
      <c r="L38" s="366">
        <v>329.74000000000069</v>
      </c>
      <c r="M38">
        <v>0</v>
      </c>
      <c r="N38" s="363"/>
      <c r="O38" s="789">
        <v>0</v>
      </c>
      <c r="P38" s="134">
        <v>-3.09E-2</v>
      </c>
      <c r="S38" s="48"/>
      <c r="T38" s="48"/>
    </row>
    <row r="39" spans="1:21" ht="21.95" customHeight="1" x14ac:dyDescent="0.25">
      <c r="A39" s="51"/>
      <c r="B39" s="51"/>
      <c r="C39" s="51"/>
      <c r="E39" s="22" t="s">
        <v>721</v>
      </c>
      <c r="F39" s="2">
        <v>24.45</v>
      </c>
      <c r="G39" s="2">
        <v>24.45</v>
      </c>
      <c r="H39" s="49">
        <v>0</v>
      </c>
      <c r="I39" s="48">
        <v>0</v>
      </c>
      <c r="J39" s="366">
        <v>0</v>
      </c>
      <c r="K39" s="353">
        <v>0</v>
      </c>
      <c r="L39" s="366">
        <v>309.26000000000022</v>
      </c>
      <c r="M39">
        <v>0</v>
      </c>
      <c r="N39" s="2"/>
      <c r="O39" s="789">
        <v>8.8000000000000005E-3</v>
      </c>
      <c r="P39" s="134">
        <v>-2.5899999999999999E-2</v>
      </c>
      <c r="R39" s="48"/>
      <c r="S39" s="48"/>
    </row>
    <row r="40" spans="1:21" ht="21.95" customHeight="1" x14ac:dyDescent="0.25">
      <c r="A40" s="50"/>
      <c r="B40" s="50"/>
      <c r="C40" s="51"/>
      <c r="E40" s="22" t="s">
        <v>279</v>
      </c>
      <c r="F40" s="2">
        <v>70.55</v>
      </c>
      <c r="G40" s="2">
        <v>70.55</v>
      </c>
      <c r="H40" s="49">
        <v>0</v>
      </c>
      <c r="I40" s="48">
        <v>0</v>
      </c>
      <c r="J40" s="366">
        <v>0</v>
      </c>
      <c r="K40" s="353">
        <v>0</v>
      </c>
      <c r="L40" s="48">
        <v>197.20999999999549</v>
      </c>
      <c r="M40">
        <v>0</v>
      </c>
      <c r="N40" s="363"/>
      <c r="O40" s="789">
        <v>2.5499999999999998E-2</v>
      </c>
      <c r="P40" s="134">
        <v>-5.1200000000000002E-2</v>
      </c>
      <c r="R40" s="48"/>
      <c r="S40" s="48"/>
      <c r="T40" s="48"/>
    </row>
    <row r="41" spans="1:21" ht="21.95" customHeight="1" x14ac:dyDescent="0.25">
      <c r="A41" s="51"/>
      <c r="B41" s="51"/>
      <c r="C41" s="51"/>
      <c r="E41" s="22" t="s">
        <v>791</v>
      </c>
      <c r="F41" s="2">
        <v>185.16</v>
      </c>
      <c r="G41" s="2">
        <v>185.16</v>
      </c>
      <c r="H41" s="49">
        <v>0</v>
      </c>
      <c r="I41" s="48">
        <v>0</v>
      </c>
      <c r="J41" s="366">
        <v>0</v>
      </c>
      <c r="K41" s="353">
        <v>0</v>
      </c>
      <c r="L41" s="366">
        <v>843.18000000000029</v>
      </c>
      <c r="M41">
        <v>0</v>
      </c>
      <c r="N41" s="2"/>
      <c r="O41" s="789">
        <v>2.8E-3</v>
      </c>
      <c r="P41" s="134">
        <v>-3.73E-2</v>
      </c>
      <c r="R41" s="48"/>
      <c r="S41" s="48"/>
    </row>
    <row r="42" spans="1:21" ht="21.95" customHeight="1" x14ac:dyDescent="0.25">
      <c r="A42" s="51"/>
      <c r="B42" s="155"/>
      <c r="C42" s="330"/>
      <c r="E42" s="22" t="s">
        <v>197</v>
      </c>
      <c r="F42" s="2">
        <v>10.43</v>
      </c>
      <c r="G42" s="2">
        <v>10.43</v>
      </c>
      <c r="H42" s="49">
        <v>0</v>
      </c>
      <c r="I42" s="48">
        <v>0</v>
      </c>
      <c r="J42" s="366">
        <v>0</v>
      </c>
      <c r="K42" s="353">
        <v>0</v>
      </c>
      <c r="L42" s="48">
        <v>495.20999999999913</v>
      </c>
      <c r="M42">
        <v>0</v>
      </c>
      <c r="N42" s="2"/>
      <c r="O42" s="789">
        <v>5.1499999999999997E-2</v>
      </c>
      <c r="P42" s="134">
        <v>-3.0700000000000002E-2</v>
      </c>
      <c r="R42" s="48"/>
      <c r="S42" s="48"/>
      <c r="T42" s="48"/>
    </row>
    <row r="43" spans="1:21" ht="21.95" customHeight="1" x14ac:dyDescent="0.25">
      <c r="A43" s="50"/>
      <c r="B43" s="50"/>
      <c r="C43" s="51"/>
      <c r="E43" s="22" t="s">
        <v>273</v>
      </c>
      <c r="F43" s="2">
        <v>126.36</v>
      </c>
      <c r="G43" s="2">
        <v>126.36</v>
      </c>
      <c r="H43" s="329">
        <v>0</v>
      </c>
      <c r="I43" s="48">
        <v>0</v>
      </c>
      <c r="J43" s="366">
        <v>0</v>
      </c>
      <c r="K43" s="353">
        <v>0</v>
      </c>
      <c r="L43" s="366">
        <v>154.77999999999975</v>
      </c>
      <c r="M43">
        <v>0</v>
      </c>
      <c r="N43" s="363"/>
      <c r="O43" s="789">
        <v>2.5700000000000001E-2</v>
      </c>
      <c r="P43" s="134">
        <v>-3.85E-2</v>
      </c>
      <c r="Q43" s="148"/>
      <c r="S43" s="48"/>
      <c r="T43" s="48"/>
    </row>
    <row r="44" spans="1:21" ht="21.95" customHeight="1" x14ac:dyDescent="0.25">
      <c r="A44" s="50"/>
      <c r="B44" s="51"/>
      <c r="C44" s="51"/>
      <c r="E44" s="22" t="s">
        <v>17</v>
      </c>
      <c r="F44" s="2">
        <v>15.07</v>
      </c>
      <c r="G44" s="2">
        <v>15.07</v>
      </c>
      <c r="H44" s="329">
        <v>0</v>
      </c>
      <c r="I44" s="48">
        <v>0</v>
      </c>
      <c r="J44" s="366">
        <v>-20818.210000000079</v>
      </c>
      <c r="K44" s="353">
        <v>0</v>
      </c>
      <c r="L44" s="366">
        <v>-20818.210000000079</v>
      </c>
      <c r="M44">
        <v>0</v>
      </c>
      <c r="N44" s="363"/>
      <c r="O44" s="789">
        <v>0</v>
      </c>
      <c r="P44" s="134">
        <v>2.3E-3</v>
      </c>
      <c r="R44" s="48"/>
      <c r="S44" s="48"/>
    </row>
    <row r="45" spans="1:21" ht="21.95" customHeight="1" x14ac:dyDescent="0.25">
      <c r="A45" s="50"/>
      <c r="B45" s="50"/>
      <c r="C45" s="51"/>
      <c r="E45" s="22" t="s">
        <v>313</v>
      </c>
      <c r="F45" s="2">
        <v>123.78</v>
      </c>
      <c r="G45" s="2">
        <v>123.78</v>
      </c>
      <c r="H45" s="329">
        <v>0</v>
      </c>
      <c r="I45" s="48">
        <v>0</v>
      </c>
      <c r="J45" s="366">
        <v>0</v>
      </c>
      <c r="K45" s="353">
        <v>0</v>
      </c>
      <c r="L45" s="366">
        <v>720.56000000000131</v>
      </c>
      <c r="M45">
        <v>0</v>
      </c>
      <c r="N45" s="363"/>
      <c r="O45" s="789">
        <v>0</v>
      </c>
      <c r="P45" s="134">
        <v>-4.53E-2</v>
      </c>
      <c r="Q45" s="148"/>
      <c r="R45" s="48"/>
      <c r="S45" s="48"/>
    </row>
    <row r="46" spans="1:21" ht="21.95" customHeight="1" x14ac:dyDescent="0.25">
      <c r="A46" s="50"/>
      <c r="B46" s="50"/>
      <c r="C46" s="51"/>
      <c r="E46" s="22" t="s">
        <v>742</v>
      </c>
      <c r="F46" s="2">
        <v>74.36</v>
      </c>
      <c r="G46" s="2">
        <v>74.36</v>
      </c>
      <c r="H46" s="329">
        <v>0</v>
      </c>
      <c r="I46" s="48">
        <v>0</v>
      </c>
      <c r="J46" s="366">
        <v>0</v>
      </c>
      <c r="K46" s="353">
        <v>0</v>
      </c>
      <c r="L46" s="366">
        <v>329.55999999999949</v>
      </c>
      <c r="M46">
        <v>0</v>
      </c>
      <c r="N46" s="363"/>
      <c r="O46" s="789">
        <v>1.78E-2</v>
      </c>
      <c r="P46" s="134">
        <v>-2.3400000000000001E-2</v>
      </c>
      <c r="Q46" s="148"/>
      <c r="R46" s="48"/>
      <c r="S46" s="48"/>
      <c r="T46" s="48"/>
      <c r="U46" s="48"/>
    </row>
    <row r="47" spans="1:21" ht="21.95" customHeight="1" x14ac:dyDescent="0.25">
      <c r="A47" s="50"/>
      <c r="B47" s="51"/>
      <c r="C47" s="51"/>
      <c r="E47" s="22" t="s">
        <v>789</v>
      </c>
      <c r="F47" s="2">
        <v>718.57</v>
      </c>
      <c r="G47" s="2">
        <v>718.57</v>
      </c>
      <c r="H47" s="329">
        <v>0</v>
      </c>
      <c r="I47" s="48">
        <v>0</v>
      </c>
      <c r="J47" s="366">
        <v>0</v>
      </c>
      <c r="K47" s="353">
        <v>0</v>
      </c>
      <c r="L47" s="366">
        <v>559.89000000000033</v>
      </c>
      <c r="M47">
        <v>0</v>
      </c>
      <c r="N47" s="2"/>
      <c r="O47" s="789">
        <v>0</v>
      </c>
      <c r="P47" s="134">
        <v>-1.2500000000000001E-2</v>
      </c>
      <c r="Q47" s="148"/>
      <c r="R47" s="48"/>
      <c r="S47" s="48"/>
    </row>
    <row r="48" spans="1:21" ht="21.95" customHeight="1" x14ac:dyDescent="0.25">
      <c r="A48" s="50"/>
      <c r="B48" s="51"/>
      <c r="C48" s="51"/>
      <c r="E48" s="22" t="s">
        <v>195</v>
      </c>
      <c r="F48" s="2">
        <v>62.49</v>
      </c>
      <c r="G48" s="2">
        <v>62.49</v>
      </c>
      <c r="H48" s="329">
        <v>0</v>
      </c>
      <c r="I48" s="48">
        <v>0</v>
      </c>
      <c r="J48" s="366">
        <v>0</v>
      </c>
      <c r="K48" s="353">
        <v>0</v>
      </c>
      <c r="L48" s="366">
        <v>785.90999999999985</v>
      </c>
      <c r="M48">
        <v>0</v>
      </c>
      <c r="N48" s="363"/>
      <c r="O48" s="789">
        <v>1.29E-2</v>
      </c>
      <c r="P48" s="134">
        <v>-4.7800000000000002E-2</v>
      </c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225</v>
      </c>
      <c r="F49" s="2">
        <v>57.62</v>
      </c>
      <c r="G49" s="2">
        <v>57.62</v>
      </c>
      <c r="H49" s="329">
        <v>0</v>
      </c>
      <c r="I49" s="48">
        <v>0</v>
      </c>
      <c r="J49" s="366">
        <v>0</v>
      </c>
      <c r="K49" s="353">
        <v>0</v>
      </c>
      <c r="L49" s="366">
        <v>257.64999999999964</v>
      </c>
      <c r="M49">
        <v>0</v>
      </c>
      <c r="N49" s="363"/>
      <c r="O49" s="789">
        <v>0</v>
      </c>
      <c r="P49" s="134">
        <v>-2.4199999999999999E-2</v>
      </c>
      <c r="Q49" s="148"/>
      <c r="R49" s="48"/>
      <c r="S49" s="48"/>
      <c r="T49" s="48"/>
    </row>
    <row r="50" spans="1:21" ht="21.95" customHeight="1" x14ac:dyDescent="0.25">
      <c r="A50" s="51"/>
      <c r="B50" s="50"/>
      <c r="C50" s="51"/>
      <c r="E50" s="22" t="s">
        <v>884</v>
      </c>
      <c r="F50" s="48">
        <v>266.01</v>
      </c>
      <c r="G50" s="2">
        <v>266.01</v>
      </c>
      <c r="H50" s="49">
        <v>0</v>
      </c>
      <c r="I50" s="48">
        <v>0</v>
      </c>
      <c r="J50" s="366">
        <v>0</v>
      </c>
      <c r="K50" s="353">
        <v>0</v>
      </c>
      <c r="L50" s="366">
        <v>456.94000000000005</v>
      </c>
      <c r="M50">
        <v>0</v>
      </c>
      <c r="N50" s="2"/>
      <c r="O50" s="789">
        <v>0</v>
      </c>
      <c r="P50" s="134">
        <v>-2.2700000000000001E-2</v>
      </c>
      <c r="R50" s="48"/>
      <c r="S50" s="48"/>
      <c r="T50" s="48"/>
    </row>
    <row r="51" spans="1:21" ht="21.95" customHeight="1" x14ac:dyDescent="0.25">
      <c r="A51" s="51"/>
      <c r="B51" s="51"/>
      <c r="C51" s="51"/>
      <c r="E51" s="22" t="s">
        <v>34</v>
      </c>
      <c r="F51" s="2">
        <v>40</v>
      </c>
      <c r="G51" s="2">
        <v>40</v>
      </c>
      <c r="H51" s="329">
        <v>0</v>
      </c>
      <c r="I51" s="48">
        <v>0</v>
      </c>
      <c r="J51" s="366">
        <v>0</v>
      </c>
      <c r="K51" s="353">
        <v>0</v>
      </c>
      <c r="L51" s="366">
        <v>21137.586999999941</v>
      </c>
      <c r="M51">
        <v>0</v>
      </c>
      <c r="N51" s="363"/>
      <c r="O51" s="789">
        <v>0</v>
      </c>
      <c r="P51" s="134">
        <v>-4.7800000000000002E-2</v>
      </c>
      <c r="S51" s="48"/>
      <c r="T51" s="48"/>
    </row>
    <row r="52" spans="1:21" ht="21.95" customHeight="1" x14ac:dyDescent="0.25">
      <c r="A52" s="50"/>
      <c r="B52" s="51"/>
      <c r="C52" s="51"/>
      <c r="E52" s="22" t="s">
        <v>172</v>
      </c>
      <c r="F52" s="2">
        <v>56.05</v>
      </c>
      <c r="G52" s="2">
        <v>56.05</v>
      </c>
      <c r="H52" s="49">
        <v>0</v>
      </c>
      <c r="I52" s="48">
        <v>0</v>
      </c>
      <c r="J52" s="366">
        <v>0</v>
      </c>
      <c r="K52" s="353">
        <v>0</v>
      </c>
      <c r="L52" s="48">
        <v>119.92000000000053</v>
      </c>
      <c r="M52">
        <v>0</v>
      </c>
      <c r="N52" s="363"/>
      <c r="O52" s="789">
        <v>3.6400000000000002E-2</v>
      </c>
      <c r="P52" s="134">
        <v>-5.3400000000000003E-2</v>
      </c>
    </row>
    <row r="53" spans="1:21" ht="21.95" customHeight="1" x14ac:dyDescent="0.25">
      <c r="A53" s="155"/>
      <c r="B53" s="50"/>
      <c r="C53" s="51"/>
      <c r="E53" s="22" t="s">
        <v>27</v>
      </c>
      <c r="F53" s="2">
        <v>42.75</v>
      </c>
      <c r="G53" s="2">
        <v>42.75</v>
      </c>
      <c r="H53" s="329">
        <v>0</v>
      </c>
      <c r="I53" s="48">
        <v>0</v>
      </c>
      <c r="J53" s="366">
        <v>0</v>
      </c>
      <c r="K53" s="353">
        <v>0</v>
      </c>
      <c r="L53" s="366">
        <v>1407.5400000000009</v>
      </c>
      <c r="M53">
        <v>0</v>
      </c>
      <c r="N53" s="363"/>
      <c r="O53" s="789">
        <v>3.0200000000000001E-2</v>
      </c>
      <c r="P53" s="134">
        <v>-5.4199999999999998E-2</v>
      </c>
      <c r="Q53" s="148"/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22</v>
      </c>
      <c r="F54" s="2">
        <v>43</v>
      </c>
      <c r="G54" s="2">
        <v>43</v>
      </c>
      <c r="H54" s="329">
        <v>0</v>
      </c>
      <c r="I54" s="48">
        <v>0</v>
      </c>
      <c r="J54" s="366">
        <v>0</v>
      </c>
      <c r="K54" s="353">
        <v>0</v>
      </c>
      <c r="L54" s="366">
        <v>3178.8000000000466</v>
      </c>
      <c r="M54">
        <v>0</v>
      </c>
      <c r="N54" s="363"/>
      <c r="O54" s="789">
        <v>2.07E-2</v>
      </c>
      <c r="P54" s="134">
        <v>-2.52E-2</v>
      </c>
      <c r="R54" s="48"/>
      <c r="S54" s="48"/>
    </row>
    <row r="55" spans="1:21" ht="21.95" customHeight="1" x14ac:dyDescent="0.25">
      <c r="A55" s="50"/>
      <c r="B55" s="50"/>
      <c r="C55" s="50"/>
      <c r="E55" s="22" t="s">
        <v>42</v>
      </c>
      <c r="F55" s="2">
        <v>124.86</v>
      </c>
      <c r="G55" s="2">
        <v>124.86</v>
      </c>
      <c r="H55" s="49">
        <v>0</v>
      </c>
      <c r="I55" s="48">
        <v>0</v>
      </c>
      <c r="J55" s="366">
        <v>0</v>
      </c>
      <c r="K55" s="353">
        <v>0</v>
      </c>
      <c r="L55" s="366">
        <v>128.08999999999833</v>
      </c>
      <c r="M55">
        <v>0</v>
      </c>
      <c r="N55" s="363"/>
      <c r="O55" s="789">
        <v>2.18E-2</v>
      </c>
      <c r="P55" s="134">
        <v>-3.1800000000000002E-2</v>
      </c>
      <c r="S55" s="48"/>
    </row>
    <row r="56" spans="1:21" ht="21.95" customHeight="1" x14ac:dyDescent="0.25">
      <c r="A56" s="50"/>
      <c r="B56" s="50"/>
      <c r="C56" s="51"/>
      <c r="E56" s="22" t="s">
        <v>271</v>
      </c>
      <c r="F56" s="2">
        <v>56.01</v>
      </c>
      <c r="G56" s="2">
        <v>56.01</v>
      </c>
      <c r="H56" s="49">
        <v>0</v>
      </c>
      <c r="I56" s="48">
        <v>0</v>
      </c>
      <c r="J56" s="366">
        <v>0</v>
      </c>
      <c r="K56" s="353">
        <v>0</v>
      </c>
      <c r="L56" s="366">
        <v>427.92000000000007</v>
      </c>
      <c r="M56">
        <v>0</v>
      </c>
      <c r="N56" s="2"/>
      <c r="O56" s="789">
        <v>0</v>
      </c>
      <c r="P56" s="134">
        <v>-0.03</v>
      </c>
      <c r="Q56" s="48"/>
      <c r="R56" s="48"/>
      <c r="S56" s="48"/>
      <c r="U56" s="48"/>
    </row>
    <row r="57" spans="1:21" ht="21.95" customHeight="1" x14ac:dyDescent="0.25">
      <c r="A57" s="51"/>
      <c r="B57" s="51"/>
      <c r="C57" s="51"/>
      <c r="E57" s="22" t="s">
        <v>170</v>
      </c>
      <c r="F57" s="2">
        <v>99.04</v>
      </c>
      <c r="G57" s="2">
        <v>99.04</v>
      </c>
      <c r="H57" s="329">
        <v>0</v>
      </c>
      <c r="I57" s="48">
        <v>0</v>
      </c>
      <c r="J57" s="366">
        <v>0</v>
      </c>
      <c r="K57" s="353">
        <v>0</v>
      </c>
      <c r="L57" s="366">
        <v>1368.9000000000015</v>
      </c>
      <c r="M57">
        <v>0</v>
      </c>
      <c r="N57" s="363"/>
      <c r="O57" s="789">
        <v>1.14E-2</v>
      </c>
      <c r="P57" s="134">
        <v>-2.2800000000000001E-2</v>
      </c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8</v>
      </c>
      <c r="F58" s="2">
        <v>74.45</v>
      </c>
      <c r="G58" s="2">
        <v>74.45</v>
      </c>
      <c r="H58" s="49">
        <v>0</v>
      </c>
      <c r="I58" s="48">
        <v>0</v>
      </c>
      <c r="J58" s="366">
        <v>0</v>
      </c>
      <c r="K58" s="353">
        <v>0</v>
      </c>
      <c r="L58" s="48">
        <v>121.94999999999982</v>
      </c>
      <c r="M58">
        <v>0</v>
      </c>
      <c r="N58" s="363"/>
      <c r="O58" s="789">
        <v>1.67E-2</v>
      </c>
      <c r="P58" s="134">
        <v>-2.2800000000000001E-2</v>
      </c>
      <c r="Q58" s="48"/>
      <c r="R58" s="48"/>
      <c r="S58" s="48"/>
      <c r="T58" s="48"/>
    </row>
    <row r="59" spans="1:21" ht="21.95" customHeight="1" x14ac:dyDescent="0.25">
      <c r="A59" s="50"/>
      <c r="B59" s="51"/>
      <c r="C59" s="51"/>
      <c r="E59" s="22" t="s">
        <v>10</v>
      </c>
      <c r="F59" s="2">
        <v>45.98</v>
      </c>
      <c r="G59" s="2">
        <v>45.98</v>
      </c>
      <c r="H59" s="49">
        <v>0</v>
      </c>
      <c r="I59" s="48">
        <v>0</v>
      </c>
      <c r="J59" s="366">
        <v>0</v>
      </c>
      <c r="K59" s="353">
        <v>0</v>
      </c>
      <c r="L59" s="366">
        <v>1128.3800000000047</v>
      </c>
      <c r="M59">
        <v>0</v>
      </c>
      <c r="N59" s="2"/>
      <c r="O59" s="789">
        <v>1.2500000000000001E-2</v>
      </c>
      <c r="P59" s="134">
        <v>-3.6299999999999999E-2</v>
      </c>
      <c r="Q59" s="48"/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224</v>
      </c>
      <c r="F60" s="2">
        <v>37.46</v>
      </c>
      <c r="G60" s="2">
        <v>37.46</v>
      </c>
      <c r="H60" s="329">
        <v>0</v>
      </c>
      <c r="I60" s="48">
        <v>0</v>
      </c>
      <c r="J60" s="366">
        <v>0</v>
      </c>
      <c r="K60" s="353">
        <v>0</v>
      </c>
      <c r="L60" s="366">
        <v>4376.9599999999991</v>
      </c>
      <c r="M60">
        <v>0</v>
      </c>
      <c r="N60" s="363"/>
      <c r="O60" s="789">
        <v>4.0899999999999999E-2</v>
      </c>
      <c r="P60" s="134">
        <v>-5.0900000000000001E-2</v>
      </c>
      <c r="Q60" s="148"/>
      <c r="R60" s="48"/>
      <c r="S60" s="48"/>
      <c r="T60" s="48"/>
    </row>
    <row r="61" spans="1:21" ht="21.95" customHeight="1" x14ac:dyDescent="0.25">
      <c r="A61" s="51"/>
      <c r="B61" s="50"/>
      <c r="C61" s="51"/>
      <c r="E61" s="22" t="s">
        <v>351</v>
      </c>
      <c r="F61" s="2">
        <v>71.11</v>
      </c>
      <c r="G61" s="2">
        <v>71.11</v>
      </c>
      <c r="H61" s="49">
        <v>0</v>
      </c>
      <c r="I61" s="48">
        <v>0</v>
      </c>
      <c r="J61" s="366">
        <v>0</v>
      </c>
      <c r="K61" s="353">
        <v>0</v>
      </c>
      <c r="L61" s="48">
        <v>2060.4300000000003</v>
      </c>
      <c r="M61">
        <v>0</v>
      </c>
      <c r="N61" s="363"/>
      <c r="O61" s="789">
        <v>4.3499999999999997E-2</v>
      </c>
      <c r="P61" s="134">
        <v>-2.9499999999999998E-2</v>
      </c>
      <c r="Q61" s="437"/>
      <c r="R61" s="48"/>
      <c r="S61" s="48"/>
    </row>
    <row r="62" spans="1:21" ht="21.95" customHeight="1" x14ac:dyDescent="0.25">
      <c r="A62" s="50"/>
      <c r="B62" s="50"/>
      <c r="C62" s="51"/>
      <c r="E62" s="22" t="s">
        <v>24</v>
      </c>
      <c r="F62" s="2">
        <v>60.03</v>
      </c>
      <c r="G62" s="2">
        <v>60.03</v>
      </c>
      <c r="H62" s="49">
        <v>0</v>
      </c>
      <c r="I62" s="48">
        <v>0</v>
      </c>
      <c r="J62" s="366">
        <v>0</v>
      </c>
      <c r="K62" s="353">
        <v>0</v>
      </c>
      <c r="L62" s="366">
        <v>937.36999999999534</v>
      </c>
      <c r="M62">
        <v>0</v>
      </c>
      <c r="N62" s="2"/>
      <c r="O62" s="789">
        <v>0</v>
      </c>
      <c r="P62" s="134">
        <v>-9.1999999999999998E-2</v>
      </c>
      <c r="R62" s="48"/>
      <c r="S62" s="48"/>
      <c r="T62" s="48"/>
      <c r="U62" s="48"/>
    </row>
    <row r="63" spans="1:21" ht="21.95" customHeight="1" x14ac:dyDescent="0.25">
      <c r="A63" s="50"/>
      <c r="B63" s="50"/>
      <c r="C63" s="51"/>
      <c r="E63" s="22" t="s">
        <v>45</v>
      </c>
      <c r="F63" s="2">
        <v>90.06</v>
      </c>
      <c r="G63" s="2">
        <v>90.06</v>
      </c>
      <c r="H63" s="49">
        <v>0</v>
      </c>
      <c r="I63" s="48">
        <v>0</v>
      </c>
      <c r="J63" s="366">
        <v>0</v>
      </c>
      <c r="K63" s="353">
        <v>0</v>
      </c>
      <c r="L63" s="366">
        <v>523.61999999999898</v>
      </c>
      <c r="M63">
        <v>0</v>
      </c>
      <c r="N63" s="363"/>
      <c r="O63" s="789">
        <v>1.67E-2</v>
      </c>
      <c r="P63" s="134">
        <v>-7.0300000000000001E-2</v>
      </c>
      <c r="Q63" s="48"/>
      <c r="R63" s="48"/>
      <c r="S63" s="48"/>
      <c r="T63" s="48"/>
    </row>
    <row r="64" spans="1:21" ht="21.95" customHeight="1" x14ac:dyDescent="0.25">
      <c r="A64" s="50"/>
      <c r="B64" s="50"/>
      <c r="C64" s="51"/>
      <c r="E64" s="22" t="s">
        <v>47</v>
      </c>
      <c r="F64" s="2">
        <v>136.88999999999999</v>
      </c>
      <c r="G64" s="2">
        <v>136.88999999999999</v>
      </c>
      <c r="H64" s="329">
        <v>0</v>
      </c>
      <c r="I64" s="48">
        <v>0</v>
      </c>
      <c r="J64" s="366">
        <v>0</v>
      </c>
      <c r="K64" s="353">
        <v>0</v>
      </c>
      <c r="L64" s="366">
        <v>-168.6200000000008</v>
      </c>
      <c r="M64">
        <v>0</v>
      </c>
      <c r="N64" s="2"/>
      <c r="O64" s="789">
        <v>2.18E-2</v>
      </c>
      <c r="P64" s="134">
        <v>-4.0899999999999999E-2</v>
      </c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33</v>
      </c>
      <c r="F65" s="2">
        <v>229.57</v>
      </c>
      <c r="G65" s="2">
        <v>229.57</v>
      </c>
      <c r="H65" s="329">
        <v>0</v>
      </c>
      <c r="I65" s="48">
        <v>0</v>
      </c>
      <c r="J65" s="366">
        <v>0</v>
      </c>
      <c r="K65" s="353">
        <v>0</v>
      </c>
      <c r="L65" s="366">
        <v>780.73999999999796</v>
      </c>
      <c r="M65">
        <v>0</v>
      </c>
      <c r="N65" s="363"/>
      <c r="O65" s="789">
        <v>1.8599999999999998E-2</v>
      </c>
      <c r="P65" s="134">
        <v>-3.2899999999999999E-2</v>
      </c>
      <c r="Q65" s="148"/>
      <c r="S65" s="48"/>
    </row>
    <row r="66" spans="1:20" ht="21.95" customHeight="1" x14ac:dyDescent="0.25">
      <c r="A66" s="50"/>
      <c r="B66" s="50"/>
      <c r="C66" s="51"/>
      <c r="E66" s="22" t="s">
        <v>13</v>
      </c>
      <c r="F66" s="2">
        <v>63.37</v>
      </c>
      <c r="G66" s="2">
        <v>63.37</v>
      </c>
      <c r="H66" s="329">
        <v>0</v>
      </c>
      <c r="I66" s="48">
        <v>0</v>
      </c>
      <c r="J66" s="366">
        <v>0</v>
      </c>
      <c r="K66" s="353">
        <v>0</v>
      </c>
      <c r="L66" s="366">
        <v>1461.5600000000013</v>
      </c>
      <c r="M66">
        <v>0</v>
      </c>
      <c r="N66" s="363"/>
      <c r="O66" s="789">
        <v>0</v>
      </c>
      <c r="P66" s="134">
        <v>-3.0599999999999999E-2</v>
      </c>
      <c r="Q66" s="437"/>
      <c r="R66" s="48"/>
      <c r="S66" s="48"/>
    </row>
    <row r="67" spans="1:20" ht="21.95" customHeight="1" x14ac:dyDescent="0.25">
      <c r="A67" s="51"/>
      <c r="B67" s="51"/>
      <c r="C67" s="51"/>
      <c r="E67" s="22" t="s">
        <v>52</v>
      </c>
      <c r="F67" s="2">
        <v>66.63</v>
      </c>
      <c r="G67" s="2">
        <v>66.63</v>
      </c>
      <c r="H67" s="329">
        <v>0</v>
      </c>
      <c r="I67" s="48">
        <v>0</v>
      </c>
      <c r="J67" s="366">
        <v>0</v>
      </c>
      <c r="K67" s="353">
        <v>0</v>
      </c>
      <c r="L67" s="366">
        <v>1056.739999999998</v>
      </c>
      <c r="M67">
        <v>0</v>
      </c>
      <c r="N67" s="363"/>
      <c r="O67" s="789">
        <v>2.1999999999999999E-2</v>
      </c>
      <c r="P67" s="134">
        <v>2.3300000000000001E-2</v>
      </c>
      <c r="Q67" s="437"/>
      <c r="R67" s="48"/>
      <c r="S67" s="48"/>
      <c r="T67" s="48"/>
    </row>
    <row r="68" spans="1:20" ht="21.95" customHeight="1" x14ac:dyDescent="0.25">
      <c r="A68" s="60"/>
      <c r="B68" s="61"/>
      <c r="C68" s="60"/>
      <c r="E68" s="22" t="s">
        <v>32</v>
      </c>
      <c r="F68" s="2">
        <v>51.23</v>
      </c>
      <c r="G68" s="2">
        <v>51.23</v>
      </c>
      <c r="H68" s="49">
        <v>0</v>
      </c>
      <c r="I68" s="48">
        <v>0</v>
      </c>
      <c r="J68" s="366">
        <v>0</v>
      </c>
      <c r="K68" s="353">
        <v>0</v>
      </c>
      <c r="L68" s="48">
        <v>1198.4699999999971</v>
      </c>
      <c r="M68">
        <v>0</v>
      </c>
      <c r="N68" s="363"/>
      <c r="O68" s="789">
        <v>1.7600000000000001E-2</v>
      </c>
      <c r="P68" s="134">
        <v>-4.87E-2</v>
      </c>
      <c r="R68" s="48"/>
      <c r="S68" s="48"/>
    </row>
    <row r="69" spans="1:20" ht="21.95" customHeight="1" x14ac:dyDescent="0.25">
      <c r="A69" s="50"/>
      <c r="B69" s="50"/>
      <c r="C69" s="51"/>
      <c r="E69" s="22" t="s">
        <v>63</v>
      </c>
      <c r="F69" s="2">
        <v>101.35</v>
      </c>
      <c r="G69" s="2">
        <v>101.35</v>
      </c>
      <c r="H69" s="329">
        <v>0</v>
      </c>
      <c r="I69" s="48">
        <v>0</v>
      </c>
      <c r="J69" s="366">
        <v>0</v>
      </c>
      <c r="K69" s="353">
        <v>0</v>
      </c>
      <c r="L69" s="366">
        <v>257.30999999999949</v>
      </c>
      <c r="M69">
        <v>0</v>
      </c>
      <c r="N69" s="363"/>
      <c r="O69" s="789">
        <v>1.38E-2</v>
      </c>
      <c r="P69" s="134">
        <v>-3.2500000000000001E-2</v>
      </c>
      <c r="R69" s="48"/>
      <c r="S69" s="48"/>
    </row>
    <row r="70" spans="1:20" ht="21.95" customHeight="1" x14ac:dyDescent="0.25">
      <c r="A70" s="50"/>
      <c r="B70" s="50"/>
      <c r="C70" s="51"/>
      <c r="E70" s="22" t="s">
        <v>9</v>
      </c>
      <c r="F70" s="2">
        <v>7.15</v>
      </c>
      <c r="G70" s="2">
        <v>7.15</v>
      </c>
      <c r="H70" s="329">
        <v>0</v>
      </c>
      <c r="I70" s="48">
        <v>0</v>
      </c>
      <c r="J70" s="366">
        <v>-8332.1133333333346</v>
      </c>
      <c r="K70" s="353">
        <v>0</v>
      </c>
      <c r="L70" s="366">
        <v>-7897.1833333333343</v>
      </c>
      <c r="M70">
        <v>0</v>
      </c>
      <c r="N70" s="363"/>
      <c r="O70" s="789">
        <v>0.04</v>
      </c>
      <c r="P70" s="134">
        <v>-6.7799999999999999E-2</v>
      </c>
      <c r="Q70" s="148"/>
      <c r="S70" s="48"/>
    </row>
    <row r="71" spans="1:20" ht="21.95" customHeight="1" x14ac:dyDescent="0.25">
      <c r="A71" s="50"/>
      <c r="B71" s="50"/>
      <c r="C71" s="51"/>
      <c r="E71" s="22" t="s">
        <v>53</v>
      </c>
      <c r="F71" s="2">
        <v>82.93</v>
      </c>
      <c r="G71" s="2">
        <v>82.93</v>
      </c>
      <c r="H71" s="329">
        <v>0</v>
      </c>
      <c r="I71" s="48">
        <v>0</v>
      </c>
      <c r="J71" s="366">
        <v>0</v>
      </c>
      <c r="K71" s="353">
        <v>0</v>
      </c>
      <c r="L71" s="366">
        <v>33.940000000000055</v>
      </c>
      <c r="M71">
        <v>0</v>
      </c>
      <c r="N71" s="363"/>
      <c r="O71" s="789">
        <v>7.4000000000000003E-3</v>
      </c>
      <c r="P71" s="134">
        <v>7.46E-2</v>
      </c>
      <c r="Q71" s="148"/>
      <c r="R71" s="48"/>
      <c r="S71" s="48"/>
      <c r="T71" s="48"/>
    </row>
    <row r="72" spans="1:20" ht="21.95" customHeight="1" x14ac:dyDescent="0.25">
      <c r="A72" s="50"/>
      <c r="B72" s="51"/>
      <c r="C72" s="51"/>
      <c r="E72" s="22" t="s">
        <v>56</v>
      </c>
      <c r="F72" s="2">
        <v>40.75</v>
      </c>
      <c r="G72" s="2">
        <v>40.75</v>
      </c>
      <c r="H72" s="329">
        <v>0</v>
      </c>
      <c r="I72" s="48">
        <v>0</v>
      </c>
      <c r="J72" s="366">
        <v>0</v>
      </c>
      <c r="K72" s="353">
        <v>0</v>
      </c>
      <c r="L72" s="366">
        <v>36.819999999999709</v>
      </c>
      <c r="M72">
        <v>0</v>
      </c>
      <c r="N72" s="363"/>
      <c r="O72" s="789">
        <v>4.2999999999999997E-2</v>
      </c>
      <c r="P72" s="134">
        <v>-3.8899999999999997E-2</v>
      </c>
    </row>
    <row r="73" spans="1:20" ht="21.95" customHeight="1" x14ac:dyDescent="0.25">
      <c r="A73" s="50"/>
      <c r="B73" s="50"/>
      <c r="C73" s="50"/>
      <c r="E73" s="22" t="s">
        <v>0</v>
      </c>
      <c r="F73" s="2">
        <v>198.73</v>
      </c>
      <c r="G73" s="2">
        <v>198.73</v>
      </c>
      <c r="H73" s="329">
        <v>0</v>
      </c>
      <c r="I73" s="48">
        <v>0</v>
      </c>
      <c r="J73" s="366">
        <v>0</v>
      </c>
      <c r="K73" s="353">
        <v>0</v>
      </c>
      <c r="L73" s="366">
        <v>465.57999999999993</v>
      </c>
      <c r="M73">
        <v>0</v>
      </c>
      <c r="N73" s="363"/>
      <c r="O73" s="789">
        <v>3.8999999999999998E-3</v>
      </c>
      <c r="P73" s="134">
        <v>-4.2799999999999998E-2</v>
      </c>
    </row>
    <row r="74" spans="1:20" ht="21.95" customHeight="1" x14ac:dyDescent="0.25">
      <c r="A74" s="50"/>
      <c r="B74" s="50"/>
      <c r="C74" s="51"/>
      <c r="E74" s="22" t="s">
        <v>39</v>
      </c>
      <c r="F74" s="2">
        <v>43.95</v>
      </c>
      <c r="G74" s="2">
        <v>43.95</v>
      </c>
      <c r="H74" s="49">
        <v>0</v>
      </c>
      <c r="I74" s="48">
        <v>0</v>
      </c>
      <c r="J74" s="366">
        <v>0</v>
      </c>
      <c r="K74" s="353">
        <v>0</v>
      </c>
      <c r="L74" s="366">
        <v>529.88000000000284</v>
      </c>
      <c r="M74">
        <v>0</v>
      </c>
      <c r="N74" s="363"/>
      <c r="O74" s="789">
        <v>2.3E-2</v>
      </c>
      <c r="P74" s="134">
        <v>-4.3499999999999997E-2</v>
      </c>
    </row>
    <row r="75" spans="1:20" ht="21.95" customHeight="1" x14ac:dyDescent="0.25">
      <c r="A75" s="50"/>
      <c r="B75" s="51"/>
      <c r="C75" s="51"/>
      <c r="E75" s="22" t="s">
        <v>54</v>
      </c>
      <c r="F75" s="2">
        <v>127.48</v>
      </c>
      <c r="G75" s="2">
        <v>127.48</v>
      </c>
      <c r="H75" s="49">
        <v>0</v>
      </c>
      <c r="I75" s="48">
        <v>0</v>
      </c>
      <c r="J75" s="366">
        <v>0</v>
      </c>
      <c r="K75" s="353">
        <v>0</v>
      </c>
      <c r="L75" s="366">
        <v>114.84999999999991</v>
      </c>
      <c r="M75">
        <v>0</v>
      </c>
      <c r="N75" s="363"/>
      <c r="O75" s="789">
        <v>2.35E-2</v>
      </c>
      <c r="P75" s="134">
        <v>-3.32E-2</v>
      </c>
    </row>
    <row r="76" spans="1:20" ht="21.95" customHeight="1" x14ac:dyDescent="0.25">
      <c r="A76" s="50"/>
      <c r="B76" s="50"/>
      <c r="C76" s="51"/>
      <c r="E76" s="22" t="s">
        <v>51</v>
      </c>
      <c r="F76" s="2">
        <v>216.46</v>
      </c>
      <c r="G76" s="2">
        <v>216.46</v>
      </c>
      <c r="H76" s="49">
        <v>0</v>
      </c>
      <c r="I76" s="48">
        <v>0</v>
      </c>
      <c r="J76" s="366">
        <v>0</v>
      </c>
      <c r="K76" s="353">
        <v>0</v>
      </c>
      <c r="L76" s="366">
        <v>176.70000000000073</v>
      </c>
      <c r="M76">
        <v>0</v>
      </c>
      <c r="N76" s="363"/>
      <c r="O76" s="789">
        <v>1.52E-2</v>
      </c>
      <c r="P76" s="134">
        <v>-4.1500000000000002E-2</v>
      </c>
    </row>
    <row r="77" spans="1:20" ht="21.95" customHeight="1" x14ac:dyDescent="0.25">
      <c r="A77" s="50"/>
      <c r="B77" s="50"/>
      <c r="C77" s="51"/>
      <c r="F77" s="2"/>
      <c r="G77" s="2"/>
    </row>
    <row r="78" spans="1:20" ht="21.95" customHeight="1" x14ac:dyDescent="0.25">
      <c r="A78" s="50"/>
      <c r="B78" s="51"/>
      <c r="C78" s="51"/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7:O1048576">
    <cfRule type="expression" dxfId="2209" priority="358">
      <formula>$O1=0</formula>
    </cfRule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08" priority="314">
      <formula>$H2=0</formula>
    </cfRule>
  </conditionalFormatting>
  <conditionalFormatting sqref="J2:K4 J70:K71 J6:K6 J21:K58 J12:K19 J77:K200">
    <cfRule type="expression" dxfId="2207" priority="315">
      <formula>$J2=0</formula>
    </cfRule>
  </conditionalFormatting>
  <conditionalFormatting sqref="L70:L71 L1:L6 L77:L1048576 L8:L58">
    <cfRule type="expression" dxfId="2206" priority="313">
      <formula>$L2=0</formula>
    </cfRule>
  </conditionalFormatting>
  <conditionalFormatting sqref="M1">
    <cfRule type="expression" dxfId="2205" priority="309">
      <formula>$L2=0</formula>
    </cfRule>
  </conditionalFormatting>
  <conditionalFormatting sqref="J2:K4 J6:K6 J21:K58 J12:K19">
    <cfRule type="expression" dxfId="2204" priority="357">
      <formula>$J2&gt;0</formula>
    </cfRule>
  </conditionalFormatting>
  <conditionalFormatting sqref="L2:L6 L8:L58">
    <cfRule type="expression" dxfId="2203" priority="311">
      <formula>$L2&lt;0</formula>
    </cfRule>
    <cfRule type="expression" dxfId="2202" priority="312">
      <formula>$L2&gt;0</formula>
    </cfRule>
  </conditionalFormatting>
  <conditionalFormatting sqref="J2:K4 J70:K71 J6:K6 J21:K58 J12:K19 J77:K458">
    <cfRule type="expression" dxfId="2201" priority="356">
      <formula>$J2&lt;0</formula>
    </cfRule>
  </conditionalFormatting>
  <conditionalFormatting sqref="E59 H59:I59">
    <cfRule type="expression" dxfId="2200" priority="285">
      <formula>$H59=0</formula>
    </cfRule>
  </conditionalFormatting>
  <conditionalFormatting sqref="J59:K59">
    <cfRule type="expression" dxfId="2199" priority="286">
      <formula>$J59=0</formula>
    </cfRule>
  </conditionalFormatting>
  <conditionalFormatting sqref="L59">
    <cfRule type="expression" dxfId="2198" priority="284">
      <formula>$L60=0</formula>
    </cfRule>
  </conditionalFormatting>
  <conditionalFormatting sqref="J59:K59">
    <cfRule type="expression" dxfId="2197" priority="288">
      <formula>$J59&gt;0</formula>
    </cfRule>
  </conditionalFormatting>
  <conditionalFormatting sqref="L59">
    <cfRule type="expression" dxfId="2196" priority="282">
      <formula>$L59&lt;0</formula>
    </cfRule>
    <cfRule type="expression" dxfId="2195" priority="283">
      <formula>$L59&gt;0</formula>
    </cfRule>
  </conditionalFormatting>
  <conditionalFormatting sqref="J59:K59">
    <cfRule type="expression" dxfId="2194" priority="287">
      <formula>$J59&lt;0</formula>
    </cfRule>
  </conditionalFormatting>
  <conditionalFormatting sqref="E5 H5:I5">
    <cfRule type="expression" dxfId="2193" priority="263">
      <formula>$H5=0</formula>
    </cfRule>
  </conditionalFormatting>
  <conditionalFormatting sqref="J5:K5">
    <cfRule type="expression" dxfId="2192" priority="264">
      <formula>$J5=0</formula>
    </cfRule>
  </conditionalFormatting>
  <conditionalFormatting sqref="J5:K5">
    <cfRule type="expression" dxfId="2191" priority="266">
      <formula>$J5&gt;0</formula>
    </cfRule>
  </conditionalFormatting>
  <conditionalFormatting sqref="J5:K5">
    <cfRule type="expression" dxfId="2190" priority="265">
      <formula>$J5&lt;0</formula>
    </cfRule>
  </conditionalFormatting>
  <conditionalFormatting sqref="E60 H60:I60">
    <cfRule type="expression" dxfId="2189" priority="241">
      <formula>$H60=0</formula>
    </cfRule>
  </conditionalFormatting>
  <conditionalFormatting sqref="J60:K60">
    <cfRule type="expression" dxfId="2188" priority="242">
      <formula>$J60=0</formula>
    </cfRule>
  </conditionalFormatting>
  <conditionalFormatting sqref="L60">
    <cfRule type="expression" dxfId="2187" priority="240">
      <formula>$L61=0</formula>
    </cfRule>
  </conditionalFormatting>
  <conditionalFormatting sqref="J60:K60">
    <cfRule type="expression" dxfId="2186" priority="244">
      <formula>$J60&gt;0</formula>
    </cfRule>
  </conditionalFormatting>
  <conditionalFormatting sqref="L60">
    <cfRule type="expression" dxfId="2185" priority="238">
      <formula>$L60&lt;0</formula>
    </cfRule>
    <cfRule type="expression" dxfId="2184" priority="239">
      <formula>$L60&gt;0</formula>
    </cfRule>
  </conditionalFormatting>
  <conditionalFormatting sqref="J60:K60">
    <cfRule type="expression" dxfId="2183" priority="243">
      <formula>$J60&lt;0</formula>
    </cfRule>
  </conditionalFormatting>
  <conditionalFormatting sqref="E62 H62:I62">
    <cfRule type="expression" dxfId="2182" priority="230">
      <formula>$H62=0</formula>
    </cfRule>
  </conditionalFormatting>
  <conditionalFormatting sqref="J62:K62">
    <cfRule type="expression" dxfId="2181" priority="231">
      <formula>$J62=0</formula>
    </cfRule>
  </conditionalFormatting>
  <conditionalFormatting sqref="L62">
    <cfRule type="expression" dxfId="2180" priority="229">
      <formula>$L63=0</formula>
    </cfRule>
  </conditionalFormatting>
  <conditionalFormatting sqref="J62:K62">
    <cfRule type="expression" dxfId="2179" priority="233">
      <formula>$J62&gt;0</formula>
    </cfRule>
  </conditionalFormatting>
  <conditionalFormatting sqref="L62">
    <cfRule type="expression" dxfId="2178" priority="227">
      <formula>$L62&lt;0</formula>
    </cfRule>
    <cfRule type="expression" dxfId="2177" priority="228">
      <formula>$L62&gt;0</formula>
    </cfRule>
  </conditionalFormatting>
  <conditionalFormatting sqref="J62:K62">
    <cfRule type="expression" dxfId="2176" priority="232">
      <formula>$J62&lt;0</formula>
    </cfRule>
  </conditionalFormatting>
  <conditionalFormatting sqref="E61 H61:I61">
    <cfRule type="expression" dxfId="2175" priority="219">
      <formula>$H61=0</formula>
    </cfRule>
  </conditionalFormatting>
  <conditionalFormatting sqref="J61:K61">
    <cfRule type="expression" dxfId="2174" priority="220">
      <formula>$J61=0</formula>
    </cfRule>
  </conditionalFormatting>
  <conditionalFormatting sqref="L61">
    <cfRule type="expression" dxfId="2173" priority="218">
      <formula>$L62=0</formula>
    </cfRule>
  </conditionalFormatting>
  <conditionalFormatting sqref="J61:K61">
    <cfRule type="expression" dxfId="2172" priority="222">
      <formula>$J61&gt;0</formula>
    </cfRule>
  </conditionalFormatting>
  <conditionalFormatting sqref="L61">
    <cfRule type="expression" dxfId="2171" priority="216">
      <formula>$L61&lt;0</formula>
    </cfRule>
    <cfRule type="expression" dxfId="2170" priority="217">
      <formula>$L61&gt;0</formula>
    </cfRule>
  </conditionalFormatting>
  <conditionalFormatting sqref="J61:K61">
    <cfRule type="expression" dxfId="2169" priority="221">
      <formula>$J61&lt;0</formula>
    </cfRule>
  </conditionalFormatting>
  <conditionalFormatting sqref="E8 H8:I8">
    <cfRule type="expression" dxfId="2168" priority="204">
      <formula>$H8=0</formula>
    </cfRule>
  </conditionalFormatting>
  <conditionalFormatting sqref="J8:K8">
    <cfRule type="expression" dxfId="2167" priority="205">
      <formula>$J8=0</formula>
    </cfRule>
  </conditionalFormatting>
  <conditionalFormatting sqref="J8:K8">
    <cfRule type="expression" dxfId="2166" priority="207">
      <formula>$J8&gt;0</formula>
    </cfRule>
  </conditionalFormatting>
  <conditionalFormatting sqref="J8:K8">
    <cfRule type="expression" dxfId="2165" priority="206">
      <formula>$J8&lt;0</formula>
    </cfRule>
  </conditionalFormatting>
  <conditionalFormatting sqref="E63 H63:I63">
    <cfRule type="expression" dxfId="2164" priority="194">
      <formula>$H63=0</formula>
    </cfRule>
  </conditionalFormatting>
  <conditionalFormatting sqref="J63:K63">
    <cfRule type="expression" dxfId="2163" priority="195">
      <formula>$J63=0</formula>
    </cfRule>
  </conditionalFormatting>
  <conditionalFormatting sqref="L63">
    <cfRule type="expression" dxfId="2162" priority="193">
      <formula>$L64=0</formula>
    </cfRule>
  </conditionalFormatting>
  <conditionalFormatting sqref="J63:K63">
    <cfRule type="expression" dxfId="2161" priority="197">
      <formula>$J63&gt;0</formula>
    </cfRule>
  </conditionalFormatting>
  <conditionalFormatting sqref="L63">
    <cfRule type="expression" dxfId="2160" priority="191">
      <formula>$L63&lt;0</formula>
    </cfRule>
    <cfRule type="expression" dxfId="2159" priority="192">
      <formula>$L63&gt;0</formula>
    </cfRule>
  </conditionalFormatting>
  <conditionalFormatting sqref="J63:K63">
    <cfRule type="expression" dxfId="2158" priority="196">
      <formula>$J63&lt;0</formula>
    </cfRule>
  </conditionalFormatting>
  <conditionalFormatting sqref="E20 H20:I20">
    <cfRule type="expression" dxfId="2157" priority="184">
      <formula>$H20=0</formula>
    </cfRule>
  </conditionalFormatting>
  <conditionalFormatting sqref="J20:K20">
    <cfRule type="expression" dxfId="2156" priority="185">
      <formula>$J20=0</formula>
    </cfRule>
  </conditionalFormatting>
  <conditionalFormatting sqref="J20:K20">
    <cfRule type="expression" dxfId="2155" priority="187">
      <formula>$J20&gt;0</formula>
    </cfRule>
  </conditionalFormatting>
  <conditionalFormatting sqref="J20:K20">
    <cfRule type="expression" dxfId="2154" priority="186">
      <formula>$J20&lt;0</formula>
    </cfRule>
  </conditionalFormatting>
  <conditionalFormatting sqref="E64 H64:I64">
    <cfRule type="expression" dxfId="2153" priority="175">
      <formula>$H64=0</formula>
    </cfRule>
  </conditionalFormatting>
  <conditionalFormatting sqref="J64:K64">
    <cfRule type="expression" dxfId="2152" priority="176">
      <formula>$J64=0</formula>
    </cfRule>
  </conditionalFormatting>
  <conditionalFormatting sqref="L64">
    <cfRule type="expression" dxfId="2151" priority="174">
      <formula>$L65=0</formula>
    </cfRule>
  </conditionalFormatting>
  <conditionalFormatting sqref="J64:K64">
    <cfRule type="expression" dxfId="2150" priority="178">
      <formula>$J64&gt;0</formula>
    </cfRule>
  </conditionalFormatting>
  <conditionalFormatting sqref="L64">
    <cfRule type="expression" dxfId="2149" priority="172">
      <formula>$L64&lt;0</formula>
    </cfRule>
    <cfRule type="expression" dxfId="2148" priority="173">
      <formula>$L64&gt;0</formula>
    </cfRule>
  </conditionalFormatting>
  <conditionalFormatting sqref="J64:K64">
    <cfRule type="expression" dxfId="2147" priority="177">
      <formula>$J64&lt;0</formula>
    </cfRule>
  </conditionalFormatting>
  <conditionalFormatting sqref="E65 H65:I65">
    <cfRule type="expression" dxfId="2146" priority="168">
      <formula>$H65=0</formula>
    </cfRule>
  </conditionalFormatting>
  <conditionalFormatting sqref="J65:K65">
    <cfRule type="expression" dxfId="2145" priority="169">
      <formula>$J65=0</formula>
    </cfRule>
  </conditionalFormatting>
  <conditionalFormatting sqref="L65">
    <cfRule type="expression" dxfId="2144" priority="167">
      <formula>$L66=0</formula>
    </cfRule>
  </conditionalFormatting>
  <conditionalFormatting sqref="J65:K65">
    <cfRule type="expression" dxfId="2143" priority="171">
      <formula>$J65&gt;0</formula>
    </cfRule>
  </conditionalFormatting>
  <conditionalFormatting sqref="L65">
    <cfRule type="expression" dxfId="2142" priority="165">
      <formula>$L65&lt;0</formula>
    </cfRule>
    <cfRule type="expression" dxfId="2141" priority="166">
      <formula>$L65&gt;0</formula>
    </cfRule>
  </conditionalFormatting>
  <conditionalFormatting sqref="J65:K65">
    <cfRule type="expression" dxfId="2140" priority="170">
      <formula>$J65&lt;0</formula>
    </cfRule>
  </conditionalFormatting>
  <conditionalFormatting sqref="E11 H11:I11">
    <cfRule type="expression" dxfId="2139" priority="159">
      <formula>$H11=0</formula>
    </cfRule>
  </conditionalFormatting>
  <conditionalFormatting sqref="J11:K11">
    <cfRule type="expression" dxfId="2138" priority="160">
      <formula>$J11=0</formula>
    </cfRule>
  </conditionalFormatting>
  <conditionalFormatting sqref="J11:K11">
    <cfRule type="expression" dxfId="2137" priority="162">
      <formula>$J11&gt;0</formula>
    </cfRule>
  </conditionalFormatting>
  <conditionalFormatting sqref="J11:K11">
    <cfRule type="expression" dxfId="2136" priority="161">
      <formula>$J11&lt;0</formula>
    </cfRule>
  </conditionalFormatting>
  <conditionalFormatting sqref="E9 H9:I9">
    <cfRule type="expression" dxfId="2135" priority="152">
      <formula>$H9=0</formula>
    </cfRule>
  </conditionalFormatting>
  <conditionalFormatting sqref="J9:K9">
    <cfRule type="expression" dxfId="2134" priority="153">
      <formula>$J9=0</formula>
    </cfRule>
  </conditionalFormatting>
  <conditionalFormatting sqref="J9:K9">
    <cfRule type="expression" dxfId="2133" priority="155">
      <formula>$J9&gt;0</formula>
    </cfRule>
  </conditionalFormatting>
  <conditionalFormatting sqref="J9:K9">
    <cfRule type="expression" dxfId="2132" priority="154">
      <formula>$J9&lt;0</formula>
    </cfRule>
  </conditionalFormatting>
  <conditionalFormatting sqref="E66 H66:I66">
    <cfRule type="expression" dxfId="2131" priority="143">
      <formula>$H66=0</formula>
    </cfRule>
  </conditionalFormatting>
  <conditionalFormatting sqref="J66:K66">
    <cfRule type="expression" dxfId="2130" priority="144">
      <formula>$J66=0</formula>
    </cfRule>
  </conditionalFormatting>
  <conditionalFormatting sqref="L66">
    <cfRule type="expression" dxfId="2129" priority="142">
      <formula>$L67=0</formula>
    </cfRule>
  </conditionalFormatting>
  <conditionalFormatting sqref="J66:K66">
    <cfRule type="expression" dxfId="2128" priority="146">
      <formula>$J66&gt;0</formula>
    </cfRule>
  </conditionalFormatting>
  <conditionalFormatting sqref="L66">
    <cfRule type="expression" dxfId="2127" priority="140">
      <formula>$L66&lt;0</formula>
    </cfRule>
    <cfRule type="expression" dxfId="2126" priority="141">
      <formula>$L66&gt;0</formula>
    </cfRule>
  </conditionalFormatting>
  <conditionalFormatting sqref="J66:K66">
    <cfRule type="expression" dxfId="2125" priority="145">
      <formula>$J66&lt;0</formula>
    </cfRule>
  </conditionalFormatting>
  <conditionalFormatting sqref="O2:O6 O8:O6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124" priority="134">
      <formula>$H10=0</formula>
    </cfRule>
  </conditionalFormatting>
  <conditionalFormatting sqref="J10:K10">
    <cfRule type="expression" dxfId="2123" priority="135">
      <formula>$J10=0</formula>
    </cfRule>
  </conditionalFormatting>
  <conditionalFormatting sqref="J10:K10">
    <cfRule type="expression" dxfId="2122" priority="137">
      <formula>$J10&gt;0</formula>
    </cfRule>
  </conditionalFormatting>
  <conditionalFormatting sqref="J10:K10">
    <cfRule type="expression" dxfId="2121" priority="136">
      <formula>$J10&lt;0</formula>
    </cfRule>
  </conditionalFormatting>
  <conditionalFormatting sqref="E26:E28 E30 E45:E49 E36:E43">
    <cfRule type="expression" dxfId="2120" priority="130">
      <formula>$H26=0</formula>
    </cfRule>
  </conditionalFormatting>
  <conditionalFormatting sqref="E29">
    <cfRule type="expression" dxfId="2119" priority="129">
      <formula>$H29=0</formula>
    </cfRule>
  </conditionalFormatting>
  <conditionalFormatting sqref="E31">
    <cfRule type="expression" dxfId="2118" priority="128">
      <formula>$H31=0</formula>
    </cfRule>
  </conditionalFormatting>
  <conditionalFormatting sqref="E32">
    <cfRule type="expression" dxfId="2117" priority="127">
      <formula>$H32=0</formula>
    </cfRule>
  </conditionalFormatting>
  <conditionalFormatting sqref="E44">
    <cfRule type="expression" dxfId="2116" priority="126">
      <formula>$H44=0</formula>
    </cfRule>
  </conditionalFormatting>
  <conditionalFormatting sqref="E35">
    <cfRule type="expression" dxfId="2115" priority="125">
      <formula>$H35=0</formula>
    </cfRule>
  </conditionalFormatting>
  <conditionalFormatting sqref="E33">
    <cfRule type="expression" dxfId="2114" priority="124">
      <formula>$H33=0</formula>
    </cfRule>
  </conditionalFormatting>
  <conditionalFormatting sqref="E34">
    <cfRule type="expression" dxfId="2113" priority="123">
      <formula>$H34=0</formula>
    </cfRule>
  </conditionalFormatting>
  <conditionalFormatting sqref="E67 H67:I67">
    <cfRule type="expression" dxfId="2112" priority="119">
      <formula>$H67=0</formula>
    </cfRule>
  </conditionalFormatting>
  <conditionalFormatting sqref="J67:K67">
    <cfRule type="expression" dxfId="2111" priority="120">
      <formula>$J67=0</formula>
    </cfRule>
  </conditionalFormatting>
  <conditionalFormatting sqref="L67">
    <cfRule type="expression" dxfId="2110" priority="118">
      <formula>$L68=0</formula>
    </cfRule>
  </conditionalFormatting>
  <conditionalFormatting sqref="J67:K67">
    <cfRule type="expression" dxfId="2109" priority="122">
      <formula>$J67&gt;0</formula>
    </cfRule>
  </conditionalFormatting>
  <conditionalFormatting sqref="L67">
    <cfRule type="expression" dxfId="2108" priority="116">
      <formula>$L67&lt;0</formula>
    </cfRule>
    <cfRule type="expression" dxfId="2107" priority="117">
      <formula>$L67&gt;0</formula>
    </cfRule>
  </conditionalFormatting>
  <conditionalFormatting sqref="J67:K67">
    <cfRule type="expression" dxfId="2106" priority="121">
      <formula>$J67&lt;0</formula>
    </cfRule>
  </conditionalFormatting>
  <conditionalFormatting sqref="E69 H69:I69">
    <cfRule type="expression" dxfId="2105" priority="112">
      <formula>$H69=0</formula>
    </cfRule>
  </conditionalFormatting>
  <conditionalFormatting sqref="J69:K69">
    <cfRule type="expression" dxfId="2104" priority="113">
      <formula>$J69=0</formula>
    </cfRule>
  </conditionalFormatting>
  <conditionalFormatting sqref="L69">
    <cfRule type="expression" dxfId="2103" priority="111">
      <formula>$L70=0</formula>
    </cfRule>
  </conditionalFormatting>
  <conditionalFormatting sqref="J69:K69">
    <cfRule type="expression" dxfId="2102" priority="115">
      <formula>$J69&gt;0</formula>
    </cfRule>
  </conditionalFormatting>
  <conditionalFormatting sqref="L69">
    <cfRule type="expression" dxfId="2101" priority="109">
      <formula>$L69&lt;0</formula>
    </cfRule>
    <cfRule type="expression" dxfId="2100" priority="110">
      <formula>$L69&gt;0</formula>
    </cfRule>
  </conditionalFormatting>
  <conditionalFormatting sqref="J69:K69">
    <cfRule type="expression" dxfId="2099" priority="114">
      <formula>$J69&lt;0</formula>
    </cfRule>
  </conditionalFormatting>
  <conditionalFormatting sqref="E68 H68:I68">
    <cfRule type="expression" dxfId="2098" priority="105">
      <formula>$H68=0</formula>
    </cfRule>
  </conditionalFormatting>
  <conditionalFormatting sqref="J68:K68">
    <cfRule type="expression" dxfId="2097" priority="106">
      <formula>$J68=0</formula>
    </cfRule>
  </conditionalFormatting>
  <conditionalFormatting sqref="L68">
    <cfRule type="expression" dxfId="2096" priority="104">
      <formula>$L69=0</formula>
    </cfRule>
  </conditionalFormatting>
  <conditionalFormatting sqref="J68:K68">
    <cfRule type="expression" dxfId="2095" priority="108">
      <formula>$J68&gt;0</formula>
    </cfRule>
  </conditionalFormatting>
  <conditionalFormatting sqref="L68">
    <cfRule type="expression" dxfId="2094" priority="102">
      <formula>$L68&lt;0</formula>
    </cfRule>
    <cfRule type="expression" dxfId="2093" priority="103">
      <formula>$L68&gt;0</formula>
    </cfRule>
  </conditionalFormatting>
  <conditionalFormatting sqref="J68:K68">
    <cfRule type="expression" dxfId="2092" priority="107">
      <formula>$J68&lt;0</formula>
    </cfRule>
  </conditionalFormatting>
  <conditionalFormatting sqref="O67:O71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091" priority="97">
      <formula>$H69=0</formula>
    </cfRule>
  </conditionalFormatting>
  <conditionalFormatting sqref="J69:K69">
    <cfRule type="expression" dxfId="2090" priority="98">
      <formula>$J69=0</formula>
    </cfRule>
  </conditionalFormatting>
  <conditionalFormatting sqref="L69">
    <cfRule type="expression" dxfId="2089" priority="96">
      <formula>$L70=0</formula>
    </cfRule>
  </conditionalFormatting>
  <conditionalFormatting sqref="J69:K69">
    <cfRule type="expression" dxfId="2088" priority="100">
      <formula>$J69&gt;0</formula>
    </cfRule>
  </conditionalFormatting>
  <conditionalFormatting sqref="L69">
    <cfRule type="expression" dxfId="2087" priority="94">
      <formula>$L69&lt;0</formula>
    </cfRule>
    <cfRule type="expression" dxfId="2086" priority="95">
      <formula>$L69&gt;0</formula>
    </cfRule>
  </conditionalFormatting>
  <conditionalFormatting sqref="J69:K69">
    <cfRule type="expression" dxfId="2085" priority="99">
      <formula>$J69&lt;0</formula>
    </cfRule>
  </conditionalFormatting>
  <conditionalFormatting sqref="E71 H71:I71">
    <cfRule type="expression" dxfId="2084" priority="90">
      <formula>$H71=0</formula>
    </cfRule>
  </conditionalFormatting>
  <conditionalFormatting sqref="J71:K71">
    <cfRule type="expression" dxfId="2083" priority="91">
      <formula>$J71=0</formula>
    </cfRule>
  </conditionalFormatting>
  <conditionalFormatting sqref="L71">
    <cfRule type="expression" dxfId="2082" priority="89">
      <formula>$L72=0</formula>
    </cfRule>
  </conditionalFormatting>
  <conditionalFormatting sqref="J71:K71">
    <cfRule type="expression" dxfId="2081" priority="93">
      <formula>$J71&gt;0</formula>
    </cfRule>
  </conditionalFormatting>
  <conditionalFormatting sqref="L71">
    <cfRule type="expression" dxfId="2080" priority="87">
      <formula>$L71&lt;0</formula>
    </cfRule>
    <cfRule type="expression" dxfId="2079" priority="88">
      <formula>$L71&gt;0</formula>
    </cfRule>
  </conditionalFormatting>
  <conditionalFormatting sqref="J71:K71">
    <cfRule type="expression" dxfId="2078" priority="92">
      <formula>$J71&lt;0</formula>
    </cfRule>
  </conditionalFormatting>
  <conditionalFormatting sqref="E70 H70:I70">
    <cfRule type="expression" dxfId="2077" priority="83">
      <formula>$H70=0</formula>
    </cfRule>
  </conditionalFormatting>
  <conditionalFormatting sqref="J70:K70">
    <cfRule type="expression" dxfId="2076" priority="84">
      <formula>$J70=0</formula>
    </cfRule>
  </conditionalFormatting>
  <conditionalFormatting sqref="L70">
    <cfRule type="expression" dxfId="2075" priority="82">
      <formula>$L71=0</formula>
    </cfRule>
  </conditionalFormatting>
  <conditionalFormatting sqref="J70:K70">
    <cfRule type="expression" dxfId="2074" priority="86">
      <formula>$J70&gt;0</formula>
    </cfRule>
  </conditionalFormatting>
  <conditionalFormatting sqref="L70">
    <cfRule type="expression" dxfId="2073" priority="80">
      <formula>$L70&lt;0</formula>
    </cfRule>
    <cfRule type="expression" dxfId="2072" priority="81">
      <formula>$L70&gt;0</formula>
    </cfRule>
  </conditionalFormatting>
  <conditionalFormatting sqref="J70:K70">
    <cfRule type="expression" dxfId="2071" priority="85">
      <formula>$J70&lt;0</formula>
    </cfRule>
  </conditionalFormatting>
  <conditionalFormatting sqref="O73:O74">
    <cfRule type="expression" dxfId="2070" priority="74">
      <formula>$O73=0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069" priority="72">
      <formula>$J73=0</formula>
    </cfRule>
  </conditionalFormatting>
  <conditionalFormatting sqref="L73:L74">
    <cfRule type="expression" dxfId="2068" priority="71">
      <formula>$L74=0</formula>
    </cfRule>
  </conditionalFormatting>
  <conditionalFormatting sqref="J73:K74">
    <cfRule type="expression" dxfId="2067" priority="73">
      <formula>$J73&lt;0</formula>
    </cfRule>
  </conditionalFormatting>
  <conditionalFormatting sqref="E72 H72:I72">
    <cfRule type="expression" dxfId="2066" priority="67">
      <formula>$H72=0</formula>
    </cfRule>
  </conditionalFormatting>
  <conditionalFormatting sqref="J72:K72">
    <cfRule type="expression" dxfId="2065" priority="68">
      <formula>$J72=0</formula>
    </cfRule>
  </conditionalFormatting>
  <conditionalFormatting sqref="L72">
    <cfRule type="expression" dxfId="2064" priority="66">
      <formula>$L73=0</formula>
    </cfRule>
  </conditionalFormatting>
  <conditionalFormatting sqref="J72:K72">
    <cfRule type="expression" dxfId="2063" priority="70">
      <formula>$J72&gt;0</formula>
    </cfRule>
  </conditionalFormatting>
  <conditionalFormatting sqref="L72">
    <cfRule type="expression" dxfId="2062" priority="64">
      <formula>$L72&lt;0</formula>
    </cfRule>
    <cfRule type="expression" dxfId="2061" priority="65">
      <formula>$L72&gt;0</formula>
    </cfRule>
  </conditionalFormatting>
  <conditionalFormatting sqref="J72:K72">
    <cfRule type="expression" dxfId="2060" priority="69">
      <formula>$J72&lt;0</formula>
    </cfRule>
  </conditionalFormatting>
  <conditionalFormatting sqref="O72:O7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059" priority="59">
      <formula>$H72=0</formula>
    </cfRule>
  </conditionalFormatting>
  <conditionalFormatting sqref="J72:K72">
    <cfRule type="expression" dxfId="2058" priority="60">
      <formula>$J72=0</formula>
    </cfRule>
  </conditionalFormatting>
  <conditionalFormatting sqref="L72">
    <cfRule type="expression" dxfId="2057" priority="58">
      <formula>$L73=0</formula>
    </cfRule>
  </conditionalFormatting>
  <conditionalFormatting sqref="J72:K72">
    <cfRule type="expression" dxfId="2056" priority="62">
      <formula>$J72&gt;0</formula>
    </cfRule>
  </conditionalFormatting>
  <conditionalFormatting sqref="L72">
    <cfRule type="expression" dxfId="2055" priority="56">
      <formula>$L72&lt;0</formula>
    </cfRule>
    <cfRule type="expression" dxfId="2054" priority="57">
      <formula>$L72&gt;0</formula>
    </cfRule>
  </conditionalFormatting>
  <conditionalFormatting sqref="J72:K72">
    <cfRule type="expression" dxfId="2053" priority="61">
      <formula>$J72&lt;0</formula>
    </cfRule>
  </conditionalFormatting>
  <conditionalFormatting sqref="E74 H74:I74">
    <cfRule type="expression" dxfId="2052" priority="52">
      <formula>$H74=0</formula>
    </cfRule>
  </conditionalFormatting>
  <conditionalFormatting sqref="J74:K74">
    <cfRule type="expression" dxfId="2051" priority="53">
      <formula>$J74=0</formula>
    </cfRule>
  </conditionalFormatting>
  <conditionalFormatting sqref="L74">
    <cfRule type="expression" dxfId="2050" priority="51">
      <formula>$L75=0</formula>
    </cfRule>
  </conditionalFormatting>
  <conditionalFormatting sqref="J74:K74">
    <cfRule type="expression" dxfId="2049" priority="55">
      <formula>$J74&gt;0</formula>
    </cfRule>
  </conditionalFormatting>
  <conditionalFormatting sqref="L74">
    <cfRule type="expression" dxfId="2048" priority="49">
      <formula>$L74&lt;0</formula>
    </cfRule>
    <cfRule type="expression" dxfId="2047" priority="50">
      <formula>$L74&gt;0</formula>
    </cfRule>
  </conditionalFormatting>
  <conditionalFormatting sqref="J74:K74">
    <cfRule type="expression" dxfId="2046" priority="54">
      <formula>$J74&lt;0</formula>
    </cfRule>
  </conditionalFormatting>
  <conditionalFormatting sqref="E73 H73:I73">
    <cfRule type="expression" dxfId="2045" priority="45">
      <formula>$H73=0</formula>
    </cfRule>
  </conditionalFormatting>
  <conditionalFormatting sqref="J73:K73">
    <cfRule type="expression" dxfId="2044" priority="46">
      <formula>$J73=0</formula>
    </cfRule>
  </conditionalFormatting>
  <conditionalFormatting sqref="L73">
    <cfRule type="expression" dxfId="2043" priority="44">
      <formula>$L74=0</formula>
    </cfRule>
  </conditionalFormatting>
  <conditionalFormatting sqref="J73:K73">
    <cfRule type="expression" dxfId="2042" priority="48">
      <formula>$J73&gt;0</formula>
    </cfRule>
  </conditionalFormatting>
  <conditionalFormatting sqref="L73">
    <cfRule type="expression" dxfId="2041" priority="42">
      <formula>$L73&lt;0</formula>
    </cfRule>
    <cfRule type="expression" dxfId="2040" priority="43">
      <formula>$L73&gt;0</formula>
    </cfRule>
  </conditionalFormatting>
  <conditionalFormatting sqref="J73:K73">
    <cfRule type="expression" dxfId="2039" priority="47">
      <formula>$J73&lt;0</formula>
    </cfRule>
  </conditionalFormatting>
  <conditionalFormatting sqref="O75">
    <cfRule type="expression" dxfId="2038" priority="36">
      <formula>$O75=0</formula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037" priority="34">
      <formula>$J75=0</formula>
    </cfRule>
  </conditionalFormatting>
  <conditionalFormatting sqref="L75">
    <cfRule type="expression" dxfId="2036" priority="33">
      <formula>$L76=0</formula>
    </cfRule>
  </conditionalFormatting>
  <conditionalFormatting sqref="J75:K75">
    <cfRule type="expression" dxfId="2035" priority="35">
      <formula>$J75&lt;0</formula>
    </cfRule>
  </conditionalFormatting>
  <conditionalFormatting sqref="O7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034" priority="28">
      <formula>$H75=0</formula>
    </cfRule>
  </conditionalFormatting>
  <conditionalFormatting sqref="J75:K75">
    <cfRule type="expression" dxfId="2033" priority="29">
      <formula>$J75=0</formula>
    </cfRule>
  </conditionalFormatting>
  <conditionalFormatting sqref="L75">
    <cfRule type="expression" dxfId="2032" priority="27">
      <formula>$L76=0</formula>
    </cfRule>
  </conditionalFormatting>
  <conditionalFormatting sqref="J75:K75">
    <cfRule type="expression" dxfId="2031" priority="31">
      <formula>$J75&gt;0</formula>
    </cfRule>
  </conditionalFormatting>
  <conditionalFormatting sqref="L75">
    <cfRule type="expression" dxfId="2030" priority="25">
      <formula>$L75&lt;0</formula>
    </cfRule>
    <cfRule type="expression" dxfId="2029" priority="26">
      <formula>$L75&gt;0</formula>
    </cfRule>
  </conditionalFormatting>
  <conditionalFormatting sqref="J75:K75">
    <cfRule type="expression" dxfId="2028" priority="30">
      <formula>$J75&lt;0</formula>
    </cfRule>
  </conditionalFormatting>
  <conditionalFormatting sqref="E7 H7:I7">
    <cfRule type="expression" dxfId="2027" priority="20">
      <formula>$H7=0</formula>
    </cfRule>
  </conditionalFormatting>
  <conditionalFormatting sqref="J7:K7">
    <cfRule type="expression" dxfId="2026" priority="21">
      <formula>$J7=0</formula>
    </cfRule>
  </conditionalFormatting>
  <conditionalFormatting sqref="L7">
    <cfRule type="expression" dxfId="2025" priority="19">
      <formula>$L8=0</formula>
    </cfRule>
  </conditionalFormatting>
  <conditionalFormatting sqref="J7:K7">
    <cfRule type="expression" dxfId="2024" priority="23">
      <formula>$J7&gt;0</formula>
    </cfRule>
  </conditionalFormatting>
  <conditionalFormatting sqref="L7">
    <cfRule type="expression" dxfId="2023" priority="17">
      <formula>$L7&lt;0</formula>
    </cfRule>
    <cfRule type="expression" dxfId="2022" priority="18">
      <formula>$L7&gt;0</formula>
    </cfRule>
  </conditionalFormatting>
  <conditionalFormatting sqref="J7:K7">
    <cfRule type="expression" dxfId="2021" priority="22">
      <formula>$J7&lt;0</formula>
    </cfRule>
  </conditionalFormatting>
  <conditionalFormatting sqref="O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020" priority="12">
      <formula>$O76=0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019" priority="10">
      <formula>$J76=0</formula>
    </cfRule>
  </conditionalFormatting>
  <conditionalFormatting sqref="L76">
    <cfRule type="expression" dxfId="2018" priority="9">
      <formula>$L77=0</formula>
    </cfRule>
  </conditionalFormatting>
  <conditionalFormatting sqref="J76:K76">
    <cfRule type="expression" dxfId="2017" priority="11">
      <formula>$J76&lt;0</formula>
    </cfRule>
  </conditionalFormatting>
  <conditionalFormatting sqref="O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016" priority="4">
      <formula>$H76=0</formula>
    </cfRule>
  </conditionalFormatting>
  <conditionalFormatting sqref="J76:K76">
    <cfRule type="expression" dxfId="2015" priority="5">
      <formula>$J76=0</formula>
    </cfRule>
  </conditionalFormatting>
  <conditionalFormatting sqref="L76">
    <cfRule type="expression" dxfId="2014" priority="3">
      <formula>$L77=0</formula>
    </cfRule>
  </conditionalFormatting>
  <conditionalFormatting sqref="J76:K76">
    <cfRule type="expression" dxfId="2013" priority="7">
      <formula>$J76&gt;0</formula>
    </cfRule>
  </conditionalFormatting>
  <conditionalFormatting sqref="L76">
    <cfRule type="expression" dxfId="2012" priority="1">
      <formula>$L76&lt;0</formula>
    </cfRule>
    <cfRule type="expression" dxfId="2011" priority="2">
      <formula>$L76&gt;0</formula>
    </cfRule>
  </conditionalFormatting>
  <conditionalFormatting sqref="J76:K76">
    <cfRule type="expression" dxfId="2010" priority="6">
      <formula>$J76&lt;0</formula>
    </cfRule>
  </conditionalFormatting>
  <hyperlinks>
    <hyperlink ref="E27" location="BIIB!A1" display="BIIB"/>
    <hyperlink ref="E28" location="MYL!A1" display="MYL"/>
    <hyperlink ref="E10" location="SIG!A1" display="SIG"/>
    <hyperlink ref="E29" location="AAPL!A1" display="AAPL"/>
    <hyperlink ref="E30" location="AXP!A1" display="AXP"/>
    <hyperlink ref="E31" location="DG!A1" display="DG"/>
    <hyperlink ref="E32" location="PINC!A1" display="PINC"/>
    <hyperlink ref="E33" location="FOXA!A1" display="FOXA"/>
    <hyperlink ref="E11" location="AOBC!A1" display="AOBC"/>
    <hyperlink ref="E34" location="LUV!A1" display="LUV"/>
    <hyperlink ref="E35" location="CCE!A1" display="CCE"/>
    <hyperlink ref="E36" location="BMY!A1" display="BMY"/>
    <hyperlink ref="E37" location="GPS!A1" display="GPS"/>
    <hyperlink ref="E38" location="AKAM!A1" display="AKAM"/>
    <hyperlink ref="E39" location="ARNC!A1" display="ARNC"/>
    <hyperlink ref="E40" location="CVS!A1" display="CVS"/>
    <hyperlink ref="E41" location="ADBE!A1" display="ADBE"/>
    <hyperlink ref="E2" location="MRO!A1" display="MRO"/>
    <hyperlink ref="E23" location="GE!A1" display="GE"/>
    <hyperlink ref="E3" location="KR!A1" display="KR"/>
    <hyperlink ref="E42" location="F!A1" display="F"/>
    <hyperlink ref="E43" location="JNJ!A1" display="JNJ"/>
    <hyperlink ref="E4" location="ULTA!A1" display="ULTA"/>
    <hyperlink ref="E17" location="FRC!A1" display="FRC"/>
    <hyperlink ref="E18" location="AAP!A1" display="AAP"/>
    <hyperlink ref="E20" location="T!A1" display="T"/>
    <hyperlink ref="E25" location="COST!A1" display="COST"/>
    <hyperlink ref="E44" location="CPN!A1" display="CPN"/>
    <hyperlink ref="E45" location="EW!A1" display="EW"/>
    <hyperlink ref="E46" location="TJX!A1" display="TJX"/>
    <hyperlink ref="E9" location="WBA!A1" display="WBA"/>
    <hyperlink ref="E47" location="AZO!A1" display="AZO"/>
    <hyperlink ref="E15" location="KBWY!A1" display="KBWY"/>
    <hyperlink ref="E24" location="AYI!A1" display="AYI"/>
    <hyperlink ref="E13" location="DIA!A1" display="DIA"/>
    <hyperlink ref="E26" location="ICE!A1" display="ICE"/>
    <hyperlink ref="E48" location="NKE!A1" display="NKE"/>
    <hyperlink ref="E5" location="MOS!A1" display="MOS"/>
    <hyperlink ref="E49" location="VGK!A1" display="VGK"/>
    <hyperlink ref="E50" location="CMG!A1" display="CMG"/>
    <hyperlink ref="E21" location="HAS!A1" display="HAS"/>
    <hyperlink ref="E12" location="HSIC!A1" display="HSIC"/>
    <hyperlink ref="E7" location="PDCO!A1" display="PDCO"/>
    <hyperlink ref="E51" location="MU!A1" display="MU"/>
    <hyperlink ref="E52" location="IP!A1" display="IP"/>
    <hyperlink ref="E53" location="INTC!A1" display="INTC"/>
    <hyperlink ref="E54" location="HES!A1" display="HES"/>
    <hyperlink ref="E55" location="UNP!A1" display="UNP"/>
    <hyperlink ref="E56" location="NCLH!A1" display="NCLH"/>
    <hyperlink ref="E6" location="SPY!A1" display="SPY"/>
    <hyperlink ref="E57" location="SWKS!A1" display="SWKS"/>
    <hyperlink ref="E58" location="CNI!A1" display="CNI"/>
    <hyperlink ref="E14" location="WFC!A1" display="WFC"/>
    <hyperlink ref="E59" location="AA!A1" display="AA"/>
    <hyperlink ref="E60" location="CF!A1" display="CF"/>
    <hyperlink ref="E61" location="TGT!A1" display="TGT"/>
    <hyperlink ref="E8" location="NWL!A1" display="NWL"/>
    <hyperlink ref="E62" location="KORS!A1" display="KORS"/>
    <hyperlink ref="E63" location="ALL!A1" display="ALL"/>
    <hyperlink ref="E64" location="NSC!A1" display="NSC"/>
    <hyperlink ref="E65" location="AVGO!A1" display="AVGO"/>
    <hyperlink ref="E66" location="UAL!A1" display="UAL"/>
    <hyperlink ref="E67" location="CAH!A1" display="CAH"/>
    <hyperlink ref="E68" location="DAL!A1" display="DAL"/>
    <hyperlink ref="E19" location="TEVA!A1" display="TEVA"/>
    <hyperlink ref="E69" location="DIS!A1" display="DIS"/>
    <hyperlink ref="E70" location="FTR!A1" display="FTR"/>
    <hyperlink ref="E22" location="GILD!A1" display="GILD"/>
    <hyperlink ref="E71" location="WWD!A1" display="WWD"/>
    <hyperlink ref="E16" location="GIS!A1" display="GIS"/>
    <hyperlink ref="E72" location="GM!A1" display="GM"/>
    <hyperlink ref="E73" location="TMO!A1" display="TMO"/>
    <hyperlink ref="E74" location="TKR!A1" display="TKR"/>
    <hyperlink ref="E75" location="UTX!A1" display="UTX"/>
    <hyperlink ref="E7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O77:O1048576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5" activePane="bottomLeft" state="frozen"/>
      <selection activeCell="E5" sqref="E5"/>
      <selection pane="bottomLeft" activeCell="S290" sqref="S290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3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3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3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3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3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3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1079.5000000000005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39086.524666668251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37853.844666668316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37852.330000000016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-5.3333316973294131E-3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1079.5000000000005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2009" priority="7">
      <formula>#REF!&gt;0</formula>
    </cfRule>
    <cfRule type="expression" dxfId="20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81"/>
  <sheetViews>
    <sheetView zoomScaleNormal="100" workbookViewId="0">
      <pane ySplit="1" topLeftCell="A564" activePane="bottomLeft" state="frozen"/>
      <selection pane="bottomLeft" activeCell="N570" sqref="N57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37852.330000000016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  <row r="575" spans="1:24" ht="20.100000000000001" customHeight="1" x14ac:dyDescent="0.25">
      <c r="A575" s="163">
        <f t="shared" ref="A575" si="2234">B575-$B$2</f>
        <v>898</v>
      </c>
      <c r="B575" s="172">
        <v>43131</v>
      </c>
      <c r="C575" s="215">
        <v>2823.81</v>
      </c>
      <c r="D575" s="171">
        <f t="shared" ref="D575" si="2235">(C575-C574)/C574</f>
        <v>4.8894038116095327E-4</v>
      </c>
      <c r="E575" s="209">
        <f t="shared" ref="E575" si="2236">(C575-$C$2)/$C$2</f>
        <v>0.34311086166549337</v>
      </c>
      <c r="F575" s="219">
        <v>7411.48</v>
      </c>
      <c r="G575" s="171">
        <f t="shared" ref="G575" si="2237">(F575-F574)/F574</f>
        <v>1.215808755984481E-3</v>
      </c>
      <c r="H575" s="203">
        <f t="shared" ref="H575" si="2238">(F575-F$2)/F$2</f>
        <v>0.45560029066912816</v>
      </c>
      <c r="I575" s="473">
        <v>363062.5</v>
      </c>
      <c r="J575" s="173">
        <v>300000</v>
      </c>
      <c r="K575" s="173">
        <f t="shared" ref="K575" si="2239">I575-I574-J575+J574</f>
        <v>-410.04999999998836</v>
      </c>
      <c r="L575" s="171">
        <f t="shared" ref="L575" si="2240">K575/I574</f>
        <v>-1.1281457155429987E-3</v>
      </c>
      <c r="M575" s="473">
        <f t="shared" ref="M575" si="2241">I575-J575</f>
        <v>63062.5</v>
      </c>
      <c r="N575" s="184">
        <f t="shared" ref="N575" si="2242">M575/J575</f>
        <v>0.21020833333333333</v>
      </c>
      <c r="O575" s="183">
        <f t="shared" ref="O575" si="2243">N575/(A575/365.25)</f>
        <v>8.5499547605790635E-2</v>
      </c>
      <c r="P575" s="182" t="b">
        <f t="shared" ref="P575" si="2244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45">I575-R575</f>
        <v>137246</v>
      </c>
      <c r="T575" s="173">
        <v>-31812</v>
      </c>
      <c r="U575" s="173">
        <f t="shared" ref="U575" si="2246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47">O575/W575</f>
        <v>0.29947424513700288</v>
      </c>
    </row>
    <row r="576" spans="1:24" ht="20.100000000000001" customHeight="1" x14ac:dyDescent="0.25">
      <c r="A576" s="163">
        <f t="shared" ref="A576" si="2248">B576-$B$2</f>
        <v>899</v>
      </c>
      <c r="B576" s="172">
        <v>43132</v>
      </c>
      <c r="C576" s="215">
        <v>2821.98</v>
      </c>
      <c r="D576" s="171">
        <f t="shared" ref="D576" si="2249">(C576-C575)/C575</f>
        <v>-6.4806059897795079E-4</v>
      </c>
      <c r="E576" s="209">
        <f t="shared" ref="E576" si="2250">(C576-$C$2)/$C$2</f>
        <v>0.34224044443598861</v>
      </c>
      <c r="F576" s="219">
        <v>7385.86</v>
      </c>
      <c r="G576" s="171">
        <f t="shared" ref="G576" si="2251">(F576-F575)/F575</f>
        <v>-3.4567994516614621E-3</v>
      </c>
      <c r="H576" s="203">
        <f t="shared" ref="H576" si="2252">(F576-F$2)/F$2</f>
        <v>0.45056857238250486</v>
      </c>
      <c r="I576" s="221">
        <v>363770.56</v>
      </c>
      <c r="J576" s="173">
        <v>300000</v>
      </c>
      <c r="K576" s="173">
        <f t="shared" ref="K576" si="2253">I576-I575-J576+J575</f>
        <v>708.05999999999767</v>
      </c>
      <c r="L576" s="171">
        <f t="shared" ref="L576" si="2254">K576/I575</f>
        <v>1.95024272680323E-3</v>
      </c>
      <c r="M576" s="182">
        <f t="shared" ref="M576" si="2255">I576-J576</f>
        <v>63770.559999999998</v>
      </c>
      <c r="N576" s="184">
        <f t="shared" ref="N576" si="2256">M576/J576</f>
        <v>0.21256853333333334</v>
      </c>
      <c r="O576" s="183">
        <f t="shared" ref="O576" si="2257">N576/(A576/365.25)</f>
        <v>8.6363355728587318E-2</v>
      </c>
      <c r="P576" s="182" t="b">
        <f t="shared" ref="P576" si="2258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59">I576-R576</f>
        <v>130372.06</v>
      </c>
      <c r="T576" s="173">
        <v>-31543</v>
      </c>
      <c r="U576" s="173">
        <f t="shared" ref="U576" si="2260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61">O576/W576</f>
        <v>0.30276276861220686</v>
      </c>
    </row>
    <row r="577" spans="1:24" ht="20.100000000000001" customHeight="1" x14ac:dyDescent="0.25">
      <c r="A577" s="163">
        <f t="shared" ref="A577" si="2262">B577-$B$2</f>
        <v>900</v>
      </c>
      <c r="B577" s="172">
        <v>43133</v>
      </c>
      <c r="C577" s="215">
        <v>2762.13</v>
      </c>
      <c r="D577" s="171">
        <f t="shared" ref="D577" si="2263">(C577-C576)/C576</f>
        <v>-2.1208513171602886E-2</v>
      </c>
      <c r="E577" s="209">
        <f t="shared" ref="E577" si="2264">(C577-$C$2)/$C$2</f>
        <v>0.31377352029070987</v>
      </c>
      <c r="F577" s="219">
        <v>7240.94</v>
      </c>
      <c r="G577" s="171">
        <f t="shared" ref="G577" si="2265">(F577-F576)/F576</f>
        <v>-1.9621276330718439E-2</v>
      </c>
      <c r="H577" s="203">
        <f t="shared" ref="H577" si="2266">(F577-F$2)/F$2</f>
        <v>0.422106565587132</v>
      </c>
      <c r="I577" s="221">
        <v>356559.21</v>
      </c>
      <c r="J577" s="173">
        <v>300000</v>
      </c>
      <c r="K577" s="173">
        <f t="shared" ref="K577" si="2267">I577-I576-J577+J576</f>
        <v>-7211.3499999999767</v>
      </c>
      <c r="L577" s="171">
        <f t="shared" ref="L577" si="2268">K577/I576</f>
        <v>-1.9823896689165767E-2</v>
      </c>
      <c r="M577" s="182">
        <f t="shared" ref="M577" si="2269">I577-J577</f>
        <v>56559.210000000021</v>
      </c>
      <c r="N577" s="184">
        <f t="shared" ref="N577" si="2270">M577/J577</f>
        <v>0.18853070000000008</v>
      </c>
      <c r="O577" s="183">
        <f t="shared" ref="O577" si="2271">N577/(A577/365.25)</f>
        <v>7.651204241666669E-2</v>
      </c>
      <c r="P577" s="182" t="b">
        <f t="shared" ref="P577" si="2272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73">I577-R577</f>
        <v>99785.760000000009</v>
      </c>
      <c r="T577" s="173">
        <v>-31380</v>
      </c>
      <c r="U577" s="173">
        <f t="shared" ref="U577" si="2274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75">O577/W577</f>
        <v>0.26815815305107671</v>
      </c>
    </row>
    <row r="578" spans="1:24" ht="20.100000000000001" customHeight="1" x14ac:dyDescent="0.25">
      <c r="A578" s="163">
        <f t="shared" ref="A578" si="2276">B578-$B$2</f>
        <v>903</v>
      </c>
      <c r="B578" s="172">
        <v>43136</v>
      </c>
      <c r="C578" s="215">
        <v>2648.94</v>
      </c>
      <c r="D578" s="171">
        <f t="shared" ref="D578" si="2277">(C578-C577)/C577</f>
        <v>-4.0979244278871757E-2</v>
      </c>
      <c r="E578" s="209">
        <f t="shared" ref="E578" si="2278">(C578-$C$2)/$C$2</f>
        <v>0.25993607427560356</v>
      </c>
      <c r="F578" s="219">
        <v>6967.52</v>
      </c>
      <c r="G578" s="171">
        <f t="shared" ref="G578" si="2279">(F578-F577)/F577</f>
        <v>-3.7760290790974538E-2</v>
      </c>
      <c r="H578" s="203">
        <f t="shared" ref="H578" si="2280">(F578-F$2)/F$2</f>
        <v>0.36840740813480777</v>
      </c>
      <c r="I578" s="221">
        <v>346151.51</v>
      </c>
      <c r="J578" s="173">
        <v>300000</v>
      </c>
      <c r="K578" s="173">
        <f t="shared" ref="K578" si="2281">I578-I577-J578+J577</f>
        <v>-10407.700000000012</v>
      </c>
      <c r="L578" s="171">
        <f t="shared" ref="L578" si="2282">K578/I577</f>
        <v>-2.918926144131857E-2</v>
      </c>
      <c r="M578" s="182">
        <f t="shared" ref="M578" si="2283">I578-J578</f>
        <v>46151.510000000009</v>
      </c>
      <c r="N578" s="184">
        <f t="shared" ref="N578" si="2284">M578/J578</f>
        <v>0.1538383666666667</v>
      </c>
      <c r="O578" s="183">
        <f t="shared" ref="O578" si="2285">N578/(A578/365.25)</f>
        <v>6.2225319407530469E-2</v>
      </c>
      <c r="P578" s="182" t="b">
        <f t="shared" ref="P578" si="2286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87">I578-R578</f>
        <v>80176.94</v>
      </c>
      <c r="T578" s="173">
        <v>-31901</v>
      </c>
      <c r="U578" s="173">
        <f t="shared" ref="U578" si="2288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89">O578/W578</f>
        <v>0.21775628578151066</v>
      </c>
    </row>
    <row r="579" spans="1:24" ht="20.100000000000001" customHeight="1" x14ac:dyDescent="0.25">
      <c r="A579" s="163">
        <f t="shared" ref="A579" si="2290">B579-$B$2</f>
        <v>904</v>
      </c>
      <c r="B579" s="172">
        <v>43137</v>
      </c>
      <c r="C579" s="215">
        <v>2695.14</v>
      </c>
      <c r="D579" s="171">
        <f t="shared" ref="D579" si="2291">(C579-C578)/C578</f>
        <v>1.7440938639606718E-2</v>
      </c>
      <c r="E579" s="209">
        <f t="shared" ref="E579" si="2292">(C579-$C$2)/$C$2</f>
        <v>0.28191054203687133</v>
      </c>
      <c r="F579" s="219">
        <v>7115.88</v>
      </c>
      <c r="G579" s="171">
        <f t="shared" ref="G579" si="2293">(F579-F578)/F578</f>
        <v>2.1293085631616367E-2</v>
      </c>
      <c r="H579" s="203">
        <f t="shared" ref="H579" si="2294">(F579-F$2)/F$2</f>
        <v>0.39754502425516042</v>
      </c>
      <c r="I579" s="221">
        <v>368455.72</v>
      </c>
      <c r="J579" s="173">
        <v>315000</v>
      </c>
      <c r="K579" s="173">
        <f t="shared" ref="K579" si="2295">I579-I578-J579+J578</f>
        <v>7304.2099999999627</v>
      </c>
      <c r="L579" s="171">
        <f t="shared" ref="L579" si="2296">K579/I578</f>
        <v>2.1101193520721498E-2</v>
      </c>
      <c r="M579" s="182">
        <f t="shared" ref="M579" si="2297">I579-J579</f>
        <v>53455.719999999972</v>
      </c>
      <c r="N579" s="184">
        <f t="shared" ref="N579" si="2298">M579/J579</f>
        <v>0.16970069841269833</v>
      </c>
      <c r="O579" s="183">
        <f t="shared" ref="O579" si="2299">N579/(A579/365.25)</f>
        <v>6.8565464707121757E-2</v>
      </c>
      <c r="P579" s="182" t="b">
        <f t="shared" ref="P579" si="2300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01">I579-R579</f>
        <v>71456.31</v>
      </c>
      <c r="T579" s="173">
        <v>-31165</v>
      </c>
      <c r="U579" s="173">
        <f t="shared" ref="U579" si="2302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03">O579/W579</f>
        <v>0.23988103052421256</v>
      </c>
    </row>
    <row r="580" spans="1:24" ht="20.100000000000001" customHeight="1" x14ac:dyDescent="0.25">
      <c r="A580" s="163">
        <f t="shared" ref="A580" si="2304">B580-$B$2</f>
        <v>905</v>
      </c>
      <c r="B580" s="172">
        <v>43138</v>
      </c>
      <c r="C580" s="215">
        <v>2681.66</v>
      </c>
      <c r="D580" s="171">
        <f t="shared" ref="D580" si="2305">(C580-C579)/C579</f>
        <v>-5.0015954644285713E-3</v>
      </c>
      <c r="E580" s="209">
        <f t="shared" ref="E580" si="2306">(C580-$C$2)/$C$2</f>
        <v>0.27549894408401654</v>
      </c>
      <c r="F580" s="219">
        <v>7051.98</v>
      </c>
      <c r="G580" s="171">
        <f t="shared" ref="G580" si="2307">(F580-F579)/F579</f>
        <v>-8.979915344272324E-3</v>
      </c>
      <c r="H580" s="203">
        <f t="shared" ref="H580" si="2308">(F580-F$2)/F$2</f>
        <v>0.38499518824754009</v>
      </c>
      <c r="I580" s="221">
        <v>449047.22</v>
      </c>
      <c r="J580" s="173">
        <v>400000</v>
      </c>
      <c r="K580" s="173">
        <f t="shared" ref="K580" si="2309">I580-I579-J580+J579</f>
        <v>-4408.5</v>
      </c>
      <c r="L580" s="171">
        <f t="shared" ref="L580" si="2310">K580/I579</f>
        <v>-1.196480271767799E-2</v>
      </c>
      <c r="M580" s="182">
        <f t="shared" ref="M580" si="2311">I580-J580</f>
        <v>49047.219999999972</v>
      </c>
      <c r="N580" s="184">
        <f t="shared" ref="N580" si="2312">M580/J580</f>
        <v>0.12261804999999994</v>
      </c>
      <c r="O580" s="183">
        <f t="shared" ref="O580" si="2313">N580/(A580/365.25)</f>
        <v>4.9487561063535884E-2</v>
      </c>
      <c r="P580" s="182" t="b">
        <f t="shared" ref="P580" si="2314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15">I580-R580</f>
        <v>156456.31</v>
      </c>
      <c r="T580" s="173">
        <v>-30966</v>
      </c>
      <c r="U580" s="173">
        <f t="shared" ref="U580" si="2316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17">O580/W580</f>
        <v>0.17321287746308356</v>
      </c>
    </row>
    <row r="581" spans="1:24" ht="20.100000000000001" customHeight="1" x14ac:dyDescent="0.25">
      <c r="A581" s="163">
        <f t="shared" ref="A581" si="2318">B581-$B$2</f>
        <v>906</v>
      </c>
      <c r="B581" s="172">
        <v>43139</v>
      </c>
      <c r="C581" s="215">
        <v>2581</v>
      </c>
      <c r="D581" s="171">
        <f t="shared" ref="D581" si="2319">(C581-C580)/C580</f>
        <v>-3.753645130255135E-2</v>
      </c>
      <c r="E581" s="209">
        <f t="shared" ref="E581" si="2320">(C581-$C$2)/$C$2</f>
        <v>0.2276212400829512</v>
      </c>
      <c r="F581" s="219">
        <v>6777.15</v>
      </c>
      <c r="G581" s="171">
        <f t="shared" ref="G581" si="2321">(F581-F580)/F580</f>
        <v>-3.8972033386368073E-2</v>
      </c>
      <c r="H581" s="203">
        <f t="shared" ref="H581" si="2322">(F581-F$2)/F$2</f>
        <v>0.33101910953119779</v>
      </c>
      <c r="I581" s="221">
        <v>437852.33</v>
      </c>
      <c r="J581" s="173">
        <v>400000</v>
      </c>
      <c r="K581" s="173">
        <f t="shared" ref="K581" si="2323">I581-I580-J581+J580</f>
        <v>-11194.889999999956</v>
      </c>
      <c r="L581" s="171">
        <f t="shared" ref="L581" si="2324">K581/I580</f>
        <v>-2.4930318018670634E-2</v>
      </c>
      <c r="M581" s="182">
        <f t="shared" ref="M581" si="2325">I581-J581</f>
        <v>37852.330000000016</v>
      </c>
      <c r="N581" s="184">
        <f t="shared" ref="N581" si="2326">M581/J581</f>
        <v>9.4630825000000043E-2</v>
      </c>
      <c r="O581" s="183">
        <f t="shared" ref="O581" si="2327">N581/(A581/365.25)</f>
        <v>3.8150009747516575E-2</v>
      </c>
      <c r="P581" s="182" t="b">
        <f t="shared" ref="P581" si="2328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29">I581-R581</f>
        <v>140541.12</v>
      </c>
      <c r="T581" s="173">
        <v>-31340</v>
      </c>
      <c r="U581" s="173">
        <f t="shared" ref="U581" si="2330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31">O581/W581</f>
        <v>0.13341410269255552</v>
      </c>
    </row>
  </sheetData>
  <conditionalFormatting sqref="D3:D58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311.79000000000002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311.79000000000002</v>
      </c>
      <c r="R4" s="504">
        <v>-4.6199999999999998E-2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4" t="s">
        <v>78</v>
      </c>
      <c r="P42" s="80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342.96900000000005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339.85110000000003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336.73320000000007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333.61530000000005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330.49740000000003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327.37950000000001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324.26160000000004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321.14370000000002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318.0258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314.90790000000004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311.79000000000002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308.6721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305.55420000000004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302.43630000000002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299.3184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296.20050000000003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293.08260000000001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289.96470000000005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286.84680000000003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283.72890000000001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280.61100000000005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2007" priority="58">
      <formula>F19&gt;0</formula>
    </cfRule>
    <cfRule type="expression" dxfId="20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005" priority="47">
      <formula>H25&gt;0</formula>
    </cfRule>
    <cfRule type="expression" dxfId="2004" priority="48">
      <formula>H25&lt;0</formula>
    </cfRule>
  </conditionalFormatting>
  <conditionalFormatting sqref="M39">
    <cfRule type="expression" dxfId="2003" priority="45">
      <formula>M39&gt;0</formula>
    </cfRule>
    <cfRule type="expression" dxfId="2002" priority="46">
      <formula>M39&lt;0</formula>
    </cfRule>
  </conditionalFormatting>
  <conditionalFormatting sqref="F61:F67">
    <cfRule type="expression" dxfId="2001" priority="43">
      <formula>F61&gt;0</formula>
    </cfRule>
    <cfRule type="expression" dxfId="2000" priority="44">
      <formula>F61&lt;0</formula>
    </cfRule>
  </conditionalFormatting>
  <conditionalFormatting sqref="H61:H67">
    <cfRule type="expression" dxfId="1999" priority="41">
      <formula>H61&gt;0</formula>
    </cfRule>
    <cfRule type="expression" dxfId="1998" priority="42">
      <formula>H61&lt;0</formula>
    </cfRule>
  </conditionalFormatting>
  <conditionalFormatting sqref="F21:F24">
    <cfRule type="expression" dxfId="1997" priority="39">
      <formula>F21&gt;0</formula>
    </cfRule>
    <cfRule type="expression" dxfId="1996" priority="40">
      <formula>F21&lt;0</formula>
    </cfRule>
  </conditionalFormatting>
  <conditionalFormatting sqref="H21:H24">
    <cfRule type="expression" dxfId="1995" priority="37">
      <formula>H21&gt;0</formula>
    </cfRule>
    <cfRule type="expression" dxfId="1994" priority="38">
      <formula>H21&lt;0</formula>
    </cfRule>
  </conditionalFormatting>
  <conditionalFormatting sqref="I25:I28">
    <cfRule type="expression" dxfId="1993" priority="31">
      <formula>I25&gt;0</formula>
    </cfRule>
    <cfRule type="expression" dxfId="1992" priority="32">
      <formula>I25&lt;0</formula>
    </cfRule>
  </conditionalFormatting>
  <conditionalFormatting sqref="I21:I24">
    <cfRule type="expression" dxfId="1991" priority="29">
      <formula>I21&gt;0</formula>
    </cfRule>
    <cfRule type="expression" dxfId="1990" priority="30">
      <formula>I21&lt;0</formula>
    </cfRule>
  </conditionalFormatting>
  <conditionalFormatting sqref="H29">
    <cfRule type="expression" dxfId="1989" priority="27">
      <formula>H29&gt;0</formula>
    </cfRule>
    <cfRule type="expression" dxfId="1988" priority="28">
      <formula>H29&lt;0</formula>
    </cfRule>
  </conditionalFormatting>
  <conditionalFormatting sqref="H30">
    <cfRule type="expression" dxfId="1987" priority="25">
      <formula>H30&gt;0</formula>
    </cfRule>
    <cfRule type="expression" dxfId="1986" priority="26">
      <formula>H30&lt;0</formula>
    </cfRule>
  </conditionalFormatting>
  <conditionalFormatting sqref="H31">
    <cfRule type="expression" dxfId="1985" priority="23">
      <formula>H31&gt;0</formula>
    </cfRule>
    <cfRule type="expression" dxfId="1984" priority="24">
      <formula>H31&lt;0</formula>
    </cfRule>
  </conditionalFormatting>
  <conditionalFormatting sqref="Q7">
    <cfRule type="expression" dxfId="1983" priority="21">
      <formula>Q7&gt;0</formula>
    </cfRule>
    <cfRule type="expression" dxfId="1982" priority="22">
      <formula>Q7&lt;0</formula>
    </cfRule>
  </conditionalFormatting>
  <conditionalFormatting sqref="Q8">
    <cfRule type="expression" dxfId="1981" priority="19">
      <formula>Q8&gt;0</formula>
    </cfRule>
    <cfRule type="expression" dxfId="1980" priority="20">
      <formula>Q8&lt;0</formula>
    </cfRule>
  </conditionalFormatting>
  <conditionalFormatting sqref="F73:F82">
    <cfRule type="expression" dxfId="1979" priority="17">
      <formula>F73&gt;0</formula>
    </cfRule>
    <cfRule type="expression" dxfId="1978" priority="18">
      <formula>F73&lt;0</formula>
    </cfRule>
  </conditionalFormatting>
  <conditionalFormatting sqref="H73:H76">
    <cfRule type="expression" dxfId="1977" priority="15">
      <formula>H73&gt;0</formula>
    </cfRule>
    <cfRule type="expression" dxfId="1976" priority="16">
      <formula>H73&lt;0</formula>
    </cfRule>
  </conditionalFormatting>
  <conditionalFormatting sqref="F69:F72">
    <cfRule type="expression" dxfId="1975" priority="13">
      <formula>F69&gt;0</formula>
    </cfRule>
    <cfRule type="expression" dxfId="1974" priority="14">
      <formula>F69&lt;0</formula>
    </cfRule>
  </conditionalFormatting>
  <conditionalFormatting sqref="H69:H72">
    <cfRule type="expression" dxfId="1973" priority="11">
      <formula>H69&gt;0</formula>
    </cfRule>
    <cfRule type="expression" dxfId="1972" priority="12">
      <formula>H69&lt;0</formula>
    </cfRule>
  </conditionalFormatting>
  <conditionalFormatting sqref="I73:I76">
    <cfRule type="expression" dxfId="1971" priority="9">
      <formula>I73&gt;0</formula>
    </cfRule>
    <cfRule type="expression" dxfId="1970" priority="10">
      <formula>I73&lt;0</formula>
    </cfRule>
  </conditionalFormatting>
  <conditionalFormatting sqref="I69:I72">
    <cfRule type="expression" dxfId="1969" priority="7">
      <formula>I69&gt;0</formula>
    </cfRule>
    <cfRule type="expression" dxfId="1968" priority="8">
      <formula>I69&lt;0</formula>
    </cfRule>
  </conditionalFormatting>
  <conditionalFormatting sqref="H77">
    <cfRule type="expression" dxfId="1967" priority="5">
      <formula>H77&gt;0</formula>
    </cfRule>
    <cfRule type="expression" dxfId="1966" priority="6">
      <formula>H77&lt;0</formula>
    </cfRule>
  </conditionalFormatting>
  <conditionalFormatting sqref="H78">
    <cfRule type="expression" dxfId="1965" priority="3">
      <formula>H78&gt;0</formula>
    </cfRule>
    <cfRule type="expression" dxfId="1964" priority="4">
      <formula>H78&lt;0</formula>
    </cfRule>
  </conditionalFormatting>
  <conditionalFormatting sqref="H79">
    <cfRule type="expression" dxfId="1963" priority="1">
      <formula>H79&gt;0</formula>
    </cfRule>
    <cfRule type="expression" dxfId="19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39.25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39.25</v>
      </c>
      <c r="R4" s="504">
        <v>-2.9700000000000001E-2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04" t="s">
        <v>78</v>
      </c>
      <c r="P42" s="80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43.175000000000004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42.782500000000006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42.39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41.997500000000002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41.605000000000004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41.212499999999999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40.82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40.427500000000002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40.035000000000004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39.642499999999998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39.25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38.857500000000002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38.464999999999996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38.072499999999998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37.68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37.287500000000001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36.894999999999996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36.502500000000005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36.11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35.717500000000001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35.325000000000003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961" priority="29">
      <formula>N19&gt;0</formula>
    </cfRule>
    <cfRule type="expression" dxfId="19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959" priority="23">
      <formula>F22&gt;0</formula>
    </cfRule>
    <cfRule type="expression" dxfId="1958" priority="24">
      <formula>F22&lt;0</formula>
    </cfRule>
  </conditionalFormatting>
  <conditionalFormatting sqref="H22:H31">
    <cfRule type="expression" dxfId="1957" priority="21">
      <formula>H22&gt;0</formula>
    </cfRule>
    <cfRule type="expression" dxfId="1956" priority="22">
      <formula>H22&lt;0</formula>
    </cfRule>
  </conditionalFormatting>
  <conditionalFormatting sqref="I21:J31">
    <cfRule type="expression" dxfId="1955" priority="19">
      <formula>I21&gt;0</formula>
    </cfRule>
    <cfRule type="expression" dxfId="1954" priority="20">
      <formula>I21&lt;0</formula>
    </cfRule>
  </conditionalFormatting>
  <conditionalFormatting sqref="Q8">
    <cfRule type="expression" dxfId="1953" priority="11">
      <formula>Q8&gt;0</formula>
    </cfRule>
    <cfRule type="expression" dxfId="1952" priority="12">
      <formula>Q8&lt;0</formula>
    </cfRule>
  </conditionalFormatting>
  <conditionalFormatting sqref="Q7">
    <cfRule type="expression" dxfId="1951" priority="13">
      <formula>Q7&gt;0</formula>
    </cfRule>
    <cfRule type="expression" dxfId="1950" priority="14">
      <formula>Q7&lt;0</formula>
    </cfRule>
  </conditionalFormatting>
  <conditionalFormatting sqref="F56:F66">
    <cfRule type="expression" dxfId="1949" priority="9">
      <formula>F56&gt;0</formula>
    </cfRule>
    <cfRule type="expression" dxfId="1948" priority="10">
      <formula>F56&lt;0</formula>
    </cfRule>
  </conditionalFormatting>
  <conditionalFormatting sqref="H56:H66">
    <cfRule type="expression" dxfId="1947" priority="7">
      <formula>H56&gt;0</formula>
    </cfRule>
    <cfRule type="expression" dxfId="1946" priority="8">
      <formula>H56&lt;0</formula>
    </cfRule>
  </conditionalFormatting>
  <conditionalFormatting sqref="I56:I66">
    <cfRule type="expression" dxfId="1945" priority="5">
      <formula>I56&gt;0</formula>
    </cfRule>
    <cfRule type="expression" dxfId="1944" priority="6">
      <formula>I56&lt;0</formula>
    </cfRule>
  </conditionalFormatting>
  <conditionalFormatting sqref="F21">
    <cfRule type="expression" dxfId="1943" priority="3">
      <formula>F21&gt;0</formula>
    </cfRule>
    <cfRule type="expression" dxfId="1942" priority="4">
      <formula>F21&lt;0</formula>
    </cfRule>
  </conditionalFormatting>
  <conditionalFormatting sqref="H21">
    <cfRule type="expression" dxfId="1941" priority="1">
      <formula>H21&gt;0</formula>
    </cfRule>
    <cfRule type="expression" dxfId="19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7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59.34813333333333</v>
      </c>
      <c r="T3" s="1">
        <v>43112</v>
      </c>
      <c r="U3" t="s">
        <v>947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49.38</v>
      </c>
      <c r="R4" s="226">
        <v>-1.6500000000000001E-2</v>
      </c>
      <c r="T4" s="1">
        <v>43114</v>
      </c>
      <c r="U4" t="s">
        <v>945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7407</v>
      </c>
      <c r="T5" s="1">
        <v>43117</v>
      </c>
      <c r="U5" t="s">
        <v>958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8902.2199999999993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-337.350000000004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-1495.2199999999993</v>
      </c>
      <c r="T8" s="159">
        <v>43167</v>
      </c>
      <c r="U8" t="s">
        <v>946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-0.16796035146289345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2.5111381125961927E-2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300</v>
      </c>
      <c r="D22" s="14"/>
      <c r="E22" s="14"/>
      <c r="F22" s="18">
        <f>SUM(F2:F17)</f>
        <v>18130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811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813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826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3" si="16">C39*(E39-D39)</f>
        <v>-545.00000000000023</v>
      </c>
      <c r="G39" s="39">
        <f t="shared" ref="G39:G43" si="17">D39*C39</f>
        <v>6238</v>
      </c>
      <c r="H39" s="226">
        <f t="shared" ref="H39:H43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54.318000000000005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53.824200000000005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53.330400000000004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52.836600000000004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9"/>
        <v>52.342800000000004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9"/>
        <v>51.849000000000004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51.355200000000004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50.861400000000003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50.367600000000003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49.873800000000003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49.38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48.886200000000002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48.392400000000002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47.898600000000002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47.404800000000002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46.911000000000001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46.417200000000001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45.923400000000008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45.429600000000008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44.9358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44.442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939" priority="54">
      <formula>N23&gt;0</formula>
    </cfRule>
    <cfRule type="expression" dxfId="193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37" priority="48">
      <formula>F79&gt;0</formula>
    </cfRule>
    <cfRule type="expression" dxfId="1936" priority="49">
      <formula>F79&lt;0</formula>
    </cfRule>
  </conditionalFormatting>
  <conditionalFormatting sqref="H79:H97 H101:H118">
    <cfRule type="expression" dxfId="1935" priority="46">
      <formula>H79&gt;0</formula>
    </cfRule>
    <cfRule type="expression" dxfId="1934" priority="47">
      <formula>H79&lt;0</formula>
    </cfRule>
  </conditionalFormatting>
  <conditionalFormatting sqref="I75:I97 I100:I118">
    <cfRule type="expression" dxfId="1933" priority="44">
      <formula>I75&gt;0</formula>
    </cfRule>
    <cfRule type="expression" dxfId="1932" priority="45">
      <formula>I75&lt;0</formula>
    </cfRule>
  </conditionalFormatting>
  <conditionalFormatting sqref="Q7">
    <cfRule type="expression" dxfId="1931" priority="42">
      <formula>Q7&gt;0</formula>
    </cfRule>
    <cfRule type="expression" dxfId="1930" priority="43">
      <formula>Q7&lt;0</formula>
    </cfRule>
  </conditionalFormatting>
  <conditionalFormatting sqref="Q8">
    <cfRule type="expression" dxfId="1929" priority="40">
      <formula>Q8&gt;0</formula>
    </cfRule>
    <cfRule type="expression" dxfId="1928" priority="41">
      <formula>Q8&lt;0</formula>
    </cfRule>
  </conditionalFormatting>
  <conditionalFormatting sqref="F75:F78">
    <cfRule type="expression" dxfId="1927" priority="38">
      <formula>F75&gt;0</formula>
    </cfRule>
    <cfRule type="expression" dxfId="1926" priority="39">
      <formula>F75&lt;0</formula>
    </cfRule>
  </conditionalFormatting>
  <conditionalFormatting sqref="H75:H78">
    <cfRule type="expression" dxfId="1925" priority="36">
      <formula>H75&gt;0</formula>
    </cfRule>
    <cfRule type="expression" dxfId="1924" priority="37">
      <formula>H75&lt;0</formula>
    </cfRule>
  </conditionalFormatting>
  <conditionalFormatting sqref="F100:F114">
    <cfRule type="expression" dxfId="1923" priority="30">
      <formula>F100&gt;0</formula>
    </cfRule>
    <cfRule type="expression" dxfId="1922" priority="31">
      <formula>F100&lt;0</formula>
    </cfRule>
  </conditionalFormatting>
  <conditionalFormatting sqref="H100:H114">
    <cfRule type="expression" dxfId="1921" priority="28">
      <formula>H100&gt;0</formula>
    </cfRule>
    <cfRule type="expression" dxfId="1920" priority="29">
      <formula>H100&lt;0</formula>
    </cfRule>
  </conditionalFormatting>
  <conditionalFormatting sqref="F29:F61">
    <cfRule type="expression" dxfId="1919" priority="26">
      <formula>F29&gt;0</formula>
    </cfRule>
    <cfRule type="expression" dxfId="1918" priority="27">
      <formula>F29&lt;0</formula>
    </cfRule>
  </conditionalFormatting>
  <conditionalFormatting sqref="H29:H61">
    <cfRule type="expression" dxfId="1917" priority="24">
      <formula>H29&gt;0</formula>
    </cfRule>
    <cfRule type="expression" dxfId="1916" priority="25">
      <formula>H29&lt;0</formula>
    </cfRule>
  </conditionalFormatting>
  <conditionalFormatting sqref="J38:J68">
    <cfRule type="expression" dxfId="1915" priority="22">
      <formula>J38&gt;0</formula>
    </cfRule>
    <cfRule type="expression" dxfId="1914" priority="23">
      <formula>J38&lt;0</formula>
    </cfRule>
  </conditionalFormatting>
  <conditionalFormatting sqref="J43">
    <cfRule type="expression" dxfId="1913" priority="20">
      <formula>J43&gt;0</formula>
    </cfRule>
    <cfRule type="expression" dxfId="1912" priority="21">
      <formula>J43&lt;0</formula>
    </cfRule>
  </conditionalFormatting>
  <conditionalFormatting sqref="Q9">
    <cfRule type="expression" dxfId="1911" priority="14">
      <formula>Q9&gt;0</formula>
    </cfRule>
    <cfRule type="expression" dxfId="1910" priority="15">
      <formula>Q9&lt;0</formula>
    </cfRule>
  </conditionalFormatting>
  <conditionalFormatting sqref="R4">
    <cfRule type="expression" dxfId="1909" priority="16">
      <formula>R4&gt;0</formula>
    </cfRule>
    <cfRule type="expression" dxfId="190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07" priority="11">
      <formula>F120&gt;0</formula>
    </cfRule>
    <cfRule type="expression" dxfId="1906" priority="12">
      <formula>F120&lt;0</formula>
    </cfRule>
  </conditionalFormatting>
  <conditionalFormatting sqref="H120:H160">
    <cfRule type="expression" dxfId="1905" priority="9">
      <formula>H120&gt;0</formula>
    </cfRule>
    <cfRule type="expression" dxfId="1904" priority="10">
      <formula>H120&lt;0</formula>
    </cfRule>
  </conditionalFormatting>
  <conditionalFormatting sqref="J129:J160">
    <cfRule type="expression" dxfId="1903" priority="7">
      <formula>J129&gt;0</formula>
    </cfRule>
    <cfRule type="expression" dxfId="1902" priority="8">
      <formula>J129&lt;0</formula>
    </cfRule>
  </conditionalFormatting>
  <conditionalFormatting sqref="J134">
    <cfRule type="expression" dxfId="1901" priority="5">
      <formula>J134&gt;0</formula>
    </cfRule>
    <cfRule type="expression" dxfId="1900" priority="6">
      <formula>J134&lt;0</formula>
    </cfRule>
  </conditionalFormatting>
  <conditionalFormatting sqref="J31:J40">
    <cfRule type="expression" dxfId="1899" priority="3">
      <formula>J31&gt;0</formula>
    </cfRule>
    <cfRule type="expression" dxfId="1898" priority="4">
      <formula>J31&lt;0</formula>
    </cfRule>
  </conditionalFormatting>
  <conditionalFormatting sqref="J36:J37">
    <cfRule type="expression" dxfId="1897" priority="1">
      <formula>J36&gt;0</formula>
    </cfRule>
    <cfRule type="expression" dxfId="189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155.15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155.15</v>
      </c>
      <c r="R4" s="504">
        <v>-2.75E-2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4" t="s">
        <v>78</v>
      </c>
      <c r="P42" s="804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170.66500000000002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169.11350000000002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167.56200000000001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166.01050000000001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164.459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162.9075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161.35600000000002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159.80450000000002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158.25300000000001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156.70150000000001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155.15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153.5985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152.047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150.49549999999999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148.94399999999999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147.39250000000001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145.84100000000001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144.2895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142.738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141.18650000000002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139.63500000000002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895" priority="35">
      <formula>N19&gt;0</formula>
    </cfRule>
    <cfRule type="expression" dxfId="18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893" priority="21">
      <formula>F25&gt;0</formula>
    </cfRule>
    <cfRule type="expression" dxfId="1892" priority="22">
      <formula>F25&lt;0</formula>
    </cfRule>
  </conditionalFormatting>
  <conditionalFormatting sqref="H25:H47">
    <cfRule type="expression" dxfId="1891" priority="19">
      <formula>H25&gt;0</formula>
    </cfRule>
    <cfRule type="expression" dxfId="1890" priority="20">
      <formula>H25&lt;0</formula>
    </cfRule>
  </conditionalFormatting>
  <conditionalFormatting sqref="I25:I27">
    <cfRule type="expression" dxfId="1889" priority="15">
      <formula>I25&gt;0</formula>
    </cfRule>
    <cfRule type="expression" dxfId="1888" priority="16">
      <formula>I25&lt;0</formula>
    </cfRule>
  </conditionalFormatting>
  <conditionalFormatting sqref="Q7">
    <cfRule type="expression" dxfId="1887" priority="5">
      <formula>Q7&gt;0</formula>
    </cfRule>
    <cfRule type="expression" dxfId="1886" priority="6">
      <formula>Q7&lt;0</formula>
    </cfRule>
  </conditionalFormatting>
  <conditionalFormatting sqref="Q8">
    <cfRule type="expression" dxfId="1885" priority="3">
      <formula>Q8&gt;0</formula>
    </cfRule>
    <cfRule type="expression" dxfId="18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88.34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88.34</v>
      </c>
      <c r="R4" s="487">
        <v>-5.6399999999999999E-2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97.174000000000007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96.290600000000012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95.407200000000003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94.523800000000008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93.640400000000014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92.757000000000005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91.87360000000001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90.990200000000002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90.106800000000007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89.223399999999998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88.34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87.456600000000009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86.5732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85.689800000000005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84.806399999999996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83.923000000000002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83.039599999999993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82.156200000000013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81.272800000000004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80.389400000000009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79.506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883" priority="9">
      <formula>F36&gt;0</formula>
    </cfRule>
    <cfRule type="expression" dxfId="1882" priority="10">
      <formula>F36&lt;0</formula>
    </cfRule>
  </conditionalFormatting>
  <conditionalFormatting sqref="F25:F35">
    <cfRule type="expression" dxfId="1881" priority="7">
      <formula>F25&gt;0</formula>
    </cfRule>
    <cfRule type="expression" dxfId="1880" priority="8">
      <formula>F25&lt;0</formula>
    </cfRule>
  </conditionalFormatting>
  <conditionalFormatting sqref="H25:H35">
    <cfRule type="expression" dxfId="1879" priority="5">
      <formula>H25&gt;0</formula>
    </cfRule>
    <cfRule type="expression" dxfId="1878" priority="6">
      <formula>H25&lt;0</formula>
    </cfRule>
  </conditionalFormatting>
  <conditionalFormatting sqref="Q7">
    <cfRule type="expression" dxfId="1877" priority="3">
      <formula>Q7&gt;0</formula>
    </cfRule>
    <cfRule type="expression" dxfId="1876" priority="4">
      <formula>Q7&lt;0</formula>
    </cfRule>
  </conditionalFormatting>
  <conditionalFormatting sqref="Q8">
    <cfRule type="expression" dxfId="1875" priority="1">
      <formula>Q8&gt;0</formula>
    </cfRule>
    <cfRule type="expression" dxfId="18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95.1</v>
      </c>
      <c r="R4" s="509">
        <v>-2.7799999999999998E-2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747</v>
      </c>
      <c r="P20" s="7" t="s">
        <v>748</v>
      </c>
      <c r="Q20" s="7" t="s">
        <v>749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750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751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752</v>
      </c>
      <c r="P23" s="7" t="s">
        <v>753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734</v>
      </c>
      <c r="P24" s="7" t="s">
        <v>754</v>
      </c>
      <c r="Q24" s="7" t="s">
        <v>754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752</v>
      </c>
      <c r="P25" s="7" t="s">
        <v>755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756</v>
      </c>
      <c r="P26" s="7" t="s">
        <v>748</v>
      </c>
      <c r="Q26" s="7" t="s">
        <v>749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751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734</v>
      </c>
      <c r="P29" s="7" t="s">
        <v>754</v>
      </c>
      <c r="Q29" s="7" t="s">
        <v>754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757</v>
      </c>
      <c r="P30" s="7" t="s">
        <v>748</v>
      </c>
      <c r="Q30" s="7" t="s">
        <v>749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750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104.61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103.65900000000001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102.708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101.75700000000001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100.806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99.855000000000004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98.903999999999996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97.953000000000003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97.001999999999995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96.051000000000002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95.1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94.148999999999987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93.197999999999993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92.246999999999986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91.295999999999992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90.344999999999985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89.393999999999991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88.442999999999998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87.492000000000004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86.540999999999997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873" priority="37">
      <formula>F25&gt;0</formula>
    </cfRule>
    <cfRule type="expression" dxfId="1872" priority="38">
      <formula>F25&lt;0</formula>
    </cfRule>
  </conditionalFormatting>
  <conditionalFormatting sqref="Q7">
    <cfRule type="expression" dxfId="1871" priority="35">
      <formula>Q7&gt;0</formula>
    </cfRule>
    <cfRule type="expression" dxfId="1870" priority="36">
      <formula>Q7&lt;0</formula>
    </cfRule>
  </conditionalFormatting>
  <conditionalFormatting sqref="Q8">
    <cfRule type="expression" dxfId="1869" priority="33">
      <formula>Q8&gt;0</formula>
    </cfRule>
    <cfRule type="expression" dxfId="1868" priority="34">
      <formula>Q8&lt;0</formula>
    </cfRule>
  </conditionalFormatting>
  <conditionalFormatting sqref="F44:F46">
    <cfRule type="expression" dxfId="1867" priority="31">
      <formula>F44&gt;0</formula>
    </cfRule>
    <cfRule type="expression" dxfId="1866" priority="32">
      <formula>F44&lt;0</formula>
    </cfRule>
  </conditionalFormatting>
  <conditionalFormatting sqref="H44:H46">
    <cfRule type="expression" dxfId="1865" priority="29">
      <formula>H44&gt;0</formula>
    </cfRule>
    <cfRule type="expression" dxfId="1864" priority="30">
      <formula>H44&lt;0</formula>
    </cfRule>
  </conditionalFormatting>
  <conditionalFormatting sqref="F89:F110">
    <cfRule type="expression" dxfId="1863" priority="27">
      <formula>F89&gt;0</formula>
    </cfRule>
    <cfRule type="expression" dxfId="1862" priority="28">
      <formula>F89&lt;0</formula>
    </cfRule>
  </conditionalFormatting>
  <conditionalFormatting sqref="H89:H110">
    <cfRule type="expression" dxfId="1861" priority="25">
      <formula>H89&gt;0</formula>
    </cfRule>
    <cfRule type="expression" dxfId="1860" priority="26">
      <formula>H89&lt;0</formula>
    </cfRule>
  </conditionalFormatting>
  <conditionalFormatting sqref="Q10">
    <cfRule type="expression" dxfId="1859" priority="23">
      <formula>Q10&gt;0</formula>
    </cfRule>
    <cfRule type="expression" dxfId="1858" priority="24">
      <formula>Q10&lt;0</formula>
    </cfRule>
  </conditionalFormatting>
  <conditionalFormatting sqref="J25:J38">
    <cfRule type="expression" dxfId="1857" priority="21">
      <formula>J25&gt;0</formula>
    </cfRule>
    <cfRule type="expression" dxfId="1856" priority="22">
      <formula>J25&lt;0</formula>
    </cfRule>
  </conditionalFormatting>
  <conditionalFormatting sqref="K25:K38">
    <cfRule type="expression" dxfId="1855" priority="19">
      <formula>K25&gt;0</formula>
    </cfRule>
    <cfRule type="expression" dxfId="1854" priority="20">
      <formula>K25&lt;0</formula>
    </cfRule>
  </conditionalFormatting>
  <conditionalFormatting sqref="L25:L38">
    <cfRule type="expression" dxfId="1853" priority="17">
      <formula>L25&gt;0</formula>
    </cfRule>
    <cfRule type="expression" dxfId="1852" priority="18">
      <formula>L25&lt;0</formula>
    </cfRule>
  </conditionalFormatting>
  <conditionalFormatting sqref="J40">
    <cfRule type="expression" dxfId="1851" priority="15">
      <formula>J40&gt;0</formula>
    </cfRule>
    <cfRule type="expression" dxfId="1850" priority="16">
      <formula>J40&lt;0</formula>
    </cfRule>
  </conditionalFormatting>
  <conditionalFormatting sqref="L39">
    <cfRule type="expression" dxfId="1849" priority="11">
      <formula>L39&gt;0</formula>
    </cfRule>
    <cfRule type="expression" dxfId="1848" priority="12">
      <formula>L39&lt;0</formula>
    </cfRule>
  </conditionalFormatting>
  <conditionalFormatting sqref="F39">
    <cfRule type="expression" dxfId="1847" priority="9">
      <formula>F39&gt;0</formula>
    </cfRule>
    <cfRule type="expression" dxfId="1846" priority="10">
      <formula>F39&lt;0</formula>
    </cfRule>
  </conditionalFormatting>
  <conditionalFormatting sqref="H39">
    <cfRule type="expression" dxfId="1845" priority="7">
      <formula>H39&gt;0</formula>
    </cfRule>
    <cfRule type="expression" dxfId="1844" priority="8">
      <formula>H39&lt;0</formula>
    </cfRule>
  </conditionalFormatting>
  <conditionalFormatting sqref="J41">
    <cfRule type="expression" dxfId="1843" priority="5">
      <formula>J41&gt;0</formula>
    </cfRule>
    <cfRule type="expression" dxfId="1842" priority="6">
      <formula>J41&lt;0</formula>
    </cfRule>
  </conditionalFormatting>
  <conditionalFormatting sqref="J43">
    <cfRule type="expression" dxfId="1841" priority="3">
      <formula>J43&gt;0</formula>
    </cfRule>
    <cfRule type="expression" dxfId="1840" priority="4">
      <formula>J43&lt;0</formula>
    </cfRule>
  </conditionalFormatting>
  <conditionalFormatting sqref="J44">
    <cfRule type="expression" dxfId="1839" priority="1">
      <formula>J44&gt;0</formula>
    </cfRule>
    <cfRule type="expression" dxfId="183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31.28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31.28</v>
      </c>
      <c r="R4" s="487">
        <v>-1.04E-2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4" t="s">
        <v>78</v>
      </c>
      <c r="Q39" s="804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34.408000000000001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34.095200000000006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33.782400000000003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33.4696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33.156800000000004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32.844000000000001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32.531200000000005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32.218400000000003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31.905600000000003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31.5928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31.28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30.967200000000002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30.654399999999999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30.3416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30.0288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29.716000000000001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29.403199999999998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29.090400000000002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28.777600000000003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28.4648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28.152000000000001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37" priority="31">
      <formula>F29&gt;0</formula>
    </cfRule>
    <cfRule type="expression" dxfId="1836" priority="32">
      <formula>F29&lt;0</formula>
    </cfRule>
  </conditionalFormatting>
  <conditionalFormatting sqref="F29 F31:F35">
    <cfRule type="expression" dxfId="1835" priority="33">
      <formula>F29&gt;0</formula>
    </cfRule>
    <cfRule type="expression" dxfId="1834" priority="34">
      <formula>F29&lt;0</formula>
    </cfRule>
  </conditionalFormatting>
  <conditionalFormatting sqref="H29 H31:H35">
    <cfRule type="expression" dxfId="1833" priority="29">
      <formula>H29&gt;0</formula>
    </cfRule>
    <cfRule type="expression" dxfId="1832" priority="30">
      <formula>H29&lt;0</formula>
    </cfRule>
  </conditionalFormatting>
  <conditionalFormatting sqref="F21:F28">
    <cfRule type="expression" dxfId="1831" priority="27">
      <formula>F21&gt;0</formula>
    </cfRule>
    <cfRule type="expression" dxfId="1830" priority="28">
      <formula>F21&lt;0</formula>
    </cfRule>
  </conditionalFormatting>
  <conditionalFormatting sqref="H21:H28">
    <cfRule type="expression" dxfId="1829" priority="25">
      <formula>H21&gt;0</formula>
    </cfRule>
    <cfRule type="expression" dxfId="1828" priority="26">
      <formula>H21&lt;0</formula>
    </cfRule>
  </conditionalFormatting>
  <conditionalFormatting sqref="Q8">
    <cfRule type="expression" dxfId="1827" priority="21">
      <formula>Q8&gt;0</formula>
    </cfRule>
    <cfRule type="expression" dxfId="1826" priority="22">
      <formula>Q8&lt;0</formula>
    </cfRule>
  </conditionalFormatting>
  <conditionalFormatting sqref="Q7">
    <cfRule type="expression" dxfId="1825" priority="23">
      <formula>Q7&gt;0</formula>
    </cfRule>
    <cfRule type="expression" dxfId="1824" priority="24">
      <formula>Q7&lt;0</formula>
    </cfRule>
  </conditionalFormatting>
  <conditionalFormatting sqref="F30">
    <cfRule type="expression" dxfId="1823" priority="19">
      <formula>F30&gt;0</formula>
    </cfRule>
    <cfRule type="expression" dxfId="1822" priority="20">
      <formula>F30&lt;0</formula>
    </cfRule>
  </conditionalFormatting>
  <conditionalFormatting sqref="H30">
    <cfRule type="expression" dxfId="1821" priority="17">
      <formula>H30&gt;0</formula>
    </cfRule>
    <cfRule type="expression" dxfId="1820" priority="18">
      <formula>H30&lt;0</formula>
    </cfRule>
  </conditionalFormatting>
  <conditionalFormatting sqref="F68 F70:F74">
    <cfRule type="expression" dxfId="1819" priority="13">
      <formula>F68&gt;0</formula>
    </cfRule>
    <cfRule type="expression" dxfId="1818" priority="14">
      <formula>F68&lt;0</formula>
    </cfRule>
  </conditionalFormatting>
  <conditionalFormatting sqref="F68 F70:F74">
    <cfRule type="expression" dxfId="1817" priority="15">
      <formula>F68&gt;0</formula>
    </cfRule>
    <cfRule type="expression" dxfId="1816" priority="16">
      <formula>F68&lt;0</formula>
    </cfRule>
  </conditionalFormatting>
  <conditionalFormatting sqref="H68 H70:H74">
    <cfRule type="expression" dxfId="1815" priority="11">
      <formula>H68&gt;0</formula>
    </cfRule>
    <cfRule type="expression" dxfId="1814" priority="12">
      <formula>H68&lt;0</formula>
    </cfRule>
  </conditionalFormatting>
  <conditionalFormatting sqref="F60:F67">
    <cfRule type="expression" dxfId="1813" priority="9">
      <formula>F60&gt;0</formula>
    </cfRule>
    <cfRule type="expression" dxfId="1812" priority="10">
      <formula>F60&lt;0</formula>
    </cfRule>
  </conditionalFormatting>
  <conditionalFormatting sqref="H60:H67">
    <cfRule type="expression" dxfId="1811" priority="7">
      <formula>H60&gt;0</formula>
    </cfRule>
    <cfRule type="expression" dxfId="1810" priority="8">
      <formula>H60&lt;0</formula>
    </cfRule>
  </conditionalFormatting>
  <conditionalFormatting sqref="F69">
    <cfRule type="expression" dxfId="1809" priority="5">
      <formula>F69&gt;0</formula>
    </cfRule>
    <cfRule type="expression" dxfId="1808" priority="6">
      <formula>F69&lt;0</formula>
    </cfRule>
  </conditionalFormatting>
  <conditionalFormatting sqref="H69">
    <cfRule type="expression" dxfId="1807" priority="3">
      <formula>H69&gt;0</formula>
    </cfRule>
    <cfRule type="expression" dxfId="1806" priority="4">
      <formula>H69&lt;0</formula>
    </cfRule>
  </conditionalFormatting>
  <conditionalFormatting sqref="Q10">
    <cfRule type="expression" dxfId="1805" priority="1">
      <formula>Q10&gt;0</formula>
    </cfRule>
    <cfRule type="expression" dxfId="180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34.56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34.56</v>
      </c>
      <c r="R4" s="487">
        <v>-4.1599999999999998E-2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4" t="s">
        <v>78</v>
      </c>
      <c r="P40" s="80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38.016000000000005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37.670400000000008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37.324800000000003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36.979200000000006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36.633600000000001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36.288000000000004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35.942400000000006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35.596800000000002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35.251200000000004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34.9056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34.56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34.214400000000005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33.8688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33.523200000000003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33.177599999999998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32.832000000000001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32.486400000000003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32.140800000000006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31.795200000000005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31.449600000000004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31.104000000000003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03" priority="11">
      <formula>F33&gt;0</formula>
    </cfRule>
    <cfRule type="expression" dxfId="1802" priority="12">
      <formula>F33&lt;0</formula>
    </cfRule>
  </conditionalFormatting>
  <conditionalFormatting sqref="Q7">
    <cfRule type="expression" dxfId="1801" priority="9">
      <formula>Q7&gt;0</formula>
    </cfRule>
    <cfRule type="expression" dxfId="1800" priority="10">
      <formula>Q7&lt;0</formula>
    </cfRule>
  </conditionalFormatting>
  <conditionalFormatting sqref="Q8">
    <cfRule type="expression" dxfId="1799" priority="7">
      <formula>Q8&gt;0</formula>
    </cfRule>
    <cfRule type="expression" dxfId="1798" priority="8">
      <formula>Q8&lt;0</formula>
    </cfRule>
  </conditionalFormatting>
  <conditionalFormatting sqref="F25:F32">
    <cfRule type="expression" dxfId="1797" priority="5">
      <formula>F25&gt;0</formula>
    </cfRule>
    <cfRule type="expression" dxfId="1796" priority="6">
      <formula>F25&lt;0</formula>
    </cfRule>
  </conditionalFormatting>
  <conditionalFormatting sqref="H25:H32">
    <cfRule type="expression" dxfId="1795" priority="3">
      <formula>H25&gt;0</formula>
    </cfRule>
    <cfRule type="expression" dxfId="1794" priority="4">
      <formula>H25&lt;0</formula>
    </cfRule>
  </conditionalFormatting>
  <conditionalFormatting sqref="Q10">
    <cfRule type="expression" dxfId="1793" priority="1">
      <formula>Q10&gt;0</formula>
    </cfRule>
    <cfRule type="expression" dxfId="179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10.78</v>
      </c>
      <c r="R4" s="487">
        <v>3.7000000000000002E-3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6468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-84.410000000005311</v>
      </c>
      <c r="R7">
        <v>300</v>
      </c>
      <c r="T7" s="1">
        <v>43453</v>
      </c>
      <c r="U7" t="s">
        <v>901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-1367.83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-0.17456095908155231</v>
      </c>
      <c r="T9" s="29">
        <v>43103</v>
      </c>
      <c r="U9" t="s">
        <v>891</v>
      </c>
      <c r="X9" s="134"/>
    </row>
    <row r="10" spans="1:24" x14ac:dyDescent="0.25">
      <c r="A10" t="s">
        <v>842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892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893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902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4" t="s">
        <v>78</v>
      </c>
      <c r="P15" s="804"/>
      <c r="T15" s="1">
        <v>43114</v>
      </c>
      <c r="U15" t="s">
        <v>934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11.858000000000001</v>
      </c>
      <c r="U16" s="487" t="s">
        <v>935</v>
      </c>
      <c r="X16" s="134"/>
    </row>
    <row r="17" spans="1:24" x14ac:dyDescent="0.25">
      <c r="O17" s="81">
        <v>1.0900000000000001</v>
      </c>
      <c r="P17" s="81">
        <f t="shared" ref="P17:P21" si="4">O17*$Q$4</f>
        <v>11.7502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11.6424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11.534599999999999</v>
      </c>
      <c r="X19" s="134"/>
    </row>
    <row r="20" spans="1:24" x14ac:dyDescent="0.25">
      <c r="O20" s="81">
        <v>1.06</v>
      </c>
      <c r="P20" s="81">
        <f t="shared" si="4"/>
        <v>11.4268</v>
      </c>
      <c r="X20" s="134"/>
    </row>
    <row r="21" spans="1:24" x14ac:dyDescent="0.25">
      <c r="O21" s="81">
        <v>1.05</v>
      </c>
      <c r="P21" s="81">
        <f t="shared" si="4"/>
        <v>11.318999999999999</v>
      </c>
      <c r="X21" s="134"/>
    </row>
    <row r="22" spans="1:24" x14ac:dyDescent="0.25">
      <c r="O22" s="81">
        <v>1.04</v>
      </c>
      <c r="P22" s="81">
        <f>O22*$Q$4</f>
        <v>11.2112</v>
      </c>
      <c r="X22" s="134"/>
    </row>
    <row r="23" spans="1:24" x14ac:dyDescent="0.25">
      <c r="O23" s="81">
        <v>1.03</v>
      </c>
      <c r="P23" s="81">
        <f t="shared" ref="P23:P36" si="5">O23*$Q$4</f>
        <v>11.103399999999999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5"/>
        <v>10.9956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10.887799999999999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10.78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10.6722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10.564399999999999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10.4566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10.348799999999999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10.241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10.133199999999999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10.025399999999999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9.9176000000000002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9.8097999999999992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9.702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975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976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791" priority="73">
      <formula>F32&gt;0</formula>
    </cfRule>
    <cfRule type="expression" dxfId="1790" priority="74">
      <formula>F32&lt;0</formula>
    </cfRule>
  </conditionalFormatting>
  <conditionalFormatting sqref="Q7">
    <cfRule type="expression" dxfId="1789" priority="71">
      <formula>Q7&gt;0</formula>
    </cfRule>
    <cfRule type="expression" dxfId="1788" priority="72">
      <formula>Q7&lt;0</formula>
    </cfRule>
  </conditionalFormatting>
  <conditionalFormatting sqref="Q8">
    <cfRule type="expression" dxfId="1787" priority="69">
      <formula>Q8&gt;0</formula>
    </cfRule>
    <cfRule type="expression" dxfId="178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785" priority="61">
      <formula>M58&gt;0</formula>
    </cfRule>
    <cfRule type="expression" dxfId="1784" priority="62">
      <formula>M58&lt;0</formula>
    </cfRule>
  </conditionalFormatting>
  <conditionalFormatting sqref="Q10">
    <cfRule type="expression" dxfId="1783" priority="59">
      <formula>Q10&gt;0</formula>
    </cfRule>
    <cfRule type="expression" dxfId="1782" priority="60">
      <formula>Q10&lt;0</formula>
    </cfRule>
  </conditionalFormatting>
  <conditionalFormatting sqref="F29:F31">
    <cfRule type="expression" dxfId="1781" priority="57">
      <formula>F29&gt;0</formula>
    </cfRule>
    <cfRule type="expression" dxfId="1780" priority="58">
      <formula>F29&lt;0</formula>
    </cfRule>
  </conditionalFormatting>
  <conditionalFormatting sqref="H29:H31">
    <cfRule type="expression" dxfId="1779" priority="55">
      <formula>H29&gt;0</formula>
    </cfRule>
    <cfRule type="expression" dxfId="1778" priority="56">
      <formula>H29&lt;0</formula>
    </cfRule>
  </conditionalFormatting>
  <conditionalFormatting sqref="F83:F94">
    <cfRule type="expression" dxfId="1777" priority="53">
      <formula>F83&gt;0</formula>
    </cfRule>
    <cfRule type="expression" dxfId="1776" priority="54">
      <formula>F83&lt;0</formula>
    </cfRule>
  </conditionalFormatting>
  <conditionalFormatting sqref="H83:H94">
    <cfRule type="expression" dxfId="1775" priority="51">
      <formula>H83&gt;0</formula>
    </cfRule>
    <cfRule type="expression" dxfId="1774" priority="52">
      <formula>H83&lt;0</formula>
    </cfRule>
  </conditionalFormatting>
  <conditionalFormatting sqref="J41">
    <cfRule type="expression" dxfId="1773" priority="49">
      <formula>J41&gt;0</formula>
    </cfRule>
    <cfRule type="expression" dxfId="1772" priority="50">
      <formula>J41&lt;0</formula>
    </cfRule>
  </conditionalFormatting>
  <conditionalFormatting sqref="J49 J39:J47">
    <cfRule type="expression" dxfId="1771" priority="47">
      <formula>J39&gt;0</formula>
    </cfRule>
    <cfRule type="expression" dxfId="1770" priority="48">
      <formula>J39&lt;0</formula>
    </cfRule>
  </conditionalFormatting>
  <conditionalFormatting sqref="F48 H48">
    <cfRule type="expression" dxfId="1769" priority="45">
      <formula>F48&gt;0</formula>
    </cfRule>
    <cfRule type="expression" dxfId="1768" priority="46">
      <formula>F48&lt;0</formula>
    </cfRule>
  </conditionalFormatting>
  <conditionalFormatting sqref="J48">
    <cfRule type="expression" dxfId="1767" priority="43">
      <formula>J48&gt;0</formula>
    </cfRule>
    <cfRule type="expression" dxfId="1766" priority="44">
      <formula>J48&lt;0</formula>
    </cfRule>
  </conditionalFormatting>
  <conditionalFormatting sqref="K45:K52">
    <cfRule type="expression" dxfId="1765" priority="41">
      <formula>K45&gt;0</formula>
    </cfRule>
    <cfRule type="expression" dxfId="1764" priority="42">
      <formula>K45&lt;0</formula>
    </cfRule>
  </conditionalFormatting>
  <conditionalFormatting sqref="K45:K52">
    <cfRule type="expression" dxfId="1763" priority="39">
      <formula>K45&gt;0</formula>
    </cfRule>
    <cfRule type="expression" dxfId="1762" priority="40">
      <formula>K45&lt;0</formula>
    </cfRule>
  </conditionalFormatting>
  <conditionalFormatting sqref="F102:F118 H102:H118 H120:H128 F120:F128">
    <cfRule type="expression" dxfId="1761" priority="35">
      <formula>F102&gt;0</formula>
    </cfRule>
    <cfRule type="expression" dxfId="1760" priority="36">
      <formula>F102&lt;0</formula>
    </cfRule>
  </conditionalFormatting>
  <conditionalFormatting sqref="F96:F101">
    <cfRule type="expression" dxfId="1759" priority="33">
      <formula>F96&gt;0</formula>
    </cfRule>
    <cfRule type="expression" dxfId="1758" priority="34">
      <formula>F96&lt;0</formula>
    </cfRule>
  </conditionalFormatting>
  <conditionalFormatting sqref="H96:H101">
    <cfRule type="expression" dxfId="1757" priority="31">
      <formula>H96&gt;0</formula>
    </cfRule>
    <cfRule type="expression" dxfId="1756" priority="32">
      <formula>H96&lt;0</formula>
    </cfRule>
  </conditionalFormatting>
  <conditionalFormatting sqref="J112">
    <cfRule type="expression" dxfId="1755" priority="29">
      <formula>J112&gt;0</formula>
    </cfRule>
    <cfRule type="expression" dxfId="1754" priority="30">
      <formula>J112&lt;0</formula>
    </cfRule>
  </conditionalFormatting>
  <conditionalFormatting sqref="J110:J118 J120">
    <cfRule type="expression" dxfId="1753" priority="27">
      <formula>J110&gt;0</formula>
    </cfRule>
    <cfRule type="expression" dxfId="1752" priority="28">
      <formula>J110&lt;0</formula>
    </cfRule>
  </conditionalFormatting>
  <conditionalFormatting sqref="F119 H119">
    <cfRule type="expression" dxfId="1751" priority="25">
      <formula>F119&gt;0</formula>
    </cfRule>
    <cfRule type="expression" dxfId="1750" priority="26">
      <formula>F119&lt;0</formula>
    </cfRule>
  </conditionalFormatting>
  <conditionalFormatting sqref="J119">
    <cfRule type="expression" dxfId="1749" priority="23">
      <formula>J119&gt;0</formula>
    </cfRule>
    <cfRule type="expression" dxfId="1748" priority="24">
      <formula>J119&lt;0</formula>
    </cfRule>
  </conditionalFormatting>
  <conditionalFormatting sqref="K112:K123">
    <cfRule type="expression" dxfId="1747" priority="21">
      <formula>K112&gt;0</formula>
    </cfRule>
    <cfRule type="expression" dxfId="1746" priority="22">
      <formula>K112&lt;0</formula>
    </cfRule>
  </conditionalFormatting>
  <conditionalFormatting sqref="K110:K123">
    <cfRule type="expression" dxfId="1745" priority="19">
      <formula>K110&gt;0</formula>
    </cfRule>
    <cfRule type="expression" dxfId="1744" priority="20">
      <formula>K110&lt;0</formula>
    </cfRule>
  </conditionalFormatting>
  <conditionalFormatting sqref="J121">
    <cfRule type="expression" dxfId="1743" priority="17">
      <formula>J121&gt;0</formula>
    </cfRule>
    <cfRule type="expression" dxfId="1742" priority="18">
      <formula>J121&lt;0</formula>
    </cfRule>
  </conditionalFormatting>
  <conditionalFormatting sqref="F25:F28">
    <cfRule type="expression" dxfId="1741" priority="15">
      <formula>F25&gt;0</formula>
    </cfRule>
    <cfRule type="expression" dxfId="1740" priority="16">
      <formula>F25&lt;0</formula>
    </cfRule>
  </conditionalFormatting>
  <conditionalFormatting sqref="H25:H28">
    <cfRule type="expression" dxfId="1739" priority="13">
      <formula>H25&gt;0</formula>
    </cfRule>
    <cfRule type="expression" dxfId="1738" priority="14">
      <formula>H25&lt;0</formula>
    </cfRule>
  </conditionalFormatting>
  <conditionalFormatting sqref="J27:J29">
    <cfRule type="expression" dxfId="1737" priority="11">
      <formula>J27&gt;0</formula>
    </cfRule>
    <cfRule type="expression" dxfId="1736" priority="12">
      <formula>J27&lt;0</formula>
    </cfRule>
  </conditionalFormatting>
  <conditionalFormatting sqref="J30:J31">
    <cfRule type="expression" dxfId="1735" priority="9">
      <formula>J30&gt;0</formula>
    </cfRule>
    <cfRule type="expression" dxfId="1734" priority="10">
      <formula>J30&lt;0</formula>
    </cfRule>
  </conditionalFormatting>
  <conditionalFormatting sqref="J33">
    <cfRule type="expression" dxfId="1733" priority="7">
      <formula>J33&gt;0</formula>
    </cfRule>
    <cfRule type="expression" dxfId="1732" priority="8">
      <formula>J33&lt;0</formula>
    </cfRule>
  </conditionalFormatting>
  <conditionalFormatting sqref="J34">
    <cfRule type="expression" dxfId="1731" priority="5">
      <formula>J34&gt;0</formula>
    </cfRule>
    <cfRule type="expression" dxfId="1730" priority="6">
      <formula>J34&lt;0</formula>
    </cfRule>
  </conditionalFormatting>
  <conditionalFormatting sqref="J35:J43">
    <cfRule type="expression" dxfId="1729" priority="3">
      <formula>J35&gt;0</formula>
    </cfRule>
    <cfRule type="expression" dxfId="1728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55.63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55.63</v>
      </c>
      <c r="R4" s="487">
        <v>-3.9E-2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4" t="s">
        <v>78</v>
      </c>
      <c r="P40" s="80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61.193000000000005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60.636700000000005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60.080400000000004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59.524100000000004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58.967800000000004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58.411500000000004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57.855200000000004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57.298900000000003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56.742600000000003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56.186300000000003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55.63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55.073700000000002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54.517400000000002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53.961100000000002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53.404800000000002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52.848500000000001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52.292200000000001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51.735900000000008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51.179600000000008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50.623300000000008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50.067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27" priority="15">
      <formula>F39&gt;0</formula>
    </cfRule>
    <cfRule type="expression" dxfId="1726" priority="16">
      <formula>F39&lt;0</formula>
    </cfRule>
  </conditionalFormatting>
  <conditionalFormatting sqref="Q7">
    <cfRule type="expression" dxfId="1725" priority="13">
      <formula>Q7&gt;0</formula>
    </cfRule>
    <cfRule type="expression" dxfId="1724" priority="14">
      <formula>Q7&lt;0</formula>
    </cfRule>
  </conditionalFormatting>
  <conditionalFormatting sqref="Q8">
    <cfRule type="expression" dxfId="1723" priority="11">
      <formula>Q8&gt;0</formula>
    </cfRule>
    <cfRule type="expression" dxfId="1722" priority="12">
      <formula>Q8&lt;0</formula>
    </cfRule>
  </conditionalFormatting>
  <conditionalFormatting sqref="F25:F38">
    <cfRule type="expression" dxfId="1721" priority="9">
      <formula>F25&gt;0</formula>
    </cfRule>
    <cfRule type="expression" dxfId="1720" priority="10">
      <formula>F25&lt;0</formula>
    </cfRule>
  </conditionalFormatting>
  <conditionalFormatting sqref="H25:H38">
    <cfRule type="expression" dxfId="1719" priority="7">
      <formula>H25&gt;0</formula>
    </cfRule>
    <cfRule type="expression" dxfId="17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17" priority="3">
      <formula>M55&gt;0</formula>
    </cfRule>
    <cfRule type="expression" dxfId="1716" priority="4">
      <formula>M55&lt;0</formula>
    </cfRule>
  </conditionalFormatting>
  <conditionalFormatting sqref="Q10">
    <cfRule type="expression" dxfId="1715" priority="1">
      <formula>Q10&gt;0</formula>
    </cfRule>
    <cfRule type="expression" dxfId="17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37.6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37.6</v>
      </c>
      <c r="R4" s="487">
        <v>-1.4200000000000001E-2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4" t="s">
        <v>78</v>
      </c>
      <c r="P40" s="80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41.360000000000007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40.984000000000002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40.608000000000004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40.232000000000006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39.856000000000002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39.480000000000004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39.104000000000006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38.728000000000002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38.352000000000004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37.975999999999999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37.6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37.224000000000004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36.847999999999999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36.472000000000001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36.095999999999997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35.72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35.344000000000001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34.968000000000004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34.592000000000006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34.216000000000001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33.840000000000003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13" priority="27">
      <formula>F27&gt;0</formula>
    </cfRule>
    <cfRule type="expression" dxfId="17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11" priority="15">
      <formula>Q8&gt;0</formula>
    </cfRule>
    <cfRule type="expression" dxfId="1710" priority="16">
      <formula>Q8&lt;0</formula>
    </cfRule>
  </conditionalFormatting>
  <conditionalFormatting sqref="Q7">
    <cfRule type="expression" dxfId="1709" priority="17">
      <formula>Q7&gt;0</formula>
    </cfRule>
    <cfRule type="expression" dxfId="1708" priority="18">
      <formula>Q7&lt;0</formula>
    </cfRule>
  </conditionalFormatting>
  <conditionalFormatting sqref="F37:F38">
    <cfRule type="expression" dxfId="1707" priority="13">
      <formula>F37&gt;0</formula>
    </cfRule>
    <cfRule type="expression" dxfId="1706" priority="14">
      <formula>F37&lt;0</formula>
    </cfRule>
  </conditionalFormatting>
  <conditionalFormatting sqref="H37:H38">
    <cfRule type="expression" dxfId="1705" priority="11">
      <formula>H37&gt;0</formula>
    </cfRule>
    <cfRule type="expression" dxfId="1704" priority="12">
      <formula>H37&lt;0</formula>
    </cfRule>
  </conditionalFormatting>
  <conditionalFormatting sqref="F23:F26 H23:H26">
    <cfRule type="expression" dxfId="1703" priority="9">
      <formula>F23&gt;0</formula>
    </cfRule>
    <cfRule type="expression" dxfId="1702" priority="10">
      <formula>F23&lt;0</formula>
    </cfRule>
  </conditionalFormatting>
  <conditionalFormatting sqref="Q10">
    <cfRule type="expression" dxfId="1701" priority="3">
      <formula>Q10&gt;0</formula>
    </cfRule>
    <cfRule type="expression" dxfId="1700" priority="4">
      <formula>Q10&lt;0</formula>
    </cfRule>
  </conditionalFormatting>
  <conditionalFormatting sqref="F22 H22">
    <cfRule type="expression" dxfId="1699" priority="1">
      <formula>F22&gt;0</formula>
    </cfRule>
    <cfRule type="expression" dxfId="1698" priority="2">
      <formula>F22&lt;0</formula>
    </cfRule>
  </conditionalFormatting>
  <conditionalFormatting sqref="M41">
    <cfRule type="expression" dxfId="1697" priority="5">
      <formula>M41&gt;0</formula>
    </cfRule>
    <cfRule type="expression" dxfId="16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62.69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62.69</v>
      </c>
      <c r="R4" s="487">
        <v>1.1000000000000001E-3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68.959000000000003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68.332099999999997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67.705200000000005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67.078299999999999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66.451400000000007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65.8245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65.197599999999994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64.570700000000002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63.943799999999996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63.316899999999997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62.69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62.063099999999999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61.436199999999999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60.809299999999993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60.182399999999994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59.555499999999995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58.928599999999996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58.301700000000004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57.674799999999998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57.047899999999998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56.420999999999999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695" priority="29">
      <formula>F25&gt;0</formula>
    </cfRule>
    <cfRule type="expression" dxfId="1694" priority="30">
      <formula>F25&lt;0</formula>
    </cfRule>
  </conditionalFormatting>
  <conditionalFormatting sqref="Q7">
    <cfRule type="expression" dxfId="1693" priority="27">
      <formula>Q7&gt;0</formula>
    </cfRule>
    <cfRule type="expression" dxfId="1692" priority="28">
      <formula>Q7&lt;0</formula>
    </cfRule>
  </conditionalFormatting>
  <conditionalFormatting sqref="Q8">
    <cfRule type="expression" dxfId="1691" priority="25">
      <formula>Q8&gt;0</formula>
    </cfRule>
    <cfRule type="expression" dxfId="1690" priority="26">
      <formula>Q8&lt;0</formula>
    </cfRule>
  </conditionalFormatting>
  <conditionalFormatting sqref="Q10">
    <cfRule type="expression" dxfId="1689" priority="13">
      <formula>Q10&gt;0</formula>
    </cfRule>
    <cfRule type="expression" dxfId="1688" priority="14">
      <formula>Q10&lt;0</formula>
    </cfRule>
  </conditionalFormatting>
  <conditionalFormatting sqref="M46">
    <cfRule type="expression" dxfId="1687" priority="11">
      <formula>M46&gt;0</formula>
    </cfRule>
    <cfRule type="expression" dxfId="1686" priority="12">
      <formula>M46&lt;0</formula>
    </cfRule>
  </conditionalFormatting>
  <conditionalFormatting sqref="F80:F88 H80:H88">
    <cfRule type="expression" dxfId="1685" priority="9">
      <formula>F80&gt;0</formula>
    </cfRule>
    <cfRule type="expression" dxfId="1684" priority="10">
      <formula>F80&lt;0</formula>
    </cfRule>
  </conditionalFormatting>
  <conditionalFormatting sqref="F75:F79">
    <cfRule type="expression" dxfId="1683" priority="7">
      <formula>F75&gt;0</formula>
    </cfRule>
    <cfRule type="expression" dxfId="1682" priority="8">
      <formula>F75&lt;0</formula>
    </cfRule>
  </conditionalFormatting>
  <conditionalFormatting sqref="H75:H79">
    <cfRule type="expression" dxfId="1681" priority="5">
      <formula>H75&gt;0</formula>
    </cfRule>
    <cfRule type="expression" dxfId="1680" priority="6">
      <formula>H75&lt;0</formula>
    </cfRule>
  </conditionalFormatting>
  <conditionalFormatting sqref="F71:F74">
    <cfRule type="expression" dxfId="1679" priority="3">
      <formula>F71&gt;0</formula>
    </cfRule>
    <cfRule type="expression" dxfId="1678" priority="4">
      <formula>F71&lt;0</formula>
    </cfRule>
  </conditionalFormatting>
  <conditionalFormatting sqref="H71:H74">
    <cfRule type="expression" dxfId="1677" priority="1">
      <formula>H71&gt;0</formula>
    </cfRule>
    <cfRule type="expression" dxfId="16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31.17</v>
      </c>
      <c r="R4" s="509">
        <v>-4.5600000000000002E-2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34.287000000000006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33.975300000000004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33.663600000000002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33.351900000000001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33.040200000000006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32.728500000000004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32.416800000000002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32.1051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31.793400000000002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31.481700000000004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30.8583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30.546600000000002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30.2349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29.923200000000001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29.611499999999999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29.299800000000001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28.988100000000003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28.676400000000005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28.364700000000003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28.053000000000001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5" priority="21">
      <formula>F47&gt;0</formula>
    </cfRule>
    <cfRule type="expression" dxfId="1674" priority="22">
      <formula>F47&lt;0</formula>
    </cfRule>
  </conditionalFormatting>
  <conditionalFormatting sqref="Q7">
    <cfRule type="expression" dxfId="1673" priority="19">
      <formula>Q7&gt;0</formula>
    </cfRule>
    <cfRule type="expression" dxfId="1672" priority="20">
      <formula>Q7&lt;0</formula>
    </cfRule>
  </conditionalFormatting>
  <conditionalFormatting sqref="Q8">
    <cfRule type="expression" dxfId="1671" priority="17">
      <formula>Q8&gt;0</formula>
    </cfRule>
    <cfRule type="expression" dxfId="1670" priority="18">
      <formula>Q8&lt;0</formula>
    </cfRule>
  </conditionalFormatting>
  <conditionalFormatting sqref="F25:F46">
    <cfRule type="expression" dxfId="1669" priority="15">
      <formula>F25&gt;0</formula>
    </cfRule>
    <cfRule type="expression" dxfId="1668" priority="16">
      <formula>F25&lt;0</formula>
    </cfRule>
  </conditionalFormatting>
  <conditionalFormatting sqref="H25:H46">
    <cfRule type="expression" dxfId="1667" priority="13">
      <formula>H25&gt;0</formula>
    </cfRule>
    <cfRule type="expression" dxfId="1666" priority="14">
      <formula>H25&lt;0</formula>
    </cfRule>
  </conditionalFormatting>
  <conditionalFormatting sqref="F89:F110">
    <cfRule type="expression" dxfId="1665" priority="11">
      <formula>F89&gt;0</formula>
    </cfRule>
    <cfRule type="expression" dxfId="1664" priority="12">
      <formula>F89&lt;0</formula>
    </cfRule>
  </conditionalFormatting>
  <conditionalFormatting sqref="H89:H110">
    <cfRule type="expression" dxfId="1663" priority="9">
      <formula>H89&gt;0</formula>
    </cfRule>
    <cfRule type="expression" dxfId="1662" priority="10">
      <formula>H89&lt;0</formula>
    </cfRule>
  </conditionalFormatting>
  <conditionalFormatting sqref="Q10">
    <cfRule type="expression" dxfId="1661" priority="7">
      <formula>Q10&gt;0</formula>
    </cfRule>
    <cfRule type="expression" dxfId="1660" priority="8">
      <formula>Q10&lt;0</formula>
    </cfRule>
  </conditionalFormatting>
  <conditionalFormatting sqref="J25:J38">
    <cfRule type="expression" dxfId="1659" priority="5">
      <formula>J25&gt;0</formula>
    </cfRule>
    <cfRule type="expression" dxfId="1658" priority="6">
      <formula>J25&lt;0</formula>
    </cfRule>
  </conditionalFormatting>
  <conditionalFormatting sqref="K25:K38">
    <cfRule type="expression" dxfId="1657" priority="3">
      <formula>K25&gt;0</formula>
    </cfRule>
    <cfRule type="expression" dxfId="1656" priority="4">
      <formula>K25&lt;0</formula>
    </cfRule>
  </conditionalFormatting>
  <conditionalFormatting sqref="L25:L38">
    <cfRule type="expression" dxfId="1655" priority="1">
      <formula>L25&gt;0</formula>
    </cfRule>
    <cfRule type="expression" dxfId="16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62.49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62.49</v>
      </c>
      <c r="R4" s="487">
        <v>-3.09E-2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68.739000000000004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68.114100000000008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67.489200000000011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66.8643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66.239400000000003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65.614500000000007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64.98960000000001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64.364699999999999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63.739800000000002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63.114900000000006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62.49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61.865099999999998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61.240200000000002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60.615299999999998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59.990400000000001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59.365499999999997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58.740600000000001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58.115700000000004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57.490800000000007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56.865900000000003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56.241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653" priority="23">
      <formula>F34&gt;0</formula>
    </cfRule>
    <cfRule type="expression" dxfId="1652" priority="24">
      <formula>F34&lt;0</formula>
    </cfRule>
  </conditionalFormatting>
  <conditionalFormatting sqref="Q7">
    <cfRule type="expression" dxfId="1651" priority="21">
      <formula>Q7&gt;0</formula>
    </cfRule>
    <cfRule type="expression" dxfId="1650" priority="22">
      <formula>Q7&lt;0</formula>
    </cfRule>
  </conditionalFormatting>
  <conditionalFormatting sqref="Q8">
    <cfRule type="expression" dxfId="1649" priority="19">
      <formula>Q8&gt;0</formula>
    </cfRule>
    <cfRule type="expression" dxfId="1648" priority="20">
      <formula>Q8&lt;0</formula>
    </cfRule>
  </conditionalFormatting>
  <conditionalFormatting sqref="F25:F33">
    <cfRule type="expression" dxfId="1647" priority="17">
      <formula>F25&gt;0</formula>
    </cfRule>
    <cfRule type="expression" dxfId="1646" priority="18">
      <formula>F25&lt;0</formula>
    </cfRule>
  </conditionalFormatting>
  <conditionalFormatting sqref="H25:H33">
    <cfRule type="expression" dxfId="1645" priority="15">
      <formula>H25&gt;0</formula>
    </cfRule>
    <cfRule type="expression" dxfId="1644" priority="16">
      <formula>H25&lt;0</formula>
    </cfRule>
  </conditionalFormatting>
  <conditionalFormatting sqref="M46">
    <cfRule type="expression" dxfId="1643" priority="13">
      <formula>M46&gt;0</formula>
    </cfRule>
    <cfRule type="expression" dxfId="1642" priority="14">
      <formula>M46&lt;0</formula>
    </cfRule>
  </conditionalFormatting>
  <conditionalFormatting sqref="F79:F87 H79:H87">
    <cfRule type="expression" dxfId="1641" priority="11">
      <formula>F79&gt;0</formula>
    </cfRule>
    <cfRule type="expression" dxfId="1640" priority="12">
      <formula>F79&lt;0</formula>
    </cfRule>
  </conditionalFormatting>
  <conditionalFormatting sqref="F70:F78">
    <cfRule type="expression" dxfId="1639" priority="9">
      <formula>F70&gt;0</formula>
    </cfRule>
    <cfRule type="expression" dxfId="1638" priority="10">
      <formula>F70&lt;0</formula>
    </cfRule>
  </conditionalFormatting>
  <conditionalFormatting sqref="H70:H78">
    <cfRule type="expression" dxfId="1637" priority="7">
      <formula>H70&gt;0</formula>
    </cfRule>
    <cfRule type="expression" dxfId="1636" priority="8">
      <formula>H70&lt;0</formula>
    </cfRule>
  </conditionalFormatting>
  <conditionalFormatting sqref="J27:K27 J30:K30 J33:K33 J36:K36 J39:K39 J42:K42">
    <cfRule type="expression" dxfId="1635" priority="5">
      <formula>J27&gt;0</formula>
    </cfRule>
    <cfRule type="expression" dxfId="1634" priority="6">
      <formula>J27&lt;0</formula>
    </cfRule>
  </conditionalFormatting>
  <conditionalFormatting sqref="J28:K29 J31:K32 J34:K35 J37:K38 J40:K41">
    <cfRule type="expression" dxfId="1633" priority="3">
      <formula>J28&gt;0</formula>
    </cfRule>
    <cfRule type="expression" dxfId="1632" priority="4">
      <formula>J28&lt;0</formula>
    </cfRule>
  </conditionalFormatting>
  <conditionalFormatting sqref="L27:L42">
    <cfRule type="expression" dxfId="1631" priority="1">
      <formula>L27&gt;0</formula>
    </cfRule>
    <cfRule type="expression" dxfId="163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24.45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24.45</v>
      </c>
      <c r="R4" s="487">
        <v>-2.5899999999999999E-2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26.895000000000003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26.650500000000001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26.406000000000002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26.1615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25.917000000000002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25.672499999999999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25.428000000000001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25.183499999999999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24.939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24.694499999999998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24.45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24.205500000000001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23.960999999999999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23.7165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23.471999999999998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23.227499999999999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22.982999999999997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22.738500000000002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22.494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22.249500000000001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22.004999999999999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629" priority="9">
      <formula>F57&gt;0</formula>
    </cfRule>
    <cfRule type="expression" dxfId="1628" priority="10">
      <formula>F57&lt;0</formula>
    </cfRule>
  </conditionalFormatting>
  <conditionalFormatting sqref="Q7">
    <cfRule type="expression" dxfId="1627" priority="7">
      <formula>Q7&gt;0</formula>
    </cfRule>
    <cfRule type="expression" dxfId="1626" priority="8">
      <formula>Q7&lt;0</formula>
    </cfRule>
  </conditionalFormatting>
  <conditionalFormatting sqref="Q8">
    <cfRule type="expression" dxfId="1625" priority="5">
      <formula>Q8&gt;0</formula>
    </cfRule>
    <cfRule type="expression" dxfId="1624" priority="6">
      <formula>Q8&lt;0</formula>
    </cfRule>
  </conditionalFormatting>
  <conditionalFormatting sqref="F25:F56">
    <cfRule type="expression" dxfId="1623" priority="3">
      <formula>F25&gt;0</formula>
    </cfRule>
    <cfRule type="expression" dxfId="1622" priority="4">
      <formula>F25&lt;0</formula>
    </cfRule>
  </conditionalFormatting>
  <conditionalFormatting sqref="H25:H56">
    <cfRule type="expression" dxfId="1621" priority="1">
      <formula>H25&gt;0</formula>
    </cfRule>
    <cfRule type="expression" dxfId="162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70.55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70.55</v>
      </c>
      <c r="R4" s="487">
        <v>-5.1200000000000002E-2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77.605000000000004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76.899500000000003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76.194000000000003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75.488500000000002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74.783000000000001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74.077500000000001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73.372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72.666499999999999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71.960999999999999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71.255499999999998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70.55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69.844499999999996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69.138999999999996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68.433499999999995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67.727999999999994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67.022499999999994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66.316999999999993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65.611500000000007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64.906000000000006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64.200500000000005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63.494999999999997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19" priority="15">
      <formula>F57&gt;0</formula>
    </cfRule>
    <cfRule type="expression" dxfId="1618" priority="16">
      <formula>F57&lt;0</formula>
    </cfRule>
  </conditionalFormatting>
  <conditionalFormatting sqref="Q7">
    <cfRule type="expression" dxfId="1617" priority="13">
      <formula>Q7&gt;0</formula>
    </cfRule>
    <cfRule type="expression" dxfId="1616" priority="14">
      <formula>Q7&lt;0</formula>
    </cfRule>
  </conditionalFormatting>
  <conditionalFormatting sqref="Q8">
    <cfRule type="expression" dxfId="1615" priority="11">
      <formula>Q8&gt;0</formula>
    </cfRule>
    <cfRule type="expression" dxfId="1614" priority="12">
      <formula>Q8&lt;0</formula>
    </cfRule>
  </conditionalFormatting>
  <conditionalFormatting sqref="F25:F56">
    <cfRule type="expression" dxfId="1613" priority="9">
      <formula>F25&gt;0</formula>
    </cfRule>
    <cfRule type="expression" dxfId="1612" priority="10">
      <formula>F25&lt;0</formula>
    </cfRule>
  </conditionalFormatting>
  <conditionalFormatting sqref="H25:H56">
    <cfRule type="expression" dxfId="1611" priority="7">
      <formula>H25&gt;0</formula>
    </cfRule>
    <cfRule type="expression" dxfId="1610" priority="8">
      <formula>H25&lt;0</formula>
    </cfRule>
  </conditionalFormatting>
  <conditionalFormatting sqref="M58">
    <cfRule type="expression" dxfId="1609" priority="5">
      <formula>M58&gt;0</formula>
    </cfRule>
    <cfRule type="expression" dxfId="1608" priority="6">
      <formula>M58&lt;0</formula>
    </cfRule>
  </conditionalFormatting>
  <conditionalFormatting sqref="F84:F115">
    <cfRule type="expression" dxfId="1607" priority="3">
      <formula>F84&gt;0</formula>
    </cfRule>
    <cfRule type="expression" dxfId="1606" priority="4">
      <formula>F84&lt;0</formula>
    </cfRule>
  </conditionalFormatting>
  <conditionalFormatting sqref="H84:H115">
    <cfRule type="expression" dxfId="1605" priority="1">
      <formula>H84&gt;0</formula>
    </cfRule>
    <cfRule type="expression" dxfId="160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185.16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185.16</v>
      </c>
      <c r="R4" s="509">
        <v>-3.73E-2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203.67600000000002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201.8244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199.97280000000001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198.12120000000002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196.2696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194.41800000000001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192.56640000000002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190.7148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188.86320000000001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187.01159999999999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185.16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183.30840000000001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181.45679999999999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179.6052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177.75359999999998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175.90199999999999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174.0504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172.19880000000001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170.34720000000002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168.4956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166.64400000000001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3" priority="21">
      <formula>F47&gt;0</formula>
    </cfRule>
    <cfRule type="expression" dxfId="1602" priority="22">
      <formula>F47&lt;0</formula>
    </cfRule>
  </conditionalFormatting>
  <conditionalFormatting sqref="Q7">
    <cfRule type="expression" dxfId="1601" priority="19">
      <formula>Q7&gt;0</formula>
    </cfRule>
    <cfRule type="expression" dxfId="1600" priority="20">
      <formula>Q7&lt;0</formula>
    </cfRule>
  </conditionalFormatting>
  <conditionalFormatting sqref="Q8">
    <cfRule type="expression" dxfId="1599" priority="17">
      <formula>Q8&gt;0</formula>
    </cfRule>
    <cfRule type="expression" dxfId="1598" priority="18">
      <formula>Q8&lt;0</formula>
    </cfRule>
  </conditionalFormatting>
  <conditionalFormatting sqref="F25:F46">
    <cfRule type="expression" dxfId="1597" priority="15">
      <formula>F25&gt;0</formula>
    </cfRule>
    <cfRule type="expression" dxfId="1596" priority="16">
      <formula>F25&lt;0</formula>
    </cfRule>
  </conditionalFormatting>
  <conditionalFormatting sqref="H25:H46">
    <cfRule type="expression" dxfId="1595" priority="13">
      <formula>H25&gt;0</formula>
    </cfRule>
    <cfRule type="expression" dxfId="1594" priority="14">
      <formula>H25&lt;0</formula>
    </cfRule>
  </conditionalFormatting>
  <conditionalFormatting sqref="F89:F110">
    <cfRule type="expression" dxfId="1593" priority="11">
      <formula>F89&gt;0</formula>
    </cfRule>
    <cfRule type="expression" dxfId="1592" priority="12">
      <formula>F89&lt;0</formula>
    </cfRule>
  </conditionalFormatting>
  <conditionalFormatting sqref="H89:H110">
    <cfRule type="expression" dxfId="1591" priority="9">
      <formula>H89&gt;0</formula>
    </cfRule>
    <cfRule type="expression" dxfId="1590" priority="10">
      <formula>H89&lt;0</formula>
    </cfRule>
  </conditionalFormatting>
  <conditionalFormatting sqref="Q10">
    <cfRule type="expression" dxfId="1589" priority="7">
      <formula>Q10&gt;0</formula>
    </cfRule>
    <cfRule type="expression" dxfId="1588" priority="8">
      <formula>Q10&lt;0</formula>
    </cfRule>
  </conditionalFormatting>
  <conditionalFormatting sqref="J25:J38">
    <cfRule type="expression" dxfId="1587" priority="5">
      <formula>J25&gt;0</formula>
    </cfRule>
    <cfRule type="expression" dxfId="1586" priority="6">
      <formula>J25&lt;0</formula>
    </cfRule>
  </conditionalFormatting>
  <conditionalFormatting sqref="K25:K38">
    <cfRule type="expression" dxfId="1585" priority="3">
      <formula>K25&gt;0</formula>
    </cfRule>
    <cfRule type="expression" dxfId="1584" priority="4">
      <formula>K25&lt;0</formula>
    </cfRule>
  </conditionalFormatting>
  <conditionalFormatting sqref="L25:L38">
    <cfRule type="expression" dxfId="1583" priority="1">
      <formula>L25&gt;0</formula>
    </cfRule>
    <cfRule type="expression" dxfId="158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60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5500</v>
      </c>
      <c r="Y2" s="62">
        <v>42804</v>
      </c>
      <c r="Z2" s="805" t="s">
        <v>725</v>
      </c>
      <c r="AA2" s="805"/>
      <c r="AB2" s="805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1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15.874203636363625</v>
      </c>
      <c r="Y3" s="62">
        <v>42866</v>
      </c>
      <c r="Z3" s="805" t="s">
        <v>726</v>
      </c>
      <c r="AA3" s="805"/>
      <c r="AB3" s="805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15.68</v>
      </c>
      <c r="R4" s="487">
        <v>-3.9800000000000002E-2</v>
      </c>
      <c r="Y4" s="62">
        <v>43088</v>
      </c>
      <c r="Z4" s="754" t="s">
        <v>838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787</v>
      </c>
      <c r="O5" s="11" t="s">
        <v>67</v>
      </c>
      <c r="Q5" s="3">
        <f>Q4*Q2</f>
        <v>86240</v>
      </c>
      <c r="Y5" s="62">
        <v>43096</v>
      </c>
      <c r="Z5" s="754" t="s">
        <v>843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87308.119999999937</v>
      </c>
      <c r="Y6" s="62">
        <v>43103</v>
      </c>
      <c r="Z6" s="754" t="s">
        <v>894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13547.451000001689</v>
      </c>
      <c r="R7">
        <v>3300</v>
      </c>
      <c r="U7" s="179"/>
      <c r="Y7" s="62"/>
      <c r="Z7" s="754" t="s">
        <v>895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-1068.1199999999371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-1.2233913638272568E-2</v>
      </c>
      <c r="Y9" s="62">
        <v>43106</v>
      </c>
      <c r="Z9" s="765" t="s">
        <v>917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1.2755102040816327E-2</v>
      </c>
      <c r="R11">
        <f>0.05</f>
        <v>0.05</v>
      </c>
      <c r="Y11" s="62">
        <v>43117</v>
      </c>
      <c r="Z11" s="754" t="s">
        <v>956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962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738</v>
      </c>
      <c r="Q14" s="694" t="s">
        <v>739</v>
      </c>
      <c r="R14" s="692" t="s">
        <v>732</v>
      </c>
      <c r="S14" s="692" t="s">
        <v>733</v>
      </c>
      <c r="T14" s="694" t="s">
        <v>735</v>
      </c>
      <c r="U14" s="694" t="s">
        <v>736</v>
      </c>
      <c r="V14" s="692" t="s">
        <v>734</v>
      </c>
      <c r="W14" s="693" t="s">
        <v>737</v>
      </c>
      <c r="Y14" s="62"/>
      <c r="Z14" s="754" t="s">
        <v>965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740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741</v>
      </c>
      <c r="Q16" s="691" t="s">
        <v>731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964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963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>
        <v>43139</v>
      </c>
      <c r="Z19" s="754" t="s">
        <v>992</v>
      </c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  <c r="Y22" s="786">
        <v>43145</v>
      </c>
      <c r="Z22" s="754" t="s">
        <v>82</v>
      </c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4" t="s">
        <v>78</v>
      </c>
      <c r="P41" s="804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19.1296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18.972799999999999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18.815999999999999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18.659199999999998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18.502399999999998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18.345599999999997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18.188799999999997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18.032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17.8752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17.718399999999999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17.561600000000002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17.404800000000002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17.248000000000001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17.091200000000001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16.9344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16.7776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16.620799999999999</v>
      </c>
    </row>
    <row r="59" spans="2:16" x14ac:dyDescent="0.25">
      <c r="B59" s="752">
        <v>43139</v>
      </c>
      <c r="C59" s="4">
        <v>500</v>
      </c>
      <c r="D59" s="78">
        <v>15.88</v>
      </c>
      <c r="E59" s="2">
        <v>0</v>
      </c>
      <c r="F59" s="2">
        <f t="shared" si="0"/>
        <v>7940</v>
      </c>
      <c r="O59" s="81">
        <v>1.05</v>
      </c>
      <c r="P59" s="81">
        <f t="shared" si="3"/>
        <v>16.463999999999999</v>
      </c>
    </row>
    <row r="60" spans="2:16" x14ac:dyDescent="0.25">
      <c r="C60" s="4"/>
      <c r="O60" s="81">
        <v>1.04</v>
      </c>
      <c r="P60" s="81">
        <f t="shared" si="3"/>
        <v>16.307200000000002</v>
      </c>
    </row>
    <row r="61" spans="2:16" x14ac:dyDescent="0.25">
      <c r="O61" s="81">
        <v>1.03</v>
      </c>
      <c r="P61" s="81">
        <f t="shared" si="3"/>
        <v>16.150400000000001</v>
      </c>
    </row>
    <row r="62" spans="2:16" x14ac:dyDescent="0.25">
      <c r="O62" s="81">
        <v>1.02</v>
      </c>
      <c r="P62" s="81">
        <f t="shared" si="3"/>
        <v>15.993600000000001</v>
      </c>
    </row>
    <row r="63" spans="2:16" x14ac:dyDescent="0.25">
      <c r="O63" s="81">
        <v>1.01</v>
      </c>
      <c r="P63" s="81">
        <f t="shared" si="3"/>
        <v>15.8368</v>
      </c>
    </row>
    <row r="64" spans="2:16" x14ac:dyDescent="0.25">
      <c r="O64" s="81">
        <v>1</v>
      </c>
      <c r="P64" s="81">
        <f t="shared" si="3"/>
        <v>15.68</v>
      </c>
    </row>
    <row r="65" spans="1:16" x14ac:dyDescent="0.25">
      <c r="O65" s="81">
        <v>0.99</v>
      </c>
      <c r="P65" s="81">
        <f t="shared" si="3"/>
        <v>15.523199999999999</v>
      </c>
    </row>
    <row r="66" spans="1:16" x14ac:dyDescent="0.25">
      <c r="O66" s="81">
        <v>0.98</v>
      </c>
      <c r="P66" s="81">
        <f t="shared" si="3"/>
        <v>15.366399999999999</v>
      </c>
    </row>
    <row r="67" spans="1:16" x14ac:dyDescent="0.25">
      <c r="O67" s="81">
        <v>0.97</v>
      </c>
      <c r="P67" s="81">
        <f t="shared" si="3"/>
        <v>15.2096</v>
      </c>
    </row>
    <row r="68" spans="1:16" x14ac:dyDescent="0.25">
      <c r="G68" s="29"/>
      <c r="O68" s="81">
        <v>0.96</v>
      </c>
      <c r="P68" s="81">
        <f t="shared" si="3"/>
        <v>15.0528</v>
      </c>
    </row>
    <row r="69" spans="1:16" x14ac:dyDescent="0.25">
      <c r="A69" s="31" t="s">
        <v>81</v>
      </c>
      <c r="B69" s="490"/>
      <c r="C69" s="71">
        <f>SUM(C2:C68)</f>
        <v>16800</v>
      </c>
      <c r="D69" s="18"/>
      <c r="E69" s="18"/>
      <c r="F69" s="18">
        <f>SUM(F2:F68)</f>
        <v>257338.84999999998</v>
      </c>
      <c r="G69" s="14"/>
      <c r="H69" s="71">
        <f>SUM(H2:H68)</f>
        <v>11300</v>
      </c>
      <c r="I69" s="79"/>
      <c r="J69" s="18"/>
      <c r="K69" s="18">
        <f>SUM(K2:K68)</f>
        <v>168692.48000000004</v>
      </c>
      <c r="L69" s="14"/>
      <c r="M69" s="18">
        <f>SUM(M2:M68)</f>
        <v>1338.25</v>
      </c>
      <c r="O69" s="81">
        <v>0.95</v>
      </c>
      <c r="P69" s="81">
        <f t="shared" si="3"/>
        <v>14.895999999999999</v>
      </c>
    </row>
    <row r="70" spans="1:16" ht="15.75" thickBot="1" x14ac:dyDescent="0.3">
      <c r="A70" s="347" t="s">
        <v>194</v>
      </c>
      <c r="B70" s="491"/>
      <c r="C70" s="349">
        <f>SumByColor($A$70, C2:C68)</f>
        <v>11300</v>
      </c>
      <c r="D70" s="349"/>
      <c r="E70" s="349"/>
      <c r="F70" s="350">
        <f>SumByColor($A$70, F2:F68)</f>
        <v>165609</v>
      </c>
      <c r="G70" s="349"/>
      <c r="H70" s="349">
        <f>SumByColor($A$70, H2:H68)</f>
        <v>11300</v>
      </c>
      <c r="I70" s="349"/>
      <c r="J70" s="350"/>
      <c r="K70" s="350">
        <f>SumByColor($A$70, K2:K68)</f>
        <v>168696</v>
      </c>
      <c r="L70" s="349"/>
      <c r="M70" s="350">
        <f>SumByColor($A$70, M2:M68)</f>
        <v>1338</v>
      </c>
      <c r="O70" s="81">
        <v>0.94</v>
      </c>
      <c r="P70" s="81">
        <f t="shared" si="3"/>
        <v>14.739199999999999</v>
      </c>
    </row>
    <row r="71" spans="1:16" x14ac:dyDescent="0.25">
      <c r="O71" s="81">
        <v>0.93</v>
      </c>
      <c r="P71" s="81">
        <f t="shared" si="3"/>
        <v>14.5824</v>
      </c>
    </row>
    <row r="72" spans="1:16" x14ac:dyDescent="0.25">
      <c r="O72" s="81">
        <v>0.92</v>
      </c>
      <c r="P72" s="81">
        <f t="shared" si="3"/>
        <v>14.425600000000001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516</v>
      </c>
      <c r="K73" s="224" t="s">
        <v>150</v>
      </c>
      <c r="L73" s="224" t="s">
        <v>991</v>
      </c>
      <c r="O73" s="81">
        <v>0.91</v>
      </c>
      <c r="P73" s="81">
        <f t="shared" si="3"/>
        <v>14.268800000000001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14.112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13.9552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13.798399999999999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13.6416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13.4848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13.327999999999999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10">
        <v>8000</v>
      </c>
      <c r="D116" s="237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824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831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10">
        <v>4000</v>
      </c>
      <c r="D154" s="237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59" si="94">C156*(E156-D156)</f>
        <v>14144.999999999996</v>
      </c>
      <c r="G156" s="39">
        <f t="shared" ref="G156:G159" si="95">D156*C156</f>
        <v>63099</v>
      </c>
      <c r="H156" s="226">
        <f t="shared" ref="H156:H159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/>
      <c r="C160" s="10"/>
      <c r="D160" s="237"/>
      <c r="E160" s="39"/>
      <c r="F160" s="39"/>
      <c r="G160" s="39"/>
      <c r="H160" s="226"/>
      <c r="I160" s="39"/>
      <c r="J160" s="39"/>
      <c r="K160" s="39"/>
      <c r="L160" s="39"/>
    </row>
    <row r="161" spans="2:12" x14ac:dyDescent="0.25">
      <c r="B161" s="153"/>
      <c r="C161" s="10"/>
      <c r="D161" s="237"/>
      <c r="E161" s="39"/>
      <c r="F161" s="39"/>
      <c r="G161" s="39"/>
      <c r="H161" s="226"/>
      <c r="I161" s="39"/>
      <c r="J161" s="39"/>
      <c r="K161" s="39"/>
      <c r="L161" s="39"/>
    </row>
    <row r="162" spans="2:12" x14ac:dyDescent="0.25">
      <c r="B162" s="153"/>
      <c r="C162" s="10"/>
      <c r="D162" s="237"/>
      <c r="E162" s="39"/>
      <c r="F162" s="39"/>
      <c r="G162" s="39"/>
      <c r="H162" s="226"/>
      <c r="I162" s="39"/>
      <c r="J162" s="39"/>
      <c r="K162" s="39"/>
      <c r="L162" s="39"/>
    </row>
    <row r="163" spans="2:12" x14ac:dyDescent="0.25">
      <c r="B163" s="153"/>
      <c r="C163" s="10"/>
      <c r="D163" s="237"/>
      <c r="E163" s="39"/>
      <c r="F163" s="39"/>
      <c r="G163" s="39"/>
      <c r="H163" s="226"/>
      <c r="I163" s="39"/>
      <c r="J163" s="39"/>
      <c r="K163" s="39"/>
      <c r="L163" s="39"/>
    </row>
    <row r="164" spans="2:12" x14ac:dyDescent="0.25">
      <c r="B164" s="153"/>
      <c r="C164" s="10"/>
      <c r="D164" s="237"/>
      <c r="E164" s="39"/>
      <c r="F164" s="39"/>
      <c r="G164" s="39"/>
      <c r="H164" s="226"/>
      <c r="I164" s="39"/>
      <c r="J164" s="39"/>
      <c r="K164" s="39"/>
      <c r="L164" s="39"/>
    </row>
    <row r="165" spans="2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70" spans="2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2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2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2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2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2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2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581" priority="109">
      <formula>F178&gt;0</formula>
    </cfRule>
    <cfRule type="expression" dxfId="1580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579" priority="102">
      <formula>F171&gt;0</formula>
    </cfRule>
    <cfRule type="expression" dxfId="1578" priority="103">
      <formula>F171&lt;0</formula>
    </cfRule>
  </conditionalFormatting>
  <conditionalFormatting sqref="H171:H177">
    <cfRule type="expression" dxfId="1577" priority="98">
      <formula>H171&gt;0</formula>
    </cfRule>
    <cfRule type="expression" dxfId="1576" priority="99">
      <formula>H171&lt;0</formula>
    </cfRule>
  </conditionalFormatting>
  <conditionalFormatting sqref="Q8">
    <cfRule type="expression" dxfId="1575" priority="84">
      <formula>Q8&gt;0</formula>
    </cfRule>
    <cfRule type="expression" dxfId="1574" priority="85">
      <formula>Q8&lt;0</formula>
    </cfRule>
  </conditionalFormatting>
  <conditionalFormatting sqref="Q7">
    <cfRule type="expression" dxfId="1573" priority="86">
      <formula>Q7&gt;0</formula>
    </cfRule>
    <cfRule type="expression" dxfId="1572" priority="87">
      <formula>Q7&lt;0</formula>
    </cfRule>
  </conditionalFormatting>
  <conditionalFormatting sqref="F279:F285">
    <cfRule type="expression" dxfId="1571" priority="58">
      <formula>F279&gt;0</formula>
    </cfRule>
    <cfRule type="expression" dxfId="1570" priority="59">
      <formula>F279&lt;0</formula>
    </cfRule>
  </conditionalFormatting>
  <conditionalFormatting sqref="F204:F222 H204:H222">
    <cfRule type="expression" dxfId="1569" priority="80">
      <formula>F204&gt;0</formula>
    </cfRule>
    <cfRule type="expression" dxfId="1568" priority="81">
      <formula>F204&lt;0</formula>
    </cfRule>
  </conditionalFormatting>
  <conditionalFormatting sqref="F197:F203">
    <cfRule type="expression" dxfId="1567" priority="78">
      <formula>F197&gt;0</formula>
    </cfRule>
    <cfRule type="expression" dxfId="1566" priority="79">
      <formula>F197&lt;0</formula>
    </cfRule>
  </conditionalFormatting>
  <conditionalFormatting sqref="H197:H203">
    <cfRule type="expression" dxfId="1565" priority="76">
      <formula>H197&gt;0</formula>
    </cfRule>
    <cfRule type="expression" dxfId="1564" priority="77">
      <formula>H197&lt;0</formula>
    </cfRule>
  </conditionalFormatting>
  <conditionalFormatting sqref="F230:F248 H230:H248">
    <cfRule type="expression" dxfId="1563" priority="74">
      <formula>F230&gt;0</formula>
    </cfRule>
    <cfRule type="expression" dxfId="1562" priority="75">
      <formula>F230&lt;0</formula>
    </cfRule>
  </conditionalFormatting>
  <conditionalFormatting sqref="F223:F229">
    <cfRule type="expression" dxfId="1561" priority="72">
      <formula>F223&gt;0</formula>
    </cfRule>
    <cfRule type="expression" dxfId="1560" priority="73">
      <formula>F223&lt;0</formula>
    </cfRule>
  </conditionalFormatting>
  <conditionalFormatting sqref="H223:H229">
    <cfRule type="expression" dxfId="1559" priority="70">
      <formula>H223&gt;0</formula>
    </cfRule>
    <cfRule type="expression" dxfId="1558" priority="71">
      <formula>H223&lt;0</formula>
    </cfRule>
  </conditionalFormatting>
  <conditionalFormatting sqref="F256:F273 H256:H273">
    <cfRule type="expression" dxfId="1557" priority="68">
      <formula>F256&gt;0</formula>
    </cfRule>
    <cfRule type="expression" dxfId="1556" priority="69">
      <formula>F256&lt;0</formula>
    </cfRule>
  </conditionalFormatting>
  <conditionalFormatting sqref="F249:F255">
    <cfRule type="expression" dxfId="1555" priority="66">
      <formula>F249&gt;0</formula>
    </cfRule>
    <cfRule type="expression" dxfId="1554" priority="67">
      <formula>F249&lt;0</formula>
    </cfRule>
  </conditionalFormatting>
  <conditionalFormatting sqref="H249:H255">
    <cfRule type="expression" dxfId="1553" priority="64">
      <formula>H249&gt;0</formula>
    </cfRule>
    <cfRule type="expression" dxfId="1552" priority="65">
      <formula>H249&lt;0</formula>
    </cfRule>
  </conditionalFormatting>
  <conditionalFormatting sqref="F274:F278 H274:H278">
    <cfRule type="expression" dxfId="1551" priority="62">
      <formula>F274&gt;0</formula>
    </cfRule>
    <cfRule type="expression" dxfId="1550" priority="63">
      <formula>F274&lt;0</formula>
    </cfRule>
  </conditionalFormatting>
  <conditionalFormatting sqref="F286:F301 H286:H301">
    <cfRule type="expression" dxfId="1549" priority="60">
      <formula>F286&gt;0</formula>
    </cfRule>
    <cfRule type="expression" dxfId="1548" priority="61">
      <formula>F286&lt;0</formula>
    </cfRule>
  </conditionalFormatting>
  <conditionalFormatting sqref="H279:H285">
    <cfRule type="expression" dxfId="1547" priority="56">
      <formula>H279&gt;0</formula>
    </cfRule>
    <cfRule type="expression" dxfId="1546" priority="57">
      <formula>H279&lt;0</formula>
    </cfRule>
  </conditionalFormatting>
  <conditionalFormatting sqref="F302 H302">
    <cfRule type="expression" dxfId="1545" priority="54">
      <formula>F302&gt;0</formula>
    </cfRule>
    <cfRule type="expression" dxfId="1544" priority="55">
      <formula>F302&lt;0</formula>
    </cfRule>
  </conditionalFormatting>
  <conditionalFormatting sqref="F303:F307 H303:H307">
    <cfRule type="expression" dxfId="1543" priority="52">
      <formula>F303&gt;0</formula>
    </cfRule>
    <cfRule type="expression" dxfId="1542" priority="53">
      <formula>F303&lt;0</formula>
    </cfRule>
  </conditionalFormatting>
  <conditionalFormatting sqref="F315:F330 H315:H330">
    <cfRule type="expression" dxfId="1541" priority="50">
      <formula>F315&gt;0</formula>
    </cfRule>
    <cfRule type="expression" dxfId="1540" priority="51">
      <formula>F315&lt;0</formula>
    </cfRule>
  </conditionalFormatting>
  <conditionalFormatting sqref="F308:F314">
    <cfRule type="expression" dxfId="1539" priority="48">
      <formula>F308&gt;0</formula>
    </cfRule>
    <cfRule type="expression" dxfId="1538" priority="49">
      <formula>F308&lt;0</formula>
    </cfRule>
  </conditionalFormatting>
  <conditionalFormatting sqref="H308:H314">
    <cfRule type="expression" dxfId="1537" priority="46">
      <formula>H308&gt;0</formula>
    </cfRule>
    <cfRule type="expression" dxfId="1536" priority="47">
      <formula>H308&lt;0</formula>
    </cfRule>
  </conditionalFormatting>
  <conditionalFormatting sqref="F332:F337 H332:H337">
    <cfRule type="expression" dxfId="1535" priority="44">
      <formula>F332&gt;0</formula>
    </cfRule>
    <cfRule type="expression" dxfId="1534" priority="45">
      <formula>F332&lt;0</formula>
    </cfRule>
  </conditionalFormatting>
  <conditionalFormatting sqref="F338 H338">
    <cfRule type="expression" dxfId="1533" priority="42">
      <formula>F338&gt;0</formula>
    </cfRule>
    <cfRule type="expression" dxfId="1532" priority="43">
      <formula>F338&lt;0</formula>
    </cfRule>
  </conditionalFormatting>
  <conditionalFormatting sqref="F339:F343 H339:H343">
    <cfRule type="expression" dxfId="1531" priority="40">
      <formula>F339&gt;0</formula>
    </cfRule>
    <cfRule type="expression" dxfId="1530" priority="41">
      <formula>F339&lt;0</formula>
    </cfRule>
  </conditionalFormatting>
  <conditionalFormatting sqref="F351:F366 H351:H366">
    <cfRule type="expression" dxfId="1529" priority="38">
      <formula>F351&gt;0</formula>
    </cfRule>
    <cfRule type="expression" dxfId="1528" priority="39">
      <formula>F351&lt;0</formula>
    </cfRule>
  </conditionalFormatting>
  <conditionalFormatting sqref="F344:F350">
    <cfRule type="expression" dxfId="1527" priority="36">
      <formula>F344&gt;0</formula>
    </cfRule>
    <cfRule type="expression" dxfId="1526" priority="37">
      <formula>F344&lt;0</formula>
    </cfRule>
  </conditionalFormatting>
  <conditionalFormatting sqref="H344:H350">
    <cfRule type="expression" dxfId="1525" priority="34">
      <formula>H344&gt;0</formula>
    </cfRule>
    <cfRule type="expression" dxfId="1524" priority="35">
      <formula>H344&lt;0</formula>
    </cfRule>
  </conditionalFormatting>
  <conditionalFormatting sqref="F367:F372 H367:H372">
    <cfRule type="expression" dxfId="1523" priority="32">
      <formula>F367&gt;0</formula>
    </cfRule>
    <cfRule type="expression" dxfId="1522" priority="33">
      <formula>F367&lt;0</formula>
    </cfRule>
  </conditionalFormatting>
  <conditionalFormatting sqref="F373 H373">
    <cfRule type="expression" dxfId="1521" priority="30">
      <formula>F373&gt;0</formula>
    </cfRule>
    <cfRule type="expression" dxfId="1520" priority="31">
      <formula>F373&lt;0</formula>
    </cfRule>
  </conditionalFormatting>
  <conditionalFormatting sqref="F374:F378 H374:H378">
    <cfRule type="expression" dxfId="1519" priority="28">
      <formula>F374&gt;0</formula>
    </cfRule>
    <cfRule type="expression" dxfId="1518" priority="29">
      <formula>F374&lt;0</formula>
    </cfRule>
  </conditionalFormatting>
  <conditionalFormatting sqref="F386:F401 H386:H401">
    <cfRule type="expression" dxfId="1517" priority="26">
      <formula>F386&gt;0</formula>
    </cfRule>
    <cfRule type="expression" dxfId="1516" priority="27">
      <formula>F386&lt;0</formula>
    </cfRule>
  </conditionalFormatting>
  <conditionalFormatting sqref="F379:F385">
    <cfRule type="expression" dxfId="1515" priority="24">
      <formula>F379&gt;0</formula>
    </cfRule>
    <cfRule type="expression" dxfId="1514" priority="25">
      <formula>F379&lt;0</formula>
    </cfRule>
  </conditionalFormatting>
  <conditionalFormatting sqref="H379:H385">
    <cfRule type="expression" dxfId="1513" priority="22">
      <formula>H379&gt;0</formula>
    </cfRule>
    <cfRule type="expression" dxfId="1512" priority="23">
      <formula>H379&lt;0</formula>
    </cfRule>
  </conditionalFormatting>
  <conditionalFormatting sqref="M430">
    <cfRule type="expression" dxfId="1511" priority="20">
      <formula>M430&gt;0</formula>
    </cfRule>
    <cfRule type="expression" dxfId="1510" priority="21">
      <formula>M430&lt;0</formula>
    </cfRule>
  </conditionalFormatting>
  <conditionalFormatting sqref="F92:F165 H92:H165">
    <cfRule type="expression" dxfId="1509" priority="18">
      <formula>F92&gt;0</formula>
    </cfRule>
    <cfRule type="expression" dxfId="1508" priority="19">
      <formula>F92&lt;0</formula>
    </cfRule>
  </conditionalFormatting>
  <conditionalFormatting sqref="F80:F91">
    <cfRule type="expression" dxfId="1507" priority="16">
      <formula>F80&gt;0</formula>
    </cfRule>
    <cfRule type="expression" dxfId="1506" priority="17">
      <formula>F80&lt;0</formula>
    </cfRule>
  </conditionalFormatting>
  <conditionalFormatting sqref="H80:H91">
    <cfRule type="expression" dxfId="1505" priority="14">
      <formula>H80&gt;0</formula>
    </cfRule>
    <cfRule type="expression" dxfId="1504" priority="15">
      <formula>H80&lt;0</formula>
    </cfRule>
  </conditionalFormatting>
  <conditionalFormatting sqref="F74:F79 H74:H79">
    <cfRule type="expression" dxfId="1503" priority="12">
      <formula>F74&gt;0</formula>
    </cfRule>
    <cfRule type="expression" dxfId="1502" priority="13">
      <formula>F74&lt;0</formula>
    </cfRule>
  </conditionalFormatting>
  <conditionalFormatting sqref="J76:K76">
    <cfRule type="expression" dxfId="1501" priority="10">
      <formula>J76&gt;0</formula>
    </cfRule>
    <cfRule type="expression" dxfId="1500" priority="11">
      <formula>J76&lt;0</formula>
    </cfRule>
  </conditionalFormatting>
  <conditionalFormatting sqref="J77:K83 K82:K165">
    <cfRule type="expression" dxfId="1499" priority="8">
      <formula>J77&gt;0</formula>
    </cfRule>
    <cfRule type="expression" dxfId="1498" priority="9">
      <formula>J77&lt;0</formula>
    </cfRule>
  </conditionalFormatting>
  <conditionalFormatting sqref="L76:L158 L165">
    <cfRule type="expression" dxfId="1497" priority="4">
      <formula>L76&gt;0</formula>
    </cfRule>
    <cfRule type="expression" dxfId="1496" priority="5">
      <formula>L76&lt;0</formula>
    </cfRule>
  </conditionalFormatting>
  <conditionalFormatting sqref="Q10">
    <cfRule type="expression" dxfId="1495" priority="2">
      <formula>Q10&gt;0</formula>
    </cfRule>
    <cfRule type="expression" dxfId="149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14.45</v>
      </c>
      <c r="R4" s="509">
        <v>-5.3699999999999998E-2</v>
      </c>
      <c r="T4" s="159"/>
      <c r="U4" s="1" t="s">
        <v>955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2890</v>
      </c>
      <c r="T5" s="1">
        <v>43112</v>
      </c>
      <c r="U5" t="s">
        <v>953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-600</v>
      </c>
      <c r="R7">
        <v>200</v>
      </c>
      <c r="T7" s="1">
        <v>43117</v>
      </c>
      <c r="U7" t="s">
        <v>960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-600</v>
      </c>
      <c r="U8" t="s">
        <v>961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-0.17191977077363896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3.3217993079584777E-2</v>
      </c>
      <c r="R11">
        <f>0.12</f>
        <v>0.12</v>
      </c>
      <c r="T11" s="159">
        <v>43124</v>
      </c>
      <c r="U11" t="s">
        <v>954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15.895000000000001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15.750500000000001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15.606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15.461500000000001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15.317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15.172499999999999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15.028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14.8835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14.738999999999999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14.5945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14.45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14.305499999999999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14.161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14.016499999999999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13.871999999999998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13.727499999999999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13.582999999999998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13.438499999999999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13.294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13.1495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13.004999999999999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21">
      <formula>F47&gt;0</formula>
    </cfRule>
    <cfRule type="expression" dxfId="1492" priority="22">
      <formula>F47&lt;0</formula>
    </cfRule>
  </conditionalFormatting>
  <conditionalFormatting sqref="Q7">
    <cfRule type="expression" dxfId="1491" priority="19">
      <formula>Q7&gt;0</formula>
    </cfRule>
    <cfRule type="expression" dxfId="1490" priority="20">
      <formula>Q7&lt;0</formula>
    </cfRule>
  </conditionalFormatting>
  <conditionalFormatting sqref="Q8">
    <cfRule type="expression" dxfId="1489" priority="17">
      <formula>Q8&gt;0</formula>
    </cfRule>
    <cfRule type="expression" dxfId="1488" priority="18">
      <formula>Q8&lt;0</formula>
    </cfRule>
  </conditionalFormatting>
  <conditionalFormatting sqref="F25:F46">
    <cfRule type="expression" dxfId="1487" priority="15">
      <formula>F25&gt;0</formula>
    </cfRule>
    <cfRule type="expression" dxfId="1486" priority="16">
      <formula>F25&lt;0</formula>
    </cfRule>
  </conditionalFormatting>
  <conditionalFormatting sqref="H25:H46">
    <cfRule type="expression" dxfId="1485" priority="13">
      <formula>H25&gt;0</formula>
    </cfRule>
    <cfRule type="expression" dxfId="1484" priority="14">
      <formula>H25&lt;0</formula>
    </cfRule>
  </conditionalFormatting>
  <conditionalFormatting sqref="F89:F110">
    <cfRule type="expression" dxfId="1483" priority="11">
      <formula>F89&gt;0</formula>
    </cfRule>
    <cfRule type="expression" dxfId="1482" priority="12">
      <formula>F89&lt;0</formula>
    </cfRule>
  </conditionalFormatting>
  <conditionalFormatting sqref="H89:H110">
    <cfRule type="expression" dxfId="1481" priority="9">
      <formula>H89&gt;0</formula>
    </cfRule>
    <cfRule type="expression" dxfId="1480" priority="10">
      <formula>H89&lt;0</formula>
    </cfRule>
  </conditionalFormatting>
  <conditionalFormatting sqref="Q10">
    <cfRule type="expression" dxfId="1479" priority="7">
      <formula>Q10&gt;0</formula>
    </cfRule>
    <cfRule type="expression" dxfId="1478" priority="8">
      <formula>Q10&lt;0</formula>
    </cfRule>
  </conditionalFormatting>
  <conditionalFormatting sqref="J25:J38">
    <cfRule type="expression" dxfId="1477" priority="5">
      <formula>J25&gt;0</formula>
    </cfRule>
    <cfRule type="expression" dxfId="1476" priority="6">
      <formula>J25&lt;0</formula>
    </cfRule>
  </conditionalFormatting>
  <conditionalFormatting sqref="K25:K38">
    <cfRule type="expression" dxfId="1475" priority="3">
      <formula>K25&gt;0</formula>
    </cfRule>
    <cfRule type="expression" dxfId="1474" priority="4">
      <formula>K25&lt;0</formula>
    </cfRule>
  </conditionalFormatting>
  <conditionalFormatting sqref="L25:L38">
    <cfRule type="expression" dxfId="1473" priority="1">
      <formula>L25&gt;0</formula>
    </cfRule>
    <cfRule type="expression" dxfId="1472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17" activePane="bottomLeft" state="frozen"/>
      <selection activeCell="A2" sqref="A2"/>
      <selection pane="bottomLeft" activeCell="C30" sqref="C30:F30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844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30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29.961077777777767</v>
      </c>
      <c r="T3" s="1" t="s">
        <v>474</v>
      </c>
      <c r="W3" s="134"/>
      <c r="Y3" s="29">
        <v>43095</v>
      </c>
      <c r="Z3" t="s">
        <v>845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27.57</v>
      </c>
      <c r="R4" s="226">
        <v>-4.5999999999999999E-2</v>
      </c>
      <c r="T4" s="159"/>
      <c r="W4" s="134"/>
      <c r="Z4" t="s">
        <v>851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49626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537</v>
      </c>
      <c r="W6" s="134"/>
      <c r="Y6" s="29">
        <v>43102</v>
      </c>
      <c r="Z6" t="s">
        <v>910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-2555.9699999999939</v>
      </c>
      <c r="R7">
        <v>400</v>
      </c>
      <c r="W7" s="134"/>
      <c r="Z7" t="s">
        <v>896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-4303.9399999999878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-7.9806133661561446E-2</v>
      </c>
      <c r="W9" s="134"/>
      <c r="Y9" s="29">
        <v>43104</v>
      </c>
      <c r="Z9" t="s">
        <v>908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909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1.8135654697134566E-2</v>
      </c>
      <c r="R11">
        <f>0.125</f>
        <v>0.125</v>
      </c>
      <c r="W11" s="134"/>
      <c r="Y11" s="29">
        <v>43105</v>
      </c>
      <c r="Z11" t="s">
        <v>914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922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923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977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978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982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897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04" t="s">
        <v>78</v>
      </c>
      <c r="P22" s="804"/>
      <c r="W22" s="134"/>
    </row>
    <row r="23" spans="2:26" ht="15.75" thickTop="1" x14ac:dyDescent="0.25">
      <c r="B23" s="48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30.327000000000002</v>
      </c>
      <c r="Q23" s="2"/>
      <c r="W23" s="134"/>
    </row>
    <row r="24" spans="2:26" ht="20.25" thickBot="1" x14ac:dyDescent="0.35">
      <c r="B24" s="48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30.051300000000001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29.775600000000001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29.499900000000004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29.224200000000003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28.948500000000003</v>
      </c>
      <c r="Q28" s="2"/>
      <c r="T28" s="91" t="s">
        <v>100</v>
      </c>
      <c r="U28" s="86" t="s">
        <v>128</v>
      </c>
      <c r="W28" s="134"/>
    </row>
    <row r="29" spans="2:26" x14ac:dyDescent="0.25">
      <c r="B29" s="48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28.672800000000002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28.397100000000002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28.121400000000001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27.845700000000001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27.57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27.2943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27.018599999999999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26.742899999999999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26.467199999999998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26.191499999999998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25.915799999999997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25.6401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25.3644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25.088700000000003</v>
      </c>
      <c r="W42" s="134"/>
    </row>
    <row r="43" spans="1:23" x14ac:dyDescent="0.25">
      <c r="O43" s="81">
        <v>0.9</v>
      </c>
      <c r="P43" s="81">
        <f t="shared" si="2"/>
        <v>24.813000000000002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782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911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987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:F103" si="138">C102*(E102-D102)</f>
        <v>-1602.0000000000009</v>
      </c>
      <c r="G102" s="39">
        <f t="shared" ref="G102:G103" si="139">D102*C102</f>
        <v>53928</v>
      </c>
      <c r="H102" s="226">
        <f t="shared" ref="H102:H103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70">
        <v>42484</v>
      </c>
      <c r="C109" s="371">
        <v>100</v>
      </c>
      <c r="D109" s="372">
        <v>35.917999999999999</v>
      </c>
      <c r="E109" s="372">
        <v>35.58</v>
      </c>
      <c r="F109" s="372">
        <f t="shared" ref="F109:F122" si="144">C109*(E109-D109)</f>
        <v>-33.800000000000097</v>
      </c>
      <c r="G109" s="372">
        <f t="shared" ref="G109:G122" si="145">D109*C109</f>
        <v>3591.7999999999997</v>
      </c>
      <c r="H109" s="373">
        <f t="shared" ref="H109:H122" si="146">(E109-D109)/D109</f>
        <v>-9.410323514672336E-3</v>
      </c>
      <c r="I109" s="372"/>
    </row>
    <row r="110" spans="1:12" x14ac:dyDescent="0.25">
      <c r="B110" s="370">
        <v>42485</v>
      </c>
      <c r="C110" s="371">
        <v>100</v>
      </c>
      <c r="D110" s="372">
        <v>35.917999999999999</v>
      </c>
      <c r="E110" s="372">
        <v>36.770000000000003</v>
      </c>
      <c r="F110" s="372">
        <f t="shared" si="144"/>
        <v>85.200000000000387</v>
      </c>
      <c r="G110" s="372">
        <f t="shared" si="145"/>
        <v>3591.7999999999997</v>
      </c>
      <c r="H110" s="373">
        <f t="shared" si="146"/>
        <v>2.3720697143493622E-2</v>
      </c>
      <c r="I110" s="372"/>
    </row>
    <row r="111" spans="1:12" x14ac:dyDescent="0.25">
      <c r="B111" s="370">
        <v>42498</v>
      </c>
      <c r="C111" s="371">
        <v>100</v>
      </c>
      <c r="D111" s="372">
        <v>35.917999999999999</v>
      </c>
      <c r="E111" s="372">
        <v>34.549999999999997</v>
      </c>
      <c r="F111" s="372">
        <f t="shared" si="144"/>
        <v>-136.80000000000021</v>
      </c>
      <c r="G111" s="372">
        <f t="shared" si="145"/>
        <v>3591.7999999999997</v>
      </c>
      <c r="H111" s="373">
        <f t="shared" si="146"/>
        <v>-3.8086753159975562E-2</v>
      </c>
      <c r="I111" s="372"/>
    </row>
    <row r="112" spans="1:12" x14ac:dyDescent="0.25">
      <c r="B112" s="370">
        <v>42508</v>
      </c>
      <c r="C112" s="371">
        <v>140</v>
      </c>
      <c r="D112" s="372">
        <v>35.423999999999999</v>
      </c>
      <c r="E112" s="372">
        <v>34.369999999999997</v>
      </c>
      <c r="F112" s="372">
        <f t="shared" si="144"/>
        <v>-147.56000000000029</v>
      </c>
      <c r="G112" s="372">
        <f t="shared" si="145"/>
        <v>4959.3599999999997</v>
      </c>
      <c r="H112" s="373">
        <f t="shared" si="146"/>
        <v>-2.9753839205058776E-2</v>
      </c>
      <c r="I112" s="372"/>
    </row>
    <row r="113" spans="2:9" x14ac:dyDescent="0.25">
      <c r="B113" s="370">
        <v>42509</v>
      </c>
      <c r="C113" s="371">
        <v>240</v>
      </c>
      <c r="D113" s="372">
        <v>35.034999999999997</v>
      </c>
      <c r="E113" s="372">
        <v>34.83</v>
      </c>
      <c r="F113" s="372">
        <f t="shared" si="144"/>
        <v>-49.199999999999591</v>
      </c>
      <c r="G113" s="372">
        <f t="shared" si="145"/>
        <v>8408.4</v>
      </c>
      <c r="H113" s="373">
        <f t="shared" si="146"/>
        <v>-5.8512915655772315E-3</v>
      </c>
      <c r="I113" s="372"/>
    </row>
    <row r="114" spans="2:9" x14ac:dyDescent="0.25">
      <c r="B114" s="370">
        <v>42514</v>
      </c>
      <c r="C114" s="371">
        <v>200</v>
      </c>
      <c r="D114" s="372">
        <v>34.972000000000001</v>
      </c>
      <c r="E114" s="372">
        <v>35.520000000000003</v>
      </c>
      <c r="F114" s="372">
        <f t="shared" si="144"/>
        <v>109.60000000000036</v>
      </c>
      <c r="G114" s="372">
        <f t="shared" si="145"/>
        <v>6994.4000000000005</v>
      </c>
      <c r="H114" s="373">
        <f t="shared" si="146"/>
        <v>1.5669678600022927E-2</v>
      </c>
      <c r="I114" s="372"/>
    </row>
    <row r="115" spans="2:9" x14ac:dyDescent="0.25">
      <c r="B115" s="370">
        <v>42515</v>
      </c>
      <c r="C115" s="371">
        <v>200</v>
      </c>
      <c r="D115" s="372">
        <v>34.972000000000001</v>
      </c>
      <c r="E115" s="372">
        <v>34.94</v>
      </c>
      <c r="F115" s="372">
        <f t="shared" si="144"/>
        <v>-6.4000000000007162</v>
      </c>
      <c r="G115" s="372">
        <f t="shared" si="145"/>
        <v>6994.4000000000005</v>
      </c>
      <c r="H115" s="373">
        <f t="shared" si="146"/>
        <v>-9.150177284685914E-4</v>
      </c>
      <c r="I115" s="372"/>
    </row>
    <row r="116" spans="2:9" x14ac:dyDescent="0.25">
      <c r="B116" s="370">
        <v>42521</v>
      </c>
      <c r="C116" s="371">
        <v>160</v>
      </c>
      <c r="D116" s="372">
        <v>34.718000000000004</v>
      </c>
      <c r="E116" s="372">
        <v>35.76</v>
      </c>
      <c r="F116" s="372">
        <f t="shared" si="144"/>
        <v>166.71999999999912</v>
      </c>
      <c r="G116" s="372">
        <f t="shared" si="145"/>
        <v>5554.880000000001</v>
      </c>
      <c r="H116" s="373">
        <f t="shared" si="146"/>
        <v>3.0013249611152554E-2</v>
      </c>
      <c r="I116" s="372"/>
    </row>
    <row r="117" spans="2:9" x14ac:dyDescent="0.25">
      <c r="B117" s="370">
        <v>42527</v>
      </c>
      <c r="C117" s="371">
        <v>160</v>
      </c>
      <c r="D117" s="372">
        <v>34.652000000000001</v>
      </c>
      <c r="E117" s="372">
        <v>36.020000000000003</v>
      </c>
      <c r="F117" s="372">
        <f t="shared" si="144"/>
        <v>218.88000000000034</v>
      </c>
      <c r="G117" s="372">
        <f t="shared" si="145"/>
        <v>5544.32</v>
      </c>
      <c r="H117" s="373">
        <f t="shared" si="146"/>
        <v>3.9478240794182211E-2</v>
      </c>
      <c r="I117" s="372"/>
    </row>
    <row r="118" spans="2:9" x14ac:dyDescent="0.25">
      <c r="B118" s="370">
        <v>42498</v>
      </c>
      <c r="C118" s="371">
        <v>160</v>
      </c>
      <c r="D118" s="372">
        <v>34.652000000000001</v>
      </c>
      <c r="E118" s="372">
        <v>36.520000000000003</v>
      </c>
      <c r="F118" s="372">
        <f t="shared" si="144"/>
        <v>298.88000000000034</v>
      </c>
      <c r="G118" s="372">
        <f t="shared" si="145"/>
        <v>5544.32</v>
      </c>
      <c r="H118" s="373">
        <f t="shared" si="146"/>
        <v>5.3907422371003176E-2</v>
      </c>
      <c r="I118" s="372"/>
    </row>
    <row r="119" spans="2:9" x14ac:dyDescent="0.25">
      <c r="B119" s="370">
        <v>42531</v>
      </c>
      <c r="C119" s="371">
        <v>60</v>
      </c>
      <c r="D119" s="372">
        <v>30.757000000000001</v>
      </c>
      <c r="E119" s="372">
        <v>36.81</v>
      </c>
      <c r="F119" s="372">
        <f t="shared" si="144"/>
        <v>363.18000000000006</v>
      </c>
      <c r="G119" s="372">
        <f t="shared" si="145"/>
        <v>1845.42</v>
      </c>
      <c r="H119" s="373">
        <f t="shared" si="146"/>
        <v>0.1968007282894951</v>
      </c>
      <c r="I119" s="372"/>
    </row>
    <row r="120" spans="2:9" x14ac:dyDescent="0.25">
      <c r="B120" s="370">
        <v>42536</v>
      </c>
      <c r="C120" s="371">
        <v>160</v>
      </c>
      <c r="D120" s="372">
        <v>33.652999999999999</v>
      </c>
      <c r="E120" s="372">
        <v>35.71</v>
      </c>
      <c r="F120" s="372">
        <f t="shared" si="144"/>
        <v>329.12000000000035</v>
      </c>
      <c r="G120" s="372">
        <f t="shared" si="145"/>
        <v>5384.48</v>
      </c>
      <c r="H120" s="373">
        <f t="shared" si="146"/>
        <v>6.1123822541823976E-2</v>
      </c>
      <c r="I120" s="372"/>
    </row>
    <row r="121" spans="2:9" x14ac:dyDescent="0.25">
      <c r="B121" s="370">
        <v>42542</v>
      </c>
      <c r="C121" s="371">
        <v>160</v>
      </c>
      <c r="D121" s="372">
        <v>33.65</v>
      </c>
      <c r="E121" s="372">
        <v>34.71</v>
      </c>
      <c r="F121" s="372">
        <f t="shared" si="144"/>
        <v>169.60000000000036</v>
      </c>
      <c r="G121" s="372">
        <f t="shared" si="145"/>
        <v>5384</v>
      </c>
      <c r="H121" s="373">
        <f t="shared" si="146"/>
        <v>3.1500742942050589E-2</v>
      </c>
      <c r="I121" s="372"/>
    </row>
    <row r="122" spans="2:9" x14ac:dyDescent="0.25">
      <c r="B122" s="370">
        <v>42548</v>
      </c>
      <c r="C122" s="371">
        <v>160</v>
      </c>
      <c r="D122" s="372">
        <v>33.652999999999999</v>
      </c>
      <c r="E122" s="372">
        <v>36.619999999999997</v>
      </c>
      <c r="F122" s="372">
        <f t="shared" si="144"/>
        <v>474.7199999999998</v>
      </c>
      <c r="G122" s="372">
        <f t="shared" si="145"/>
        <v>5384.48</v>
      </c>
      <c r="H122" s="373">
        <f t="shared" si="146"/>
        <v>8.8164502421775148E-2</v>
      </c>
      <c r="I122" s="372"/>
    </row>
    <row r="123" spans="2:9" x14ac:dyDescent="0.25">
      <c r="B123" s="370">
        <v>42556</v>
      </c>
      <c r="C123" s="371">
        <v>160</v>
      </c>
      <c r="D123" s="372">
        <v>33.652999999999999</v>
      </c>
      <c r="E123" s="372">
        <v>37.33</v>
      </c>
      <c r="F123" s="372">
        <f t="shared" ref="F123:F165" si="147">C123*(E123-D123)</f>
        <v>588.31999999999994</v>
      </c>
      <c r="G123" s="372">
        <f t="shared" ref="G123:G136" si="148">D123*C123</f>
        <v>5384.48</v>
      </c>
      <c r="H123" s="373">
        <f t="shared" ref="H123:H165" si="149">(E123-D123)/D123</f>
        <v>0.10926217573470418</v>
      </c>
      <c r="I123" s="372"/>
    </row>
    <row r="124" spans="2:9" x14ac:dyDescent="0.25">
      <c r="B124" s="370">
        <v>42559</v>
      </c>
      <c r="C124" s="371">
        <v>160</v>
      </c>
      <c r="D124" s="372">
        <v>33.652999999999999</v>
      </c>
      <c r="E124" s="372">
        <v>37.86</v>
      </c>
      <c r="F124" s="372">
        <f t="shared" si="147"/>
        <v>673.12000000000012</v>
      </c>
      <c r="G124" s="372">
        <f t="shared" si="148"/>
        <v>5384.48</v>
      </c>
      <c r="H124" s="373">
        <f t="shared" si="149"/>
        <v>0.12501114313731318</v>
      </c>
      <c r="I124" s="372"/>
    </row>
    <row r="125" spans="2:9" x14ac:dyDescent="0.25">
      <c r="B125" s="370">
        <v>42563</v>
      </c>
      <c r="C125" s="371">
        <v>160</v>
      </c>
      <c r="D125" s="372">
        <v>33.652999999999999</v>
      </c>
      <c r="E125" s="372">
        <v>37.39</v>
      </c>
      <c r="F125" s="372">
        <f t="shared" si="147"/>
        <v>597.9200000000003</v>
      </c>
      <c r="G125" s="372">
        <f t="shared" si="148"/>
        <v>5384.48</v>
      </c>
      <c r="H125" s="373">
        <f t="shared" si="149"/>
        <v>0.11104507770481092</v>
      </c>
      <c r="I125" s="372"/>
    </row>
    <row r="126" spans="2:9" x14ac:dyDescent="0.25">
      <c r="B126" s="370">
        <v>42566</v>
      </c>
      <c r="C126" s="371">
        <v>160</v>
      </c>
      <c r="D126" s="372">
        <v>33.652999999999999</v>
      </c>
      <c r="E126" s="372">
        <v>36.71</v>
      </c>
      <c r="F126" s="372">
        <f t="shared" si="147"/>
        <v>489.12000000000035</v>
      </c>
      <c r="G126" s="372">
        <f t="shared" si="148"/>
        <v>5384.48</v>
      </c>
      <c r="H126" s="373">
        <f t="shared" si="149"/>
        <v>9.0838855376935257E-2</v>
      </c>
      <c r="I126" s="372"/>
    </row>
    <row r="127" spans="2:9" x14ac:dyDescent="0.25">
      <c r="B127" s="370">
        <v>42570</v>
      </c>
      <c r="C127" s="371">
        <v>160</v>
      </c>
      <c r="D127" s="372">
        <v>33.652999999999999</v>
      </c>
      <c r="E127" s="372">
        <v>36.21</v>
      </c>
      <c r="F127" s="372">
        <f t="shared" si="147"/>
        <v>409.12000000000035</v>
      </c>
      <c r="G127" s="372">
        <f t="shared" si="148"/>
        <v>5384.48</v>
      </c>
      <c r="H127" s="373">
        <f t="shared" si="149"/>
        <v>7.5981338959379613E-2</v>
      </c>
      <c r="I127" s="372"/>
    </row>
    <row r="128" spans="2:9" x14ac:dyDescent="0.25">
      <c r="B128" s="370">
        <v>42571</v>
      </c>
      <c r="C128" s="371">
        <v>160</v>
      </c>
      <c r="D128" s="372">
        <v>33.652999999999999</v>
      </c>
      <c r="E128" s="372">
        <v>36.4</v>
      </c>
      <c r="F128" s="372">
        <f t="shared" si="147"/>
        <v>439.52</v>
      </c>
      <c r="G128" s="372">
        <f t="shared" si="148"/>
        <v>5384.48</v>
      </c>
      <c r="H128" s="373">
        <f t="shared" si="149"/>
        <v>8.16271951980507E-2</v>
      </c>
      <c r="I128" s="372"/>
    </row>
    <row r="129" spans="2:9" x14ac:dyDescent="0.25">
      <c r="B129" s="370">
        <v>42572</v>
      </c>
      <c r="C129" s="371">
        <v>160</v>
      </c>
      <c r="D129" s="372">
        <v>33.652999999999999</v>
      </c>
      <c r="E129" s="372">
        <v>35.96</v>
      </c>
      <c r="F129" s="372">
        <f t="shared" si="147"/>
        <v>369.12000000000035</v>
      </c>
      <c r="G129" s="372">
        <f t="shared" si="148"/>
        <v>5384.48</v>
      </c>
      <c r="H129" s="373">
        <f t="shared" si="149"/>
        <v>6.8552580750601791E-2</v>
      </c>
      <c r="I129" s="372"/>
    </row>
    <row r="130" spans="2:9" x14ac:dyDescent="0.25">
      <c r="B130" s="370">
        <v>42576</v>
      </c>
      <c r="C130" s="371">
        <v>160</v>
      </c>
      <c r="D130" s="372">
        <v>33.652999999999999</v>
      </c>
      <c r="E130" s="372">
        <v>35.79</v>
      </c>
      <c r="F130" s="372">
        <f t="shared" si="147"/>
        <v>341.92000000000007</v>
      </c>
      <c r="G130" s="372">
        <f t="shared" si="148"/>
        <v>5384.48</v>
      </c>
      <c r="H130" s="373">
        <f t="shared" si="149"/>
        <v>6.3501025168632833E-2</v>
      </c>
      <c r="I130" s="372"/>
    </row>
    <row r="131" spans="2:9" x14ac:dyDescent="0.25">
      <c r="B131" s="370">
        <v>42577</v>
      </c>
      <c r="C131" s="371">
        <v>160</v>
      </c>
      <c r="D131" s="372">
        <v>33.652999999999999</v>
      </c>
      <c r="E131" s="372">
        <v>36.42</v>
      </c>
      <c r="F131" s="372">
        <f t="shared" si="147"/>
        <v>442.72000000000048</v>
      </c>
      <c r="G131" s="372">
        <f t="shared" si="148"/>
        <v>5384.48</v>
      </c>
      <c r="H131" s="373">
        <f t="shared" si="149"/>
        <v>8.222149585475301E-2</v>
      </c>
      <c r="I131" s="372"/>
    </row>
    <row r="132" spans="2:9" x14ac:dyDescent="0.25">
      <c r="B132" s="370">
        <v>42579</v>
      </c>
      <c r="C132" s="371">
        <v>230</v>
      </c>
      <c r="D132" s="372">
        <v>34.006</v>
      </c>
      <c r="E132" s="372">
        <v>34.4</v>
      </c>
      <c r="F132" s="372">
        <f t="shared" si="147"/>
        <v>90.619999999999621</v>
      </c>
      <c r="G132" s="372">
        <f t="shared" si="148"/>
        <v>7821.38</v>
      </c>
      <c r="H132" s="373">
        <f t="shared" si="149"/>
        <v>1.1586190672234263E-2</v>
      </c>
      <c r="I132" s="372"/>
    </row>
    <row r="133" spans="2:9" x14ac:dyDescent="0.25">
      <c r="B133" s="370">
        <v>42580</v>
      </c>
      <c r="C133" s="371">
        <v>260</v>
      </c>
      <c r="D133" s="372">
        <v>33.991999999999997</v>
      </c>
      <c r="E133" s="372">
        <v>34.19</v>
      </c>
      <c r="F133" s="372">
        <f t="shared" si="147"/>
        <v>51.480000000000103</v>
      </c>
      <c r="G133" s="372">
        <f t="shared" si="148"/>
        <v>8837.92</v>
      </c>
      <c r="H133" s="373">
        <f t="shared" si="149"/>
        <v>5.824899976465063E-3</v>
      </c>
      <c r="I133" s="372"/>
    </row>
    <row r="134" spans="2:9" x14ac:dyDescent="0.25">
      <c r="B134" s="370">
        <v>42584</v>
      </c>
      <c r="C134" s="371">
        <v>300</v>
      </c>
      <c r="D134" s="372">
        <v>33.866</v>
      </c>
      <c r="E134" s="372">
        <v>32.61</v>
      </c>
      <c r="F134" s="372">
        <f t="shared" si="147"/>
        <v>-376.80000000000007</v>
      </c>
      <c r="G134" s="372">
        <f t="shared" si="148"/>
        <v>10159.799999999999</v>
      </c>
      <c r="H134" s="373">
        <f t="shared" si="149"/>
        <v>-3.7087344239059829E-2</v>
      </c>
      <c r="I134" s="372"/>
    </row>
    <row r="135" spans="2:9" x14ac:dyDescent="0.25">
      <c r="B135" s="370">
        <v>42586</v>
      </c>
      <c r="C135" s="371">
        <v>400</v>
      </c>
      <c r="D135" s="372">
        <v>33.520000000000003</v>
      </c>
      <c r="E135" s="372">
        <v>32.549999999999997</v>
      </c>
      <c r="F135" s="372">
        <f t="shared" si="147"/>
        <v>-388.00000000000239</v>
      </c>
      <c r="G135" s="372">
        <f t="shared" si="148"/>
        <v>13408.000000000002</v>
      </c>
      <c r="H135" s="373">
        <f t="shared" si="149"/>
        <v>-2.8937947494033587E-2</v>
      </c>
      <c r="I135" s="372"/>
    </row>
    <row r="136" spans="2:9" x14ac:dyDescent="0.25">
      <c r="B136" s="370">
        <v>42587</v>
      </c>
      <c r="C136" s="371">
        <v>400</v>
      </c>
      <c r="D136" s="372">
        <v>33.387349999999998</v>
      </c>
      <c r="E136" s="372">
        <v>32.729999999999997</v>
      </c>
      <c r="F136" s="372">
        <f t="shared" si="147"/>
        <v>-262.9400000000004</v>
      </c>
      <c r="G136" s="372">
        <f t="shared" si="148"/>
        <v>13354.939999999999</v>
      </c>
      <c r="H136" s="373">
        <f t="shared" si="149"/>
        <v>-1.9688594632398231E-2</v>
      </c>
      <c r="I136" s="372"/>
    </row>
    <row r="137" spans="2:9" x14ac:dyDescent="0.25">
      <c r="B137" s="370">
        <v>42598</v>
      </c>
      <c r="C137" s="371">
        <v>400</v>
      </c>
      <c r="D137" s="372">
        <v>33.387349999999998</v>
      </c>
      <c r="E137" s="372">
        <v>32.1</v>
      </c>
      <c r="F137" s="372">
        <f t="shared" si="147"/>
        <v>-514.93999999999858</v>
      </c>
      <c r="G137" s="372">
        <f t="shared" ref="G137:G142" si="150">D137*C137</f>
        <v>13354.939999999999</v>
      </c>
      <c r="H137" s="373">
        <f t="shared" si="149"/>
        <v>-3.8558016733882636E-2</v>
      </c>
      <c r="I137" s="372"/>
    </row>
    <row r="138" spans="2:9" x14ac:dyDescent="0.25">
      <c r="B138" s="370">
        <v>42599</v>
      </c>
      <c r="C138" s="371">
        <v>500</v>
      </c>
      <c r="D138" s="372">
        <v>33.045879999999997</v>
      </c>
      <c r="E138" s="372">
        <v>31.88</v>
      </c>
      <c r="F138" s="372">
        <f t="shared" si="147"/>
        <v>-582.93999999999892</v>
      </c>
      <c r="G138" s="372">
        <f t="shared" si="150"/>
        <v>16522.939999999999</v>
      </c>
      <c r="H138" s="373">
        <f t="shared" si="149"/>
        <v>-3.5280646180401248E-2</v>
      </c>
      <c r="I138" s="372"/>
    </row>
    <row r="139" spans="2:9" x14ac:dyDescent="0.25">
      <c r="B139" s="370">
        <v>42600</v>
      </c>
      <c r="C139" s="371">
        <v>500</v>
      </c>
      <c r="D139" s="372">
        <v>33.045879999999997</v>
      </c>
      <c r="E139" s="372">
        <v>32.46</v>
      </c>
      <c r="F139" s="372">
        <f t="shared" si="147"/>
        <v>-292.93999999999801</v>
      </c>
      <c r="G139" s="372">
        <f t="shared" si="150"/>
        <v>16522.939999999999</v>
      </c>
      <c r="H139" s="373">
        <f t="shared" si="149"/>
        <v>-1.7729290307899079E-2</v>
      </c>
      <c r="I139" s="372"/>
    </row>
    <row r="140" spans="2:9" x14ac:dyDescent="0.25">
      <c r="B140" s="370">
        <v>42601</v>
      </c>
      <c r="C140" s="371">
        <v>500</v>
      </c>
      <c r="D140" s="372">
        <v>33.045879999999997</v>
      </c>
      <c r="E140" s="372">
        <v>32.61</v>
      </c>
      <c r="F140" s="372">
        <f t="shared" si="147"/>
        <v>-217.93999999999869</v>
      </c>
      <c r="G140" s="372">
        <f t="shared" si="150"/>
        <v>16522.939999999999</v>
      </c>
      <c r="H140" s="373">
        <f t="shared" si="149"/>
        <v>-1.3190146547769266E-2</v>
      </c>
      <c r="I140" s="372"/>
    </row>
    <row r="141" spans="2:9" x14ac:dyDescent="0.25">
      <c r="B141" s="370">
        <v>42604</v>
      </c>
      <c r="C141" s="371">
        <v>500</v>
      </c>
      <c r="D141" s="372">
        <v>33.045879999999997</v>
      </c>
      <c r="E141" s="372">
        <v>32.86</v>
      </c>
      <c r="F141" s="372">
        <f t="shared" si="147"/>
        <v>-92.93999999999869</v>
      </c>
      <c r="G141" s="372">
        <f t="shared" si="150"/>
        <v>16522.939999999999</v>
      </c>
      <c r="H141" s="373">
        <f t="shared" si="149"/>
        <v>-5.624906947552839E-3</v>
      </c>
      <c r="I141" s="372"/>
    </row>
    <row r="142" spans="2:9" x14ac:dyDescent="0.25">
      <c r="B142" s="370">
        <v>42605</v>
      </c>
      <c r="C142" s="371">
        <v>500</v>
      </c>
      <c r="D142" s="372">
        <v>33.045879999999997</v>
      </c>
      <c r="E142" s="372">
        <v>32.25</v>
      </c>
      <c r="F142" s="372">
        <f t="shared" si="147"/>
        <v>-397.93999999999841</v>
      </c>
      <c r="G142" s="372">
        <f t="shared" si="150"/>
        <v>16522.939999999999</v>
      </c>
      <c r="H142" s="373">
        <f t="shared" si="149"/>
        <v>-2.4084091572080902E-2</v>
      </c>
      <c r="I142" s="372"/>
    </row>
    <row r="143" spans="2:9" x14ac:dyDescent="0.25">
      <c r="B143" s="370">
        <v>42606</v>
      </c>
      <c r="C143" s="371">
        <v>500</v>
      </c>
      <c r="D143" s="372">
        <v>33.045879999999997</v>
      </c>
      <c r="E143" s="372">
        <v>32.99</v>
      </c>
      <c r="F143" s="372">
        <f t="shared" si="147"/>
        <v>-27.939999999997411</v>
      </c>
      <c r="G143" s="372">
        <f t="shared" ref="G143:G165" si="151">D143*C143</f>
        <v>16522.939999999999</v>
      </c>
      <c r="H143" s="373">
        <f t="shared" si="149"/>
        <v>-1.6909823554402191E-3</v>
      </c>
      <c r="I143" s="372"/>
    </row>
    <row r="144" spans="2:9" x14ac:dyDescent="0.25">
      <c r="B144" s="370">
        <v>42607</v>
      </c>
      <c r="C144" s="371">
        <v>500</v>
      </c>
      <c r="D144" s="372">
        <v>33.045879999999997</v>
      </c>
      <c r="E144" s="372">
        <v>32.76</v>
      </c>
      <c r="F144" s="372">
        <f t="shared" si="147"/>
        <v>-142.9399999999994</v>
      </c>
      <c r="G144" s="372">
        <f t="shared" si="151"/>
        <v>16522.939999999999</v>
      </c>
      <c r="H144" s="373">
        <f t="shared" si="149"/>
        <v>-8.6510027876394533E-3</v>
      </c>
      <c r="I144" s="372"/>
    </row>
    <row r="145" spans="2:9" x14ac:dyDescent="0.25">
      <c r="B145" s="370">
        <v>42611</v>
      </c>
      <c r="C145" s="371">
        <v>500</v>
      </c>
      <c r="D145" s="372">
        <v>33.045879999999997</v>
      </c>
      <c r="E145" s="372">
        <v>32.33</v>
      </c>
      <c r="F145" s="372">
        <f t="shared" si="147"/>
        <v>-357.93999999999926</v>
      </c>
      <c r="G145" s="372">
        <f t="shared" si="151"/>
        <v>16522.939999999999</v>
      </c>
      <c r="H145" s="373">
        <f t="shared" si="149"/>
        <v>-2.1663214900011697E-2</v>
      </c>
      <c r="I145" s="372"/>
    </row>
    <row r="146" spans="2:9" x14ac:dyDescent="0.25">
      <c r="B146" s="370">
        <v>42612</v>
      </c>
      <c r="C146" s="371">
        <v>500</v>
      </c>
      <c r="D146" s="372">
        <v>33.045879999999997</v>
      </c>
      <c r="E146" s="372">
        <v>32.159999999999997</v>
      </c>
      <c r="F146" s="372">
        <f t="shared" si="147"/>
        <v>-442.94000000000011</v>
      </c>
      <c r="G146" s="372">
        <f t="shared" si="151"/>
        <v>16522.939999999999</v>
      </c>
      <c r="H146" s="373">
        <f t="shared" si="149"/>
        <v>-2.6807577828158919E-2</v>
      </c>
      <c r="I146" s="372"/>
    </row>
    <row r="147" spans="2:9" x14ac:dyDescent="0.25">
      <c r="B147" s="370">
        <v>42614</v>
      </c>
      <c r="C147" s="371">
        <v>500</v>
      </c>
      <c r="D147" s="372">
        <v>33.045879999999997</v>
      </c>
      <c r="E147" s="372">
        <v>31.96</v>
      </c>
      <c r="F147" s="372">
        <f t="shared" si="147"/>
        <v>-542.93999999999801</v>
      </c>
      <c r="G147" s="372">
        <f t="shared" si="151"/>
        <v>16522.939999999999</v>
      </c>
      <c r="H147" s="373">
        <f t="shared" si="149"/>
        <v>-3.2859769508331936E-2</v>
      </c>
      <c r="I147" s="372"/>
    </row>
    <row r="148" spans="2:9" x14ac:dyDescent="0.25">
      <c r="B148" s="370">
        <v>42615</v>
      </c>
      <c r="C148" s="371">
        <v>500</v>
      </c>
      <c r="D148" s="372">
        <v>32.94988</v>
      </c>
      <c r="E148" s="372">
        <v>32.5</v>
      </c>
      <c r="F148" s="372">
        <f t="shared" si="147"/>
        <v>-224.94000000000014</v>
      </c>
      <c r="G148" s="372">
        <f t="shared" si="151"/>
        <v>16474.939999999999</v>
      </c>
      <c r="H148" s="373">
        <f t="shared" si="149"/>
        <v>-1.3653463988336233E-2</v>
      </c>
      <c r="I148" s="372" t="s">
        <v>185</v>
      </c>
    </row>
    <row r="149" spans="2:9" x14ac:dyDescent="0.25">
      <c r="B149" s="370">
        <v>42619</v>
      </c>
      <c r="C149" s="371">
        <v>500</v>
      </c>
      <c r="D149" s="372">
        <v>32.94988</v>
      </c>
      <c r="E149" s="372">
        <v>32.67</v>
      </c>
      <c r="F149" s="372">
        <f t="shared" si="147"/>
        <v>-139.93999999999929</v>
      </c>
      <c r="G149" s="372">
        <f t="shared" si="151"/>
        <v>16474.939999999999</v>
      </c>
      <c r="H149" s="373">
        <f t="shared" si="149"/>
        <v>-8.4941128768905548E-3</v>
      </c>
      <c r="I149" s="372"/>
    </row>
    <row r="150" spans="2:9" x14ac:dyDescent="0.25">
      <c r="B150" s="370">
        <v>42620</v>
      </c>
      <c r="C150" s="371">
        <v>600</v>
      </c>
      <c r="D150" s="372">
        <v>32.733229999999999</v>
      </c>
      <c r="E150" s="372">
        <v>31.32</v>
      </c>
      <c r="F150" s="372">
        <f t="shared" si="147"/>
        <v>-847.93799999999919</v>
      </c>
      <c r="G150" s="372">
        <f t="shared" si="151"/>
        <v>19639.937999999998</v>
      </c>
      <c r="H150" s="373">
        <f t="shared" si="149"/>
        <v>-4.3174168879759153E-2</v>
      </c>
      <c r="I150" s="372"/>
    </row>
    <row r="151" spans="2:9" x14ac:dyDescent="0.25">
      <c r="B151" s="370">
        <v>42620</v>
      </c>
      <c r="C151" s="371">
        <v>700</v>
      </c>
      <c r="D151" s="372">
        <v>32.511339999999997</v>
      </c>
      <c r="E151" s="372">
        <v>31.32</v>
      </c>
      <c r="F151" s="372">
        <f t="shared" si="147"/>
        <v>-833.93799999999771</v>
      </c>
      <c r="G151" s="372">
        <f t="shared" si="151"/>
        <v>22757.937999999998</v>
      </c>
      <c r="H151" s="373">
        <f t="shared" si="149"/>
        <v>-3.6643829506873504E-2</v>
      </c>
      <c r="I151" s="372"/>
    </row>
    <row r="152" spans="2:9" x14ac:dyDescent="0.25">
      <c r="B152" s="370">
        <v>42621</v>
      </c>
      <c r="C152" s="371">
        <v>700</v>
      </c>
      <c r="D152" s="372">
        <v>32.511339999999997</v>
      </c>
      <c r="E152" s="372">
        <v>31.31</v>
      </c>
      <c r="F152" s="372">
        <f t="shared" si="147"/>
        <v>-840.93799999999885</v>
      </c>
      <c r="G152" s="372">
        <f t="shared" si="151"/>
        <v>22757.937999999998</v>
      </c>
      <c r="H152" s="373">
        <f t="shared" si="149"/>
        <v>-3.6951414491066759E-2</v>
      </c>
      <c r="I152" s="372"/>
    </row>
    <row r="153" spans="2:9" x14ac:dyDescent="0.25">
      <c r="B153" s="370">
        <v>42622</v>
      </c>
      <c r="C153" s="371">
        <v>700</v>
      </c>
      <c r="D153" s="372">
        <v>32.511339999999997</v>
      </c>
      <c r="E153" s="372">
        <v>31.51</v>
      </c>
      <c r="F153" s="372">
        <f t="shared" si="147"/>
        <v>-700.9379999999968</v>
      </c>
      <c r="G153" s="372">
        <f t="shared" si="151"/>
        <v>22757.937999999998</v>
      </c>
      <c r="H153" s="373">
        <f t="shared" si="149"/>
        <v>-3.0799714807202519E-2</v>
      </c>
      <c r="I153" s="372"/>
    </row>
    <row r="154" spans="2:9" x14ac:dyDescent="0.25">
      <c r="B154" s="370">
        <v>42625</v>
      </c>
      <c r="C154" s="371">
        <v>800</v>
      </c>
      <c r="D154" s="372">
        <v>32.297429999999999</v>
      </c>
      <c r="E154" s="372">
        <v>30.89</v>
      </c>
      <c r="F154" s="372">
        <f t="shared" si="147"/>
        <v>-1125.9439999999984</v>
      </c>
      <c r="G154" s="372">
        <f t="shared" si="151"/>
        <v>25837.944</v>
      </c>
      <c r="H154" s="373">
        <f t="shared" si="149"/>
        <v>-4.3577151494716394E-2</v>
      </c>
      <c r="I154" s="372"/>
    </row>
    <row r="155" spans="2:9" x14ac:dyDescent="0.25">
      <c r="B155" s="370">
        <v>42632</v>
      </c>
      <c r="C155" s="371">
        <v>800</v>
      </c>
      <c r="D155" s="372">
        <v>32.297429999999999</v>
      </c>
      <c r="E155" s="372">
        <v>30.79</v>
      </c>
      <c r="F155" s="372">
        <f t="shared" si="147"/>
        <v>-1205.9439999999995</v>
      </c>
      <c r="G155" s="372">
        <f t="shared" si="151"/>
        <v>25837.944</v>
      </c>
      <c r="H155" s="373">
        <f t="shared" si="149"/>
        <v>-4.6673373082626063E-2</v>
      </c>
      <c r="I155" s="372"/>
    </row>
    <row r="156" spans="2:9" x14ac:dyDescent="0.25">
      <c r="B156" s="370">
        <v>42633</v>
      </c>
      <c r="C156" s="371">
        <v>800</v>
      </c>
      <c r="D156" s="372">
        <v>32.297429999999999</v>
      </c>
      <c r="E156" s="372">
        <v>31.09</v>
      </c>
      <c r="F156" s="372">
        <f t="shared" si="147"/>
        <v>-965.94399999999894</v>
      </c>
      <c r="G156" s="372">
        <f t="shared" si="151"/>
        <v>25837.944</v>
      </c>
      <c r="H156" s="373">
        <f t="shared" si="149"/>
        <v>-3.7384708318897161E-2</v>
      </c>
      <c r="I156" s="372"/>
    </row>
    <row r="157" spans="2:9" x14ac:dyDescent="0.25">
      <c r="B157" s="370">
        <v>42605</v>
      </c>
      <c r="C157" s="371">
        <v>800</v>
      </c>
      <c r="D157" s="372">
        <v>32.297429999999999</v>
      </c>
      <c r="E157" s="372">
        <v>30.45</v>
      </c>
      <c r="F157" s="372">
        <f t="shared" si="147"/>
        <v>-1477.9439999999995</v>
      </c>
      <c r="G157" s="372">
        <f t="shared" si="151"/>
        <v>25837.944</v>
      </c>
      <c r="H157" s="373">
        <f t="shared" si="149"/>
        <v>-5.7200526481518785E-2</v>
      </c>
      <c r="I157" s="372"/>
    </row>
    <row r="158" spans="2:9" x14ac:dyDescent="0.25">
      <c r="B158" s="370">
        <v>42639</v>
      </c>
      <c r="C158" s="371">
        <v>900</v>
      </c>
      <c r="D158" s="372">
        <v>32.05104</v>
      </c>
      <c r="E158" s="372">
        <v>30.08</v>
      </c>
      <c r="F158" s="372">
        <f t="shared" si="147"/>
        <v>-1773.936000000002</v>
      </c>
      <c r="G158" s="372">
        <f t="shared" si="151"/>
        <v>28845.936000000002</v>
      </c>
      <c r="H158" s="373">
        <f t="shared" si="149"/>
        <v>-6.14969124246827E-2</v>
      </c>
      <c r="I158" s="372"/>
    </row>
    <row r="159" spans="2:9" x14ac:dyDescent="0.25">
      <c r="B159" s="370">
        <v>42640</v>
      </c>
      <c r="C159" s="371">
        <v>900</v>
      </c>
      <c r="D159" s="372">
        <v>32.05104</v>
      </c>
      <c r="E159" s="372">
        <v>29.9</v>
      </c>
      <c r="F159" s="372">
        <f t="shared" si="147"/>
        <v>-1935.9360000000017</v>
      </c>
      <c r="G159" s="372">
        <f t="shared" si="151"/>
        <v>28845.936000000002</v>
      </c>
      <c r="H159" s="373">
        <f t="shared" si="149"/>
        <v>-6.7112954837034985E-2</v>
      </c>
      <c r="I159" s="372"/>
    </row>
    <row r="160" spans="2:9" x14ac:dyDescent="0.25">
      <c r="B160" s="370">
        <v>42641</v>
      </c>
      <c r="C160" s="371">
        <v>900</v>
      </c>
      <c r="D160" s="372">
        <v>32.05104</v>
      </c>
      <c r="E160" s="372">
        <v>29.84</v>
      </c>
      <c r="F160" s="372">
        <f t="shared" si="147"/>
        <v>-1989.9360000000006</v>
      </c>
      <c r="G160" s="372">
        <f t="shared" si="151"/>
        <v>28845.936000000002</v>
      </c>
      <c r="H160" s="373">
        <f t="shared" si="149"/>
        <v>-6.8984968974485708E-2</v>
      </c>
      <c r="I160" s="372"/>
    </row>
    <row r="161" spans="2:9" x14ac:dyDescent="0.25">
      <c r="B161" s="370">
        <v>42643</v>
      </c>
      <c r="C161" s="371">
        <v>900</v>
      </c>
      <c r="D161" s="372">
        <v>32.05104</v>
      </c>
      <c r="E161" s="372">
        <v>29.68</v>
      </c>
      <c r="F161" s="372">
        <f t="shared" si="147"/>
        <v>-2133.9360000000006</v>
      </c>
      <c r="G161" s="372">
        <f t="shared" si="151"/>
        <v>28845.936000000002</v>
      </c>
      <c r="H161" s="373">
        <f t="shared" si="149"/>
        <v>-7.3977006674354431E-2</v>
      </c>
      <c r="I161" s="372"/>
    </row>
    <row r="162" spans="2:9" x14ac:dyDescent="0.25">
      <c r="B162" s="370">
        <v>42646</v>
      </c>
      <c r="C162" s="371">
        <v>1000</v>
      </c>
      <c r="D162" s="372">
        <v>31.78594</v>
      </c>
      <c r="E162" s="372">
        <v>29.28</v>
      </c>
      <c r="F162" s="372">
        <f t="shared" si="147"/>
        <v>-2505.9399999999991</v>
      </c>
      <c r="G162" s="372">
        <f t="shared" si="151"/>
        <v>31785.94</v>
      </c>
      <c r="H162" s="373">
        <f t="shared" si="149"/>
        <v>-7.8838001959356835E-2</v>
      </c>
      <c r="I162" s="372"/>
    </row>
    <row r="163" spans="2:9" x14ac:dyDescent="0.25">
      <c r="B163" s="370">
        <v>42648</v>
      </c>
      <c r="C163" s="371">
        <v>1000</v>
      </c>
      <c r="D163" s="372">
        <v>31.78594</v>
      </c>
      <c r="E163" s="372">
        <v>28.84</v>
      </c>
      <c r="F163" s="372">
        <f t="shared" si="147"/>
        <v>-2945.94</v>
      </c>
      <c r="G163" s="372">
        <f t="shared" si="151"/>
        <v>31785.94</v>
      </c>
      <c r="H163" s="373">
        <f t="shared" si="149"/>
        <v>-9.2680600290568724E-2</v>
      </c>
      <c r="I163" s="372"/>
    </row>
    <row r="164" spans="2:9" x14ac:dyDescent="0.25">
      <c r="B164" s="370">
        <v>42649</v>
      </c>
      <c r="C164" s="371">
        <v>1000</v>
      </c>
      <c r="D164" s="372">
        <v>31.78594</v>
      </c>
      <c r="E164" s="372">
        <v>29.37</v>
      </c>
      <c r="F164" s="372">
        <f t="shared" si="147"/>
        <v>-2415.9399999999991</v>
      </c>
      <c r="G164" s="372">
        <f t="shared" si="151"/>
        <v>31785.94</v>
      </c>
      <c r="H164" s="373">
        <f t="shared" si="149"/>
        <v>-7.6006561391608968E-2</v>
      </c>
      <c r="I164" s="372"/>
    </row>
    <row r="165" spans="2:9" x14ac:dyDescent="0.25">
      <c r="B165" s="370">
        <v>42650</v>
      </c>
      <c r="C165" s="371">
        <v>1000</v>
      </c>
      <c r="D165" s="372">
        <v>31.78594</v>
      </c>
      <c r="E165" s="372">
        <v>29</v>
      </c>
      <c r="F165" s="372">
        <f t="shared" si="147"/>
        <v>-2785.94</v>
      </c>
      <c r="G165" s="372">
        <f t="shared" si="151"/>
        <v>31785.94</v>
      </c>
      <c r="H165" s="373">
        <f t="shared" si="149"/>
        <v>-8.7646928170128049E-2</v>
      </c>
      <c r="I165" s="372"/>
    </row>
    <row r="166" spans="2:9" x14ac:dyDescent="0.25">
      <c r="B166" s="370">
        <v>42661</v>
      </c>
      <c r="C166" s="371">
        <v>1000</v>
      </c>
      <c r="D166" s="372">
        <v>31.78594</v>
      </c>
      <c r="E166" s="372">
        <v>30.64</v>
      </c>
      <c r="F166" s="372">
        <f t="shared" ref="F166:F171" si="152">C166*(E166-D166)</f>
        <v>-1145.9399999999996</v>
      </c>
      <c r="G166" s="372">
        <f t="shared" ref="G166:G171" si="153">D166*C166</f>
        <v>31785.94</v>
      </c>
      <c r="H166" s="373">
        <f t="shared" ref="H166:H171" si="154">(E166-D166)/D166</f>
        <v>-3.6051788935611138E-2</v>
      </c>
      <c r="I166" s="372"/>
    </row>
    <row r="167" spans="2:9" x14ac:dyDescent="0.25">
      <c r="B167" s="370">
        <v>42671</v>
      </c>
      <c r="C167" s="371">
        <v>900</v>
      </c>
      <c r="D167" s="372">
        <v>31.837789999999998</v>
      </c>
      <c r="E167" s="372">
        <v>31.26</v>
      </c>
      <c r="F167" s="372">
        <f t="shared" si="152"/>
        <v>-520.01099999999701</v>
      </c>
      <c r="G167" s="372">
        <f t="shared" si="153"/>
        <v>28654.010999999999</v>
      </c>
      <c r="H167" s="373">
        <f t="shared" si="154"/>
        <v>-1.8147930493919232E-2</v>
      </c>
      <c r="I167" s="372"/>
    </row>
    <row r="168" spans="2:9" x14ac:dyDescent="0.25">
      <c r="B168" s="370">
        <v>42674</v>
      </c>
      <c r="C168" s="371">
        <v>1000</v>
      </c>
      <c r="D168" s="372">
        <v>31.763999999999999</v>
      </c>
      <c r="E168" s="372">
        <v>30.98</v>
      </c>
      <c r="F168" s="372">
        <f t="shared" si="152"/>
        <v>-783.99999999999886</v>
      </c>
      <c r="G168" s="372">
        <f t="shared" si="153"/>
        <v>31764</v>
      </c>
      <c r="H168" s="373">
        <f t="shared" si="154"/>
        <v>-2.468202997103636E-2</v>
      </c>
      <c r="I168" s="372"/>
    </row>
    <row r="169" spans="2:9" x14ac:dyDescent="0.25">
      <c r="B169" s="370">
        <v>42676</v>
      </c>
      <c r="C169" s="371">
        <v>500</v>
      </c>
      <c r="D169" s="372">
        <v>31.518719999999998</v>
      </c>
      <c r="E169" s="372">
        <v>32.22</v>
      </c>
      <c r="F169" s="372">
        <f t="shared" si="152"/>
        <v>350.64000000000027</v>
      </c>
      <c r="G169" s="372">
        <f t="shared" si="153"/>
        <v>15759.359999999999</v>
      </c>
      <c r="H169" s="373">
        <f t="shared" si="154"/>
        <v>2.2249634502923995E-2</v>
      </c>
      <c r="I169" s="372">
        <v>31</v>
      </c>
    </row>
    <row r="170" spans="2:9" x14ac:dyDescent="0.25">
      <c r="B170" s="370">
        <v>42677</v>
      </c>
      <c r="C170" s="371">
        <v>800</v>
      </c>
      <c r="D170" s="372">
        <v>31.51858</v>
      </c>
      <c r="E170" s="372">
        <v>31.02</v>
      </c>
      <c r="F170" s="372">
        <f t="shared" si="152"/>
        <v>-398.86400000000037</v>
      </c>
      <c r="G170" s="372">
        <f t="shared" si="153"/>
        <v>25214.864000000001</v>
      </c>
      <c r="H170" s="373">
        <f t="shared" si="154"/>
        <v>-1.5818606041262027E-2</v>
      </c>
      <c r="I170" s="372"/>
    </row>
    <row r="171" spans="2:9" x14ac:dyDescent="0.25">
      <c r="B171" s="370">
        <v>42701</v>
      </c>
      <c r="C171" s="371">
        <v>400</v>
      </c>
      <c r="D171" s="372">
        <v>30.677849999999999</v>
      </c>
      <c r="E171" s="372">
        <v>33.880000000000003</v>
      </c>
      <c r="F171" s="372">
        <f t="shared" si="152"/>
        <v>1280.8600000000013</v>
      </c>
      <c r="G171" s="372">
        <f t="shared" si="153"/>
        <v>12271.14</v>
      </c>
      <c r="H171" s="373">
        <f t="shared" si="154"/>
        <v>0.10437987016691207</v>
      </c>
      <c r="I171" s="372"/>
    </row>
    <row r="172" spans="2:9" x14ac:dyDescent="0.25">
      <c r="B172" s="370">
        <v>42704</v>
      </c>
      <c r="C172" s="371">
        <v>400</v>
      </c>
      <c r="D172" s="372">
        <v>30.677849999999999</v>
      </c>
      <c r="E172" s="372">
        <v>32.299999999999997</v>
      </c>
      <c r="F172" s="372">
        <f t="shared" ref="F172:F178" si="155">C172*(E172-D172)</f>
        <v>648.8599999999991</v>
      </c>
      <c r="G172" s="372">
        <f t="shared" ref="G172:G178" si="156">D172*C172</f>
        <v>12271.14</v>
      </c>
      <c r="H172" s="373">
        <f t="shared" ref="H172:H178" si="157">(E172-D172)/D172</f>
        <v>5.2876912821465581E-2</v>
      </c>
      <c r="I172" s="372"/>
    </row>
    <row r="173" spans="2:9" x14ac:dyDescent="0.25">
      <c r="B173" s="370">
        <v>42706</v>
      </c>
      <c r="C173" s="371">
        <v>400</v>
      </c>
      <c r="D173" s="372">
        <v>30.527850000000001</v>
      </c>
      <c r="E173" s="372">
        <v>33.299999999999997</v>
      </c>
      <c r="F173" s="372">
        <f t="shared" si="155"/>
        <v>1108.8599999999985</v>
      </c>
      <c r="G173" s="372">
        <f t="shared" si="156"/>
        <v>12211.14</v>
      </c>
      <c r="H173" s="373">
        <f t="shared" si="157"/>
        <v>9.0807246497869851E-2</v>
      </c>
      <c r="I173" s="372"/>
    </row>
    <row r="174" spans="2:9" x14ac:dyDescent="0.25">
      <c r="B174" s="370">
        <v>42712</v>
      </c>
      <c r="C174" s="371">
        <v>300</v>
      </c>
      <c r="D174" s="372">
        <v>29.297370000000001</v>
      </c>
      <c r="E174" s="372">
        <v>34.19</v>
      </c>
      <c r="F174" s="372">
        <f t="shared" si="155"/>
        <v>1467.7889999999991</v>
      </c>
      <c r="G174" s="372">
        <f t="shared" si="156"/>
        <v>8789.2109999999993</v>
      </c>
      <c r="H174" s="373">
        <f t="shared" si="157"/>
        <v>0.16699894905242338</v>
      </c>
      <c r="I174" s="372"/>
    </row>
    <row r="175" spans="2:9" x14ac:dyDescent="0.25">
      <c r="B175" s="370">
        <v>42713</v>
      </c>
      <c r="C175" s="371">
        <v>200</v>
      </c>
      <c r="D175" s="372">
        <v>26.551449999999999</v>
      </c>
      <c r="E175" s="372">
        <v>34.78</v>
      </c>
      <c r="F175" s="372">
        <f t="shared" si="155"/>
        <v>1645.7100000000005</v>
      </c>
      <c r="G175" s="372">
        <f t="shared" si="156"/>
        <v>5310.29</v>
      </c>
      <c r="H175" s="373">
        <f t="shared" si="157"/>
        <v>0.30990962828772073</v>
      </c>
      <c r="I175" s="372"/>
    </row>
    <row r="176" spans="2:9" x14ac:dyDescent="0.25">
      <c r="B176" s="370">
        <v>42716</v>
      </c>
      <c r="C176" s="371">
        <v>300</v>
      </c>
      <c r="D176" s="372">
        <v>29.0943</v>
      </c>
      <c r="E176" s="372">
        <v>34.22</v>
      </c>
      <c r="F176" s="372">
        <f t="shared" si="155"/>
        <v>1537.7099999999996</v>
      </c>
      <c r="G176" s="372">
        <f t="shared" si="156"/>
        <v>8728.2900000000009</v>
      </c>
      <c r="H176" s="373">
        <f t="shared" si="157"/>
        <v>0.17617540205469795</v>
      </c>
      <c r="I176" s="372"/>
    </row>
    <row r="177" spans="2:9" x14ac:dyDescent="0.25">
      <c r="B177" s="370">
        <v>42718</v>
      </c>
      <c r="C177" s="371">
        <v>100</v>
      </c>
      <c r="D177" s="372">
        <v>17.179500000000001</v>
      </c>
      <c r="E177" s="372">
        <v>34.72</v>
      </c>
      <c r="F177" s="372">
        <f t="shared" si="155"/>
        <v>1754.0499999999997</v>
      </c>
      <c r="G177" s="372">
        <f t="shared" si="156"/>
        <v>1717.95</v>
      </c>
      <c r="H177" s="373">
        <f t="shared" si="157"/>
        <v>1.021013417154166</v>
      </c>
      <c r="I177" s="372"/>
    </row>
    <row r="178" spans="2:9" x14ac:dyDescent="0.25">
      <c r="B178" s="370">
        <v>42718</v>
      </c>
      <c r="C178" s="371">
        <v>300</v>
      </c>
      <c r="D178" s="372">
        <v>28.9132</v>
      </c>
      <c r="E178" s="372">
        <v>34.72</v>
      </c>
      <c r="F178" s="372">
        <f t="shared" si="155"/>
        <v>1742.0399999999997</v>
      </c>
      <c r="G178" s="372">
        <f t="shared" si="156"/>
        <v>8673.9599999999991</v>
      </c>
      <c r="H178" s="373">
        <f t="shared" si="157"/>
        <v>0.20083560449898313</v>
      </c>
      <c r="I178" s="372"/>
    </row>
    <row r="179" spans="2:9" x14ac:dyDescent="0.25">
      <c r="B179" s="370">
        <v>42729</v>
      </c>
      <c r="C179" s="371">
        <v>300</v>
      </c>
      <c r="D179" s="372">
        <v>28.9132</v>
      </c>
      <c r="E179" s="372">
        <v>35.08</v>
      </c>
      <c r="F179" s="372">
        <f>C179*(E179-D179)</f>
        <v>1850.0399999999995</v>
      </c>
      <c r="G179" s="372">
        <f>D179*C179</f>
        <v>8673.9599999999991</v>
      </c>
      <c r="H179" s="373">
        <f>(E179-D179)/D179</f>
        <v>0.21328666491429515</v>
      </c>
      <c r="I179" s="372"/>
    </row>
    <row r="180" spans="2:9" x14ac:dyDescent="0.25">
      <c r="B180" s="370">
        <v>42745</v>
      </c>
      <c r="C180" s="371">
        <v>400</v>
      </c>
      <c r="D180" s="372">
        <v>30.12988</v>
      </c>
      <c r="E180" s="372">
        <v>33.19</v>
      </c>
      <c r="F180" s="372">
        <f>C180*(E180-D180)</f>
        <v>1224.0479999999991</v>
      </c>
      <c r="G180" s="372">
        <f>D180*C180</f>
        <v>12051.951999999999</v>
      </c>
      <c r="H180" s="373">
        <f>(E180-D180)/D180</f>
        <v>0.1015642943151449</v>
      </c>
      <c r="I180" s="372"/>
    </row>
    <row r="181" spans="2:9" x14ac:dyDescent="0.25">
      <c r="B181" s="370">
        <v>42752</v>
      </c>
      <c r="C181" s="371">
        <v>300</v>
      </c>
      <c r="D181" s="372">
        <v>28.620100000000001</v>
      </c>
      <c r="E181" s="372">
        <v>34.840000000000003</v>
      </c>
      <c r="F181" s="372">
        <f>C181*(E181-D181)</f>
        <v>1865.9700000000007</v>
      </c>
      <c r="G181" s="372">
        <f>D181*C181</f>
        <v>8586.0300000000007</v>
      </c>
      <c r="H181" s="373">
        <f>(E181-D181)/D181</f>
        <v>0.21732628467405782</v>
      </c>
      <c r="I181" s="372">
        <v>28.25</v>
      </c>
    </row>
    <row r="182" spans="2:9" x14ac:dyDescent="0.25">
      <c r="B182" s="370">
        <v>42754</v>
      </c>
      <c r="C182" s="371">
        <v>400</v>
      </c>
      <c r="D182" s="372">
        <v>30.032579999999999</v>
      </c>
      <c r="E182" s="372">
        <v>34.26</v>
      </c>
      <c r="F182" s="372">
        <f>C182*(E182-D182)</f>
        <v>1690.9679999999994</v>
      </c>
      <c r="G182" s="372">
        <f>D182*C182</f>
        <v>12013.031999999999</v>
      </c>
      <c r="H182" s="373">
        <f>(E182-D182)/D182</f>
        <v>0.14076113340911767</v>
      </c>
      <c r="I182" s="372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58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58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58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59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58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59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58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59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58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59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58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59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58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59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58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59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58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59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58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59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58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59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58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59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58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59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58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59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58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59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58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59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58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59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58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58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58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471" priority="69">
      <formula>F113&gt;0</formula>
    </cfRule>
    <cfRule type="expression" dxfId="1470" priority="70">
      <formula>F113&lt;0</formula>
    </cfRule>
  </conditionalFormatting>
  <conditionalFormatting sqref="F118:F131 F134:F178 F181:F182">
    <cfRule type="expression" dxfId="1469" priority="65">
      <formula>F118&gt;0</formula>
    </cfRule>
    <cfRule type="expression" dxfId="1468" priority="66">
      <formula>F118&lt;0</formula>
    </cfRule>
  </conditionalFormatting>
  <conditionalFormatting sqref="F118:F131 F134:F178 F181:F182">
    <cfRule type="expression" dxfId="1467" priority="67">
      <formula>F118&gt;0</formula>
    </cfRule>
    <cfRule type="expression" dxfId="1466" priority="68">
      <formula>F118&lt;0</formula>
    </cfRule>
  </conditionalFormatting>
  <conditionalFormatting sqref="H113:H131 H134:H178 H181:H182">
    <cfRule type="expression" dxfId="1465" priority="63">
      <formula>H113&gt;0</formula>
    </cfRule>
    <cfRule type="expression" dxfId="1464" priority="64">
      <formula>H113&lt;0</formula>
    </cfRule>
  </conditionalFormatting>
  <conditionalFormatting sqref="F109:F112">
    <cfRule type="expression" dxfId="1463" priority="57">
      <formula>F109&gt;0</formula>
    </cfRule>
    <cfRule type="expression" dxfId="1462" priority="58">
      <formula>F109&lt;0</formula>
    </cfRule>
  </conditionalFormatting>
  <conditionalFormatting sqref="H109:H112">
    <cfRule type="expression" dxfId="1461" priority="55">
      <formula>H109&gt;0</formula>
    </cfRule>
    <cfRule type="expression" dxfId="1460" priority="56">
      <formula>H109&lt;0</formula>
    </cfRule>
  </conditionalFormatting>
  <conditionalFormatting sqref="Q8">
    <cfRule type="expression" dxfId="1459" priority="51">
      <formula>Q8&gt;0</formula>
    </cfRule>
    <cfRule type="expression" dxfId="1458" priority="52">
      <formula>Q8&lt;0</formula>
    </cfRule>
  </conditionalFormatting>
  <conditionalFormatting sqref="Q7">
    <cfRule type="expression" dxfId="1457" priority="53">
      <formula>Q7&gt;0</formula>
    </cfRule>
    <cfRule type="expression" dxfId="1456" priority="54">
      <formula>Q7&lt;0</formula>
    </cfRule>
  </conditionalFormatting>
  <conditionalFormatting sqref="F132">
    <cfRule type="expression" dxfId="1455" priority="47">
      <formula>F132&gt;0</formula>
    </cfRule>
    <cfRule type="expression" dxfId="1454" priority="48">
      <formula>F132&lt;0</formula>
    </cfRule>
  </conditionalFormatting>
  <conditionalFormatting sqref="F132">
    <cfRule type="expression" dxfId="1453" priority="49">
      <formula>F132&gt;0</formula>
    </cfRule>
    <cfRule type="expression" dxfId="1452" priority="50">
      <formula>F132&lt;0</formula>
    </cfRule>
  </conditionalFormatting>
  <conditionalFormatting sqref="H132">
    <cfRule type="expression" dxfId="1451" priority="45">
      <formula>H132&gt;0</formula>
    </cfRule>
    <cfRule type="expression" dxfId="1450" priority="46">
      <formula>H132&lt;0</formula>
    </cfRule>
  </conditionalFormatting>
  <conditionalFormatting sqref="F133">
    <cfRule type="expression" dxfId="1449" priority="41">
      <formula>F133&gt;0</formula>
    </cfRule>
    <cfRule type="expression" dxfId="1448" priority="42">
      <formula>F133&lt;0</formula>
    </cfRule>
  </conditionalFormatting>
  <conditionalFormatting sqref="F133">
    <cfRule type="expression" dxfId="1447" priority="43">
      <formula>F133&gt;0</formula>
    </cfRule>
    <cfRule type="expression" dxfId="1446" priority="44">
      <formula>F133&lt;0</formula>
    </cfRule>
  </conditionalFormatting>
  <conditionalFormatting sqref="H133">
    <cfRule type="expression" dxfId="1445" priority="39">
      <formula>H133&gt;0</formula>
    </cfRule>
    <cfRule type="expression" dxfId="1444" priority="40">
      <formula>H133&lt;0</formula>
    </cfRule>
  </conditionalFormatting>
  <conditionalFormatting sqref="F179:F180">
    <cfRule type="expression" dxfId="1443" priority="35">
      <formula>F179&gt;0</formula>
    </cfRule>
    <cfRule type="expression" dxfId="1442" priority="36">
      <formula>F179&lt;0</formula>
    </cfRule>
  </conditionalFormatting>
  <conditionalFormatting sqref="F179:F180">
    <cfRule type="expression" dxfId="1441" priority="37">
      <formula>F179&gt;0</formula>
    </cfRule>
    <cfRule type="expression" dxfId="1440" priority="38">
      <formula>F179&lt;0</formula>
    </cfRule>
  </conditionalFormatting>
  <conditionalFormatting sqref="H179:H180">
    <cfRule type="expression" dxfId="1439" priority="33">
      <formula>H179&gt;0</formula>
    </cfRule>
    <cfRule type="expression" dxfId="1438" priority="34">
      <formula>H179&lt;0</formula>
    </cfRule>
  </conditionalFormatting>
  <conditionalFormatting sqref="F48:F63">
    <cfRule type="expression" dxfId="1437" priority="31">
      <formula>F48&gt;0</formula>
    </cfRule>
    <cfRule type="expression" dxfId="1436" priority="32">
      <formula>F48&lt;0</formula>
    </cfRule>
  </conditionalFormatting>
  <conditionalFormatting sqref="H48:H63">
    <cfRule type="expression" dxfId="1435" priority="29">
      <formula>H48&gt;0</formula>
    </cfRule>
    <cfRule type="expression" dxfId="1434" priority="30">
      <formula>H48&lt;0</formula>
    </cfRule>
  </conditionalFormatting>
  <conditionalFormatting sqref="Q10">
    <cfRule type="expression" dxfId="1433" priority="27">
      <formula>Q10&gt;0</formula>
    </cfRule>
    <cfRule type="expression" dxfId="1432" priority="28">
      <formula>Q10&lt;0</formula>
    </cfRule>
  </conditionalFormatting>
  <conditionalFormatting sqref="J58:K58">
    <cfRule type="expression" dxfId="1431" priority="25">
      <formula>J58&gt;0</formula>
    </cfRule>
    <cfRule type="expression" dxfId="1430" priority="26">
      <formula>J58&lt;0</formula>
    </cfRule>
  </conditionalFormatting>
  <conditionalFormatting sqref="K59">
    <cfRule type="expression" dxfId="1429" priority="23">
      <formula>K59&gt;0</formula>
    </cfRule>
    <cfRule type="expression" dxfId="1428" priority="24">
      <formula>K59&lt;0</formula>
    </cfRule>
  </conditionalFormatting>
  <conditionalFormatting sqref="K60:K73 K78:K107">
    <cfRule type="expression" dxfId="1427" priority="21">
      <formula>K60&gt;0</formula>
    </cfRule>
    <cfRule type="expression" dxfId="1426" priority="22">
      <formula>K60&lt;0</formula>
    </cfRule>
  </conditionalFormatting>
  <conditionalFormatting sqref="F65:F73">
    <cfRule type="expression" dxfId="1425" priority="19">
      <formula>F65&gt;0</formula>
    </cfRule>
    <cfRule type="expression" dxfId="1424" priority="20">
      <formula>F65&lt;0</formula>
    </cfRule>
  </conditionalFormatting>
  <conditionalFormatting sqref="H65:H73">
    <cfRule type="expression" dxfId="1423" priority="17">
      <formula>H65&gt;0</formula>
    </cfRule>
    <cfRule type="expression" dxfId="1422" priority="18">
      <formula>H65&lt;0</formula>
    </cfRule>
  </conditionalFormatting>
  <conditionalFormatting sqref="R4">
    <cfRule type="expression" dxfId="1421" priority="15">
      <formula>R4&gt;0</formula>
    </cfRule>
    <cfRule type="expression" dxfId="1420" priority="16">
      <formula>R4&lt;0</formula>
    </cfRule>
  </conditionalFormatting>
  <conditionalFormatting sqref="Q9">
    <cfRule type="expression" dxfId="1419" priority="13">
      <formula>Q9&gt;0</formula>
    </cfRule>
    <cfRule type="expression" dxfId="1418" priority="14">
      <formula>Q9&lt;0</formula>
    </cfRule>
  </conditionalFormatting>
  <conditionalFormatting sqref="K74:K77">
    <cfRule type="expression" dxfId="1417" priority="11">
      <formula>K74&gt;0</formula>
    </cfRule>
    <cfRule type="expression" dxfId="1416" priority="12">
      <formula>K74&lt;0</formula>
    </cfRule>
  </conditionalFormatting>
  <conditionalFormatting sqref="F74:F97">
    <cfRule type="expression" dxfId="1415" priority="9">
      <formula>F74&gt;0</formula>
    </cfRule>
    <cfRule type="expression" dxfId="1414" priority="10">
      <formula>F74&lt;0</formula>
    </cfRule>
  </conditionalFormatting>
  <conditionalFormatting sqref="H74:H97">
    <cfRule type="expression" dxfId="1413" priority="7">
      <formula>H74&gt;0</formula>
    </cfRule>
    <cfRule type="expression" dxfId="1412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3">
    <cfRule type="expression" dxfId="1411" priority="3">
      <formula>F98&gt;0</formula>
    </cfRule>
    <cfRule type="expression" dxfId="1410" priority="4">
      <formula>F98&lt;0</formula>
    </cfRule>
  </conditionalFormatting>
  <conditionalFormatting sqref="H98:H103">
    <cfRule type="expression" dxfId="1409" priority="1">
      <formula>H98&gt;0</formula>
    </cfRule>
    <cfRule type="expression" dxfId="1408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10.43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10.43</v>
      </c>
      <c r="R4" s="487">
        <v>-3.0700000000000002E-2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11.473000000000001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11.3687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11.2644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11.1601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11.0558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10.951499999999999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10.847200000000001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10.742900000000001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10.6386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10.5343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10.43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10.325699999999999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10.221399999999999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10.117099999999999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10.012799999999999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9.9085000000000001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9.8041999999999998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9.6998999999999995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9.595600000000001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9.4913000000000007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9.3870000000000005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07" priority="31">
      <formula>Q7&gt;0</formula>
    </cfRule>
    <cfRule type="expression" dxfId="1406" priority="32">
      <formula>Q7&lt;0</formula>
    </cfRule>
  </conditionalFormatting>
  <conditionalFormatting sqref="Q8">
    <cfRule type="expression" dxfId="1405" priority="29">
      <formula>Q8&gt;0</formula>
    </cfRule>
    <cfRule type="expression" dxfId="1404" priority="30">
      <formula>Q8&lt;0</formula>
    </cfRule>
  </conditionalFormatting>
  <conditionalFormatting sqref="F62:F65">
    <cfRule type="expression" dxfId="1403" priority="21">
      <formula>F62&gt;0</formula>
    </cfRule>
    <cfRule type="expression" dxfId="1402" priority="22">
      <formula>F62&lt;0</formula>
    </cfRule>
  </conditionalFormatting>
  <conditionalFormatting sqref="F66:F74 F78:F98 F102:F106">
    <cfRule type="expression" dxfId="1401" priority="17">
      <formula>F66&gt;0</formula>
    </cfRule>
    <cfRule type="expression" dxfId="1400" priority="18">
      <formula>F66&lt;0</formula>
    </cfRule>
  </conditionalFormatting>
  <conditionalFormatting sqref="F66:F74 F78:F98 F102:F106">
    <cfRule type="expression" dxfId="1399" priority="19">
      <formula>F66&gt;0</formula>
    </cfRule>
    <cfRule type="expression" dxfId="1398" priority="20">
      <formula>F66&lt;0</formula>
    </cfRule>
  </conditionalFormatting>
  <conditionalFormatting sqref="H62:H74 H78:H98 H102:H106">
    <cfRule type="expression" dxfId="1397" priority="15">
      <formula>H62&gt;0</formula>
    </cfRule>
    <cfRule type="expression" dxfId="1396" priority="16">
      <formula>H62&lt;0</formula>
    </cfRule>
  </conditionalFormatting>
  <conditionalFormatting sqref="F57:F61">
    <cfRule type="expression" dxfId="1395" priority="13">
      <formula>F57&gt;0</formula>
    </cfRule>
    <cfRule type="expression" dxfId="1394" priority="14">
      <formula>F57&lt;0</formula>
    </cfRule>
  </conditionalFormatting>
  <conditionalFormatting sqref="H57:H61">
    <cfRule type="expression" dxfId="1393" priority="11">
      <formula>H57&gt;0</formula>
    </cfRule>
    <cfRule type="expression" dxfId="1392" priority="12">
      <formula>H57&lt;0</formula>
    </cfRule>
  </conditionalFormatting>
  <conditionalFormatting sqref="F75:F77">
    <cfRule type="expression" dxfId="1391" priority="7">
      <formula>F75&gt;0</formula>
    </cfRule>
    <cfRule type="expression" dxfId="1390" priority="8">
      <formula>F75&lt;0</formula>
    </cfRule>
  </conditionalFormatting>
  <conditionalFormatting sqref="F75:F77">
    <cfRule type="expression" dxfId="1389" priority="9">
      <formula>F75&gt;0</formula>
    </cfRule>
    <cfRule type="expression" dxfId="1388" priority="10">
      <formula>F75&lt;0</formula>
    </cfRule>
  </conditionalFormatting>
  <conditionalFormatting sqref="H75:H77">
    <cfRule type="expression" dxfId="1387" priority="5">
      <formula>H75&gt;0</formula>
    </cfRule>
    <cfRule type="expression" dxfId="1386" priority="6">
      <formula>H75&lt;0</formula>
    </cfRule>
  </conditionalFormatting>
  <conditionalFormatting sqref="F22:F30">
    <cfRule type="expression" dxfId="1385" priority="3">
      <formula>F22&gt;0</formula>
    </cfRule>
    <cfRule type="expression" dxfId="1384" priority="4">
      <formula>F22&lt;0</formula>
    </cfRule>
  </conditionalFormatting>
  <conditionalFormatting sqref="F99:F101">
    <cfRule type="expression" dxfId="1383" priority="1">
      <formula>F99&gt;0</formula>
    </cfRule>
    <cfRule type="expression" dxfId="13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126.36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126.36</v>
      </c>
      <c r="R4" s="487">
        <v>-3.85E-2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138.99600000000001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137.73240000000001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136.46880000000002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135.20520000000002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133.94159999999999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132.678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131.4144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130.1508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128.88720000000001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127.6236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126.36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125.0964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123.83279999999999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122.5692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121.3056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120.04199999999999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118.77839999999999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117.51480000000001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116.25120000000001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114.9876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113.724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381" priority="19">
      <formula>F25&gt;0</formula>
    </cfRule>
    <cfRule type="expression" dxfId="1380" priority="20">
      <formula>F25&lt;0</formula>
    </cfRule>
  </conditionalFormatting>
  <conditionalFormatting sqref="Q7">
    <cfRule type="expression" dxfId="1379" priority="17">
      <formula>Q7&gt;0</formula>
    </cfRule>
    <cfRule type="expression" dxfId="1378" priority="18">
      <formula>Q7&lt;0</formula>
    </cfRule>
  </conditionalFormatting>
  <conditionalFormatting sqref="Q8">
    <cfRule type="expression" dxfId="1377" priority="15">
      <formula>Q8&gt;0</formula>
    </cfRule>
    <cfRule type="expression" dxfId="1376" priority="16">
      <formula>Q8&lt;0</formula>
    </cfRule>
  </conditionalFormatting>
  <conditionalFormatting sqref="M74">
    <cfRule type="expression" dxfId="1375" priority="9">
      <formula>M74&gt;0</formula>
    </cfRule>
    <cfRule type="expression" dxfId="1374" priority="10">
      <formula>M74&lt;0</formula>
    </cfRule>
  </conditionalFormatting>
  <conditionalFormatting sqref="F113:F149 H113:H149">
    <cfRule type="expression" dxfId="1373" priority="7">
      <formula>F113&gt;0</formula>
    </cfRule>
    <cfRule type="expression" dxfId="1372" priority="8">
      <formula>F113&lt;0</formula>
    </cfRule>
  </conditionalFormatting>
  <conditionalFormatting sqref="F105:F112">
    <cfRule type="expression" dxfId="1371" priority="5">
      <formula>F105&gt;0</formula>
    </cfRule>
    <cfRule type="expression" dxfId="1370" priority="6">
      <formula>F105&lt;0</formula>
    </cfRule>
  </conditionalFormatting>
  <conditionalFormatting sqref="H105:H112">
    <cfRule type="expression" dxfId="1369" priority="3">
      <formula>H105&gt;0</formula>
    </cfRule>
    <cfRule type="expression" dxfId="1368" priority="4">
      <formula>H105&lt;0</formula>
    </cfRule>
  </conditionalFormatting>
  <conditionalFormatting sqref="Q10">
    <cfRule type="expression" dxfId="1367" priority="1">
      <formula>Q10&gt;0</formula>
    </cfRule>
    <cfRule type="expression" dxfId="13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878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206.10830000000001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209.05</v>
      </c>
      <c r="R4" s="509">
        <v>-4.1099999999999998E-2</v>
      </c>
      <c r="T4" s="792">
        <v>43103</v>
      </c>
      <c r="U4" s="30" t="s">
        <v>903</v>
      </c>
    </row>
    <row r="5" spans="1:21" x14ac:dyDescent="0.25">
      <c r="B5" s="7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20905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20610.830000000002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518.93999999999869</v>
      </c>
      <c r="R7">
        <v>20</v>
      </c>
    </row>
    <row r="8" spans="1:21" x14ac:dyDescent="0.25">
      <c r="B8" s="486">
        <v>43132</v>
      </c>
      <c r="C8" s="4">
        <v>10</v>
      </c>
      <c r="D8" s="3">
        <v>220</v>
      </c>
      <c r="E8" s="3">
        <v>0</v>
      </c>
      <c r="F8" s="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294.16999999999825</v>
      </c>
    </row>
    <row r="9" spans="1:21" x14ac:dyDescent="0.25">
      <c r="B9" s="486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1.4272593583082206E-2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SUM(C2:C9)</f>
        <v>125</v>
      </c>
      <c r="D18" s="18"/>
      <c r="E18" s="18"/>
      <c r="F18" s="18">
        <f>SUM(F2:F9)</f>
        <v>26513.9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6" si="16">C34*(E34-D34)</f>
        <v>1037.7180000000008</v>
      </c>
      <c r="G34" s="39">
        <f t="shared" ref="G34:G36" si="17">D34*C34</f>
        <v>9056.232</v>
      </c>
      <c r="H34" s="226">
        <f t="shared" ref="H34:H36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6"/>
        <v>1249.0000000000009</v>
      </c>
      <c r="G36" s="39">
        <f t="shared" si="17"/>
        <v>20610</v>
      </c>
      <c r="H36" s="226">
        <f t="shared" si="18"/>
        <v>6.060164968461916E-2</v>
      </c>
      <c r="I36" s="39"/>
      <c r="J36" s="39">
        <v>1473</v>
      </c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229.95500000000004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227.86450000000002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225.77400000000003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223.68350000000004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221.59300000000002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219.50250000000003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217.41200000000001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215.32150000000001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213.23100000000002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211.1405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209.05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206.95950000000002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204.869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202.77850000000001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200.68800000000002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198.5975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196.50700000000001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194.41650000000001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192.32600000000002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190.23550000000003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188.14500000000001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745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5" priority="35">
      <formula>F47&gt;0</formula>
    </cfRule>
    <cfRule type="expression" dxfId="1364" priority="36">
      <formula>F47&lt;0</formula>
    </cfRule>
  </conditionalFormatting>
  <conditionalFormatting sqref="Q7">
    <cfRule type="expression" dxfId="1363" priority="33">
      <formula>Q7&gt;0</formula>
    </cfRule>
    <cfRule type="expression" dxfId="1362" priority="34">
      <formula>Q7&lt;0</formula>
    </cfRule>
  </conditionalFormatting>
  <conditionalFormatting sqref="Q8">
    <cfRule type="expression" dxfId="1361" priority="31">
      <formula>Q8&gt;0</formula>
    </cfRule>
    <cfRule type="expression" dxfId="1360" priority="32">
      <formula>Q8&lt;0</formula>
    </cfRule>
  </conditionalFormatting>
  <conditionalFormatting sqref="F30:F46">
    <cfRule type="expression" dxfId="1359" priority="29">
      <formula>F30&gt;0</formula>
    </cfRule>
    <cfRule type="expression" dxfId="1358" priority="30">
      <formula>F30&lt;0</formula>
    </cfRule>
  </conditionalFormatting>
  <conditionalFormatting sqref="H30:H46">
    <cfRule type="expression" dxfId="1357" priority="27">
      <formula>H30&gt;0</formula>
    </cfRule>
    <cfRule type="expression" dxfId="1356" priority="28">
      <formula>H30&lt;0</formula>
    </cfRule>
  </conditionalFormatting>
  <conditionalFormatting sqref="Q10">
    <cfRule type="expression" dxfId="1355" priority="21">
      <formula>Q10&gt;0</formula>
    </cfRule>
    <cfRule type="expression" dxfId="1354" priority="22">
      <formula>Q10&lt;0</formula>
    </cfRule>
  </conditionalFormatting>
  <conditionalFormatting sqref="J25:J38">
    <cfRule type="expression" dxfId="1353" priority="19">
      <formula>J25&gt;0</formula>
    </cfRule>
    <cfRule type="expression" dxfId="1352" priority="20">
      <formula>J25&lt;0</formula>
    </cfRule>
  </conditionalFormatting>
  <conditionalFormatting sqref="K25:K38">
    <cfRule type="expression" dxfId="1351" priority="17">
      <formula>K25&gt;0</formula>
    </cfRule>
    <cfRule type="expression" dxfId="1350" priority="18">
      <formula>K25&lt;0</formula>
    </cfRule>
  </conditionalFormatting>
  <conditionalFormatting sqref="L25:L38">
    <cfRule type="expression" dxfId="1349" priority="15">
      <formula>L25&gt;0</formula>
    </cfRule>
    <cfRule type="expression" dxfId="1348" priority="16">
      <formula>L25&lt;0</formula>
    </cfRule>
  </conditionalFormatting>
  <conditionalFormatting sqref="F89:F110">
    <cfRule type="expression" dxfId="1347" priority="13">
      <formula>F89&gt;0</formula>
    </cfRule>
    <cfRule type="expression" dxfId="1346" priority="14">
      <formula>F89&lt;0</formula>
    </cfRule>
  </conditionalFormatting>
  <conditionalFormatting sqref="H89:H110">
    <cfRule type="expression" dxfId="1345" priority="11">
      <formula>H89&gt;0</formula>
    </cfRule>
    <cfRule type="expression" dxfId="1344" priority="12">
      <formula>H89&lt;0</formula>
    </cfRule>
  </conditionalFormatting>
  <conditionalFormatting sqref="J89:J102">
    <cfRule type="expression" dxfId="1343" priority="9">
      <formula>J89&gt;0</formula>
    </cfRule>
    <cfRule type="expression" dxfId="1342" priority="10">
      <formula>J89&lt;0</formula>
    </cfRule>
  </conditionalFormatting>
  <conditionalFormatting sqref="K89:K102">
    <cfRule type="expression" dxfId="1341" priority="7">
      <formula>K89&gt;0</formula>
    </cfRule>
    <cfRule type="expression" dxfId="1340" priority="8">
      <formula>K89&lt;0</formula>
    </cfRule>
  </conditionalFormatting>
  <conditionalFormatting sqref="L89:L102">
    <cfRule type="expression" dxfId="1339" priority="5">
      <formula>L89&gt;0</formula>
    </cfRule>
    <cfRule type="expression" dxfId="1338" priority="6">
      <formula>L89&lt;0</formula>
    </cfRule>
  </conditionalFormatting>
  <conditionalFormatting sqref="F25:F29">
    <cfRule type="expression" dxfId="1337" priority="3">
      <formula>F25&gt;0</formula>
    </cfRule>
    <cfRule type="expression" dxfId="1336" priority="4">
      <formula>F25&lt;0</formula>
    </cfRule>
  </conditionalFormatting>
  <conditionalFormatting sqref="H25:H29">
    <cfRule type="expression" dxfId="1335" priority="1">
      <formula>H25&gt;0</formula>
    </cfRule>
    <cfRule type="expression" dxfId="13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967</v>
      </c>
      <c r="M2" s="3"/>
      <c r="O2" s="11" t="s">
        <v>57</v>
      </c>
      <c r="Q2">
        <f>C18-H18</f>
        <v>60</v>
      </c>
      <c r="T2" s="1">
        <v>43119</v>
      </c>
      <c r="U2" t="s">
        <v>970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88.77</v>
      </c>
      <c r="R4" s="509">
        <v>-1.55E-2</v>
      </c>
      <c r="T4" s="1"/>
      <c r="U4" t="s">
        <v>972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5326.2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973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148.80000000000018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148.80000000000018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2.874029435624062E-2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7.6602455784611926E-3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4" t="s">
        <v>78</v>
      </c>
      <c r="P15" s="804"/>
      <c r="W15" s="134"/>
    </row>
    <row r="16" spans="1:23" ht="15.75" thickTop="1" x14ac:dyDescent="0.25">
      <c r="H16" s="70"/>
      <c r="O16" s="81">
        <v>1.1000000000000001</v>
      </c>
      <c r="P16" s="81">
        <f>O16*$Q$4</f>
        <v>97.647000000000006</v>
      </c>
      <c r="W16" s="134"/>
    </row>
    <row r="17" spans="1:23" x14ac:dyDescent="0.25">
      <c r="O17" s="81">
        <v>1.0900000000000001</v>
      </c>
      <c r="P17" s="81">
        <f t="shared" ref="P17:P36" si="0">O17*$Q$4</f>
        <v>96.759299999999996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95.871600000000001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94.983900000000006</v>
      </c>
      <c r="W19" s="134"/>
    </row>
    <row r="20" spans="1:23" x14ac:dyDescent="0.25">
      <c r="O20" s="81">
        <v>1.06</v>
      </c>
      <c r="P20" s="81">
        <f t="shared" si="0"/>
        <v>94.096199999999996</v>
      </c>
      <c r="W20" s="134"/>
    </row>
    <row r="21" spans="1:23" x14ac:dyDescent="0.25">
      <c r="O21" s="81">
        <v>1.05</v>
      </c>
      <c r="P21" s="81">
        <f t="shared" si="0"/>
        <v>93.208500000000001</v>
      </c>
      <c r="W21" s="134"/>
    </row>
    <row r="22" spans="1:23" x14ac:dyDescent="0.25">
      <c r="O22" s="81">
        <v>1.04</v>
      </c>
      <c r="P22" s="81">
        <f t="shared" si="0"/>
        <v>92.320800000000006</v>
      </c>
      <c r="W22" s="134"/>
    </row>
    <row r="23" spans="1:23" x14ac:dyDescent="0.25">
      <c r="O23" s="81">
        <v>1.03</v>
      </c>
      <c r="P23" s="81">
        <f t="shared" si="0"/>
        <v>91.433099999999996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90.545400000000001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89.657699999999991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88.77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87.882300000000001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86.994599999999991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86.106899999999996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85.219199999999987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84.331499999999991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83.443799999999996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82.556100000000001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81.668400000000005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80.780699999999996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79.893000000000001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33" priority="21">
      <formula>F47&gt;0</formula>
    </cfRule>
    <cfRule type="expression" dxfId="1332" priority="22">
      <formula>F47&lt;0</formula>
    </cfRule>
  </conditionalFormatting>
  <conditionalFormatting sqref="Q7">
    <cfRule type="expression" dxfId="1331" priority="19">
      <formula>Q7&gt;0</formula>
    </cfRule>
    <cfRule type="expression" dxfId="1330" priority="20">
      <formula>Q7&lt;0</formula>
    </cfRule>
  </conditionalFormatting>
  <conditionalFormatting sqref="Q8">
    <cfRule type="expression" dxfId="1329" priority="17">
      <formula>Q8&gt;0</formula>
    </cfRule>
    <cfRule type="expression" dxfId="1328" priority="18">
      <formula>Q8&lt;0</formula>
    </cfRule>
  </conditionalFormatting>
  <conditionalFormatting sqref="F25:F46">
    <cfRule type="expression" dxfId="1327" priority="15">
      <formula>F25&gt;0</formula>
    </cfRule>
    <cfRule type="expression" dxfId="1326" priority="16">
      <formula>F25&lt;0</formula>
    </cfRule>
  </conditionalFormatting>
  <conditionalFormatting sqref="H25:H46">
    <cfRule type="expression" dxfId="1325" priority="13">
      <formula>H25&gt;0</formula>
    </cfRule>
    <cfRule type="expression" dxfId="1324" priority="14">
      <formula>H25&lt;0</formula>
    </cfRule>
  </conditionalFormatting>
  <conditionalFormatting sqref="F89:F110">
    <cfRule type="expression" dxfId="1323" priority="11">
      <formula>F89&gt;0</formula>
    </cfRule>
    <cfRule type="expression" dxfId="1322" priority="12">
      <formula>F89&lt;0</formula>
    </cfRule>
  </conditionalFormatting>
  <conditionalFormatting sqref="H89:H110">
    <cfRule type="expression" dxfId="1321" priority="9">
      <formula>H89&gt;0</formula>
    </cfRule>
    <cfRule type="expression" dxfId="1320" priority="10">
      <formula>H89&lt;0</formula>
    </cfRule>
  </conditionalFormatting>
  <conditionalFormatting sqref="Q10">
    <cfRule type="expression" dxfId="1319" priority="7">
      <formula>Q10&gt;0</formula>
    </cfRule>
    <cfRule type="expression" dxfId="1318" priority="8">
      <formula>Q10&lt;0</formula>
    </cfRule>
  </conditionalFormatting>
  <conditionalFormatting sqref="J25:J38">
    <cfRule type="expression" dxfId="1317" priority="5">
      <formula>J25&gt;0</formula>
    </cfRule>
    <cfRule type="expression" dxfId="1316" priority="6">
      <formula>J25&lt;0</formula>
    </cfRule>
  </conditionalFormatting>
  <conditionalFormatting sqref="K25:K38">
    <cfRule type="expression" dxfId="1315" priority="3">
      <formula>K25&gt;0</formula>
    </cfRule>
    <cfRule type="expression" dxfId="1314" priority="4">
      <formula>K25&lt;0</formula>
    </cfRule>
  </conditionalFormatting>
  <conditionalFormatting sqref="L25:L38">
    <cfRule type="expression" dxfId="1313" priority="1">
      <formula>L25&gt;0</formula>
    </cfRule>
    <cfRule type="expression" dxfId="13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887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109.63</v>
      </c>
      <c r="R4" s="509">
        <v>-2.8999999999999998E-3</v>
      </c>
      <c r="T4" s="1">
        <v>42738</v>
      </c>
      <c r="U4" t="s">
        <v>886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6577.7999999999993</v>
      </c>
      <c r="T5" s="1">
        <v>43105</v>
      </c>
      <c r="U5" t="s">
        <v>915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1456.7799999999988</v>
      </c>
      <c r="R7">
        <v>50</v>
      </c>
      <c r="T7" s="1">
        <v>43112</v>
      </c>
      <c r="U7" t="s">
        <v>921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1456.7799999999988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0.28447067185834046</v>
      </c>
      <c r="T9" s="1">
        <v>43114</v>
      </c>
      <c r="U9" t="s">
        <v>943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944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4" t="s">
        <v>78</v>
      </c>
      <c r="P17" s="804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120.593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119.4967</v>
      </c>
      <c r="Q19" s="2"/>
    </row>
    <row r="20" spans="1:17" x14ac:dyDescent="0.25">
      <c r="O20" s="81">
        <v>1.08</v>
      </c>
      <c r="P20" s="81">
        <f t="shared" si="3"/>
        <v>118.4004</v>
      </c>
      <c r="Q20" s="2"/>
    </row>
    <row r="21" spans="1:17" x14ac:dyDescent="0.25">
      <c r="O21" s="81">
        <v>1.07</v>
      </c>
      <c r="P21" s="81">
        <f t="shared" si="3"/>
        <v>117.30410000000001</v>
      </c>
      <c r="Q21" s="2"/>
    </row>
    <row r="22" spans="1:17" x14ac:dyDescent="0.25">
      <c r="O22" s="81">
        <v>1.06</v>
      </c>
      <c r="P22" s="81">
        <f t="shared" si="3"/>
        <v>116.20780000000001</v>
      </c>
      <c r="Q22" s="2"/>
    </row>
    <row r="23" spans="1:17" x14ac:dyDescent="0.25">
      <c r="O23" s="81">
        <v>1.05</v>
      </c>
      <c r="P23" s="81">
        <f t="shared" si="3"/>
        <v>115.11150000000001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114.01519999999999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112.91889999999999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111.82259999999999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110.72629999999999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109.63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108.5337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107.4374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106.3411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105.2448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104.14849999999998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103.05219999999998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101.9559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100.8596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99.763300000000001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98.667000000000002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920</v>
      </c>
      <c r="J47" s="39"/>
      <c r="K47" s="39"/>
      <c r="L47" s="39">
        <v>74.34</v>
      </c>
      <c r="M47" t="s">
        <v>942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11" priority="23">
      <formula>F56&gt;0</formula>
    </cfRule>
    <cfRule type="expression" dxfId="1310" priority="24">
      <formula>F56&lt;0</formula>
    </cfRule>
  </conditionalFormatting>
  <conditionalFormatting sqref="Q7">
    <cfRule type="expression" dxfId="1309" priority="21">
      <formula>Q7&gt;0</formula>
    </cfRule>
    <cfRule type="expression" dxfId="1308" priority="22">
      <formula>Q7&lt;0</formula>
    </cfRule>
  </conditionalFormatting>
  <conditionalFormatting sqref="Q8">
    <cfRule type="expression" dxfId="1307" priority="19">
      <formula>Q8&gt;0</formula>
    </cfRule>
    <cfRule type="expression" dxfId="1306" priority="20">
      <formula>Q8&lt;0</formula>
    </cfRule>
  </conditionalFormatting>
  <conditionalFormatting sqref="F25:F55">
    <cfRule type="expression" dxfId="1305" priority="17">
      <formula>F25&gt;0</formula>
    </cfRule>
    <cfRule type="expression" dxfId="1304" priority="18">
      <formula>F25&lt;0</formula>
    </cfRule>
  </conditionalFormatting>
  <conditionalFormatting sqref="H25:H55">
    <cfRule type="expression" dxfId="1303" priority="15">
      <formula>H25&gt;0</formula>
    </cfRule>
    <cfRule type="expression" dxfId="1302" priority="16">
      <formula>H25&lt;0</formula>
    </cfRule>
  </conditionalFormatting>
  <conditionalFormatting sqref="F89:F110">
    <cfRule type="expression" dxfId="1301" priority="13">
      <formula>F89&gt;0</formula>
    </cfRule>
    <cfRule type="expression" dxfId="1300" priority="14">
      <formula>F89&lt;0</formula>
    </cfRule>
  </conditionalFormatting>
  <conditionalFormatting sqref="H89:H110">
    <cfRule type="expression" dxfId="1299" priority="11">
      <formula>H89&gt;0</formula>
    </cfRule>
    <cfRule type="expression" dxfId="1298" priority="12">
      <formula>H89&lt;0</formula>
    </cfRule>
  </conditionalFormatting>
  <conditionalFormatting sqref="Q10">
    <cfRule type="expression" dxfId="1297" priority="9">
      <formula>Q10&gt;0</formula>
    </cfRule>
    <cfRule type="expression" dxfId="1296" priority="10">
      <formula>Q10&lt;0</formula>
    </cfRule>
  </conditionalFormatting>
  <conditionalFormatting sqref="J25:J38">
    <cfRule type="expression" dxfId="1295" priority="7">
      <formula>J25&gt;0</formula>
    </cfRule>
    <cfRule type="expression" dxfId="1294" priority="8">
      <formula>J25&lt;0</formula>
    </cfRule>
  </conditionalFormatting>
  <conditionalFormatting sqref="K25:K38">
    <cfRule type="expression" dxfId="1293" priority="5">
      <formula>K25&gt;0</formula>
    </cfRule>
    <cfRule type="expression" dxfId="1292" priority="6">
      <formula>K25&lt;0</formula>
    </cfRule>
  </conditionalFormatting>
  <conditionalFormatting sqref="L25:L34">
    <cfRule type="expression" dxfId="1291" priority="3">
      <formula>L25&gt;0</formula>
    </cfRule>
    <cfRule type="expression" dxfId="1290" priority="4">
      <formula>L25&lt;0</formula>
    </cfRule>
  </conditionalFormatting>
  <conditionalFormatting sqref="J43">
    <cfRule type="expression" dxfId="1289" priority="1">
      <formula>J43&gt;0</formula>
    </cfRule>
    <cfRule type="expression" dxfId="1288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6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35.57</v>
      </c>
      <c r="R4" s="509">
        <v>-3.6799999999999999E-2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3557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-101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-2.7610716238381631E-2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39.127000000000002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38.771300000000004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38.415600000000005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38.059900000000006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37.7042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37.348500000000001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36.992800000000003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36.637100000000004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36.281399999999998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35.925699999999999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35.57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35.214300000000001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34.858600000000003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34.502899999999997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34.147199999999998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33.791499999999999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33.4358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33.080100000000002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32.724400000000003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32.368700000000004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32.012999999999998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988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7" priority="31">
      <formula>F47&gt;0</formula>
    </cfRule>
    <cfRule type="expression" dxfId="1286" priority="32">
      <formula>F47&lt;0</formula>
    </cfRule>
  </conditionalFormatting>
  <conditionalFormatting sqref="Q7">
    <cfRule type="expression" dxfId="1285" priority="29">
      <formula>Q7&gt;0</formula>
    </cfRule>
    <cfRule type="expression" dxfId="1284" priority="30">
      <formula>Q7&lt;0</formula>
    </cfRule>
  </conditionalFormatting>
  <conditionalFormatting sqref="Q8">
    <cfRule type="expression" dxfId="1283" priority="27">
      <formula>Q8&gt;0</formula>
    </cfRule>
    <cfRule type="expression" dxfId="1282" priority="28">
      <formula>Q8&lt;0</formula>
    </cfRule>
  </conditionalFormatting>
  <conditionalFormatting sqref="F30:F46">
    <cfRule type="expression" dxfId="1281" priority="25">
      <formula>F30&gt;0</formula>
    </cfRule>
    <cfRule type="expression" dxfId="1280" priority="26">
      <formula>F30&lt;0</formula>
    </cfRule>
  </conditionalFormatting>
  <conditionalFormatting sqref="H30:H46">
    <cfRule type="expression" dxfId="1279" priority="23">
      <formula>H30&gt;0</formula>
    </cfRule>
    <cfRule type="expression" dxfId="1278" priority="24">
      <formula>H30&lt;0</formula>
    </cfRule>
  </conditionalFormatting>
  <conditionalFormatting sqref="Q10">
    <cfRule type="expression" dxfId="1277" priority="21">
      <formula>Q10&gt;0</formula>
    </cfRule>
    <cfRule type="expression" dxfId="1276" priority="22">
      <formula>Q10&lt;0</formula>
    </cfRule>
  </conditionalFormatting>
  <conditionalFormatting sqref="J25:J38">
    <cfRule type="expression" dxfId="1275" priority="19">
      <formula>J25&gt;0</formula>
    </cfRule>
    <cfRule type="expression" dxfId="1274" priority="20">
      <formula>J25&lt;0</formula>
    </cfRule>
  </conditionalFormatting>
  <conditionalFormatting sqref="K25:K38">
    <cfRule type="expression" dxfId="1273" priority="17">
      <formula>K25&gt;0</formula>
    </cfRule>
    <cfRule type="expression" dxfId="1272" priority="18">
      <formula>K25&lt;0</formula>
    </cfRule>
  </conditionalFormatting>
  <conditionalFormatting sqref="L25:L38">
    <cfRule type="expression" dxfId="1271" priority="15">
      <formula>L25&gt;0</formula>
    </cfRule>
    <cfRule type="expression" dxfId="1270" priority="16">
      <formula>L25&lt;0</formula>
    </cfRule>
  </conditionalFormatting>
  <conditionalFormatting sqref="F89:F110">
    <cfRule type="expression" dxfId="1269" priority="13">
      <formula>F89&gt;0</formula>
    </cfRule>
    <cfRule type="expression" dxfId="1268" priority="14">
      <formula>F89&lt;0</formula>
    </cfRule>
  </conditionalFormatting>
  <conditionalFormatting sqref="H89:H110">
    <cfRule type="expression" dxfId="1267" priority="11">
      <formula>H89&gt;0</formula>
    </cfRule>
    <cfRule type="expression" dxfId="1266" priority="12">
      <formula>H89&lt;0</formula>
    </cfRule>
  </conditionalFormatting>
  <conditionalFormatting sqref="J89:J102">
    <cfRule type="expression" dxfId="1265" priority="9">
      <formula>J89&gt;0</formula>
    </cfRule>
    <cfRule type="expression" dxfId="1264" priority="10">
      <formula>J89&lt;0</formula>
    </cfRule>
  </conditionalFormatting>
  <conditionalFormatting sqref="K89:K102">
    <cfRule type="expression" dxfId="1263" priority="7">
      <formula>K89&gt;0</formula>
    </cfRule>
    <cfRule type="expression" dxfId="1262" priority="8">
      <formula>K89&lt;0</formula>
    </cfRule>
  </conditionalFormatting>
  <conditionalFormatting sqref="L89:L102">
    <cfRule type="expression" dxfId="1261" priority="5">
      <formula>L89&gt;0</formula>
    </cfRule>
    <cfRule type="expression" dxfId="1260" priority="6">
      <formula>L89&lt;0</formula>
    </cfRule>
  </conditionalFormatting>
  <conditionalFormatting sqref="F25:F29">
    <cfRule type="expression" dxfId="1259" priority="3">
      <formula>F25&gt;0</formula>
    </cfRule>
    <cfRule type="expression" dxfId="1258" priority="4">
      <formula>F25&lt;0</formula>
    </cfRule>
  </conditionalFormatting>
  <conditionalFormatting sqref="H25:H29">
    <cfRule type="expression" dxfId="1257" priority="1">
      <formula>H25&gt;0</formula>
    </cfRule>
    <cfRule type="expression" dxfId="12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730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178.61</v>
      </c>
      <c r="R4" s="509">
        <v>-2.5000000000000001E-2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3572.2000000000003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734.1200000000008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591.0900000000006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0.19827849358125016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2.7993953306085883E-3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738</v>
      </c>
      <c r="Q16" s="694" t="s">
        <v>739</v>
      </c>
      <c r="R16" s="692" t="s">
        <v>732</v>
      </c>
      <c r="S16" s="692" t="s">
        <v>733</v>
      </c>
      <c r="T16" s="694" t="s">
        <v>735</v>
      </c>
      <c r="U16" s="694" t="s">
        <v>736</v>
      </c>
      <c r="V16" s="692" t="s">
        <v>734</v>
      </c>
      <c r="W16" s="693" t="s">
        <v>737</v>
      </c>
    </row>
    <row r="17" spans="1:23" x14ac:dyDescent="0.25">
      <c r="O17" s="695">
        <v>43013</v>
      </c>
      <c r="P17" s="691" t="s">
        <v>809</v>
      </c>
      <c r="Q17" s="691" t="s">
        <v>810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196.47100000000003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194.68490000000003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192.89880000000002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191.11270000000002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189.32660000000001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187.54050000000001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185.75440000000003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183.96830000000003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182.18220000000002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180.39610000000002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178.61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176.82390000000001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175.0378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173.2517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171.46559999999999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169.67950000000002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167.89340000000001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166.10730000000001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164.32120000000003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162.53510000000003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160.74900000000002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5" priority="22">
      <formula>F47&gt;0</formula>
    </cfRule>
    <cfRule type="expression" dxfId="1254" priority="23">
      <formula>F47&lt;0</formula>
    </cfRule>
  </conditionalFormatting>
  <conditionalFormatting sqref="Q7">
    <cfRule type="expression" dxfId="1253" priority="20">
      <formula>Q7&gt;0</formula>
    </cfRule>
    <cfRule type="expression" dxfId="1252" priority="21">
      <formula>Q7&lt;0</formula>
    </cfRule>
  </conditionalFormatting>
  <conditionalFormatting sqref="Q8">
    <cfRule type="expression" dxfId="1251" priority="18">
      <formula>Q8&gt;0</formula>
    </cfRule>
    <cfRule type="expression" dxfId="1250" priority="19">
      <formula>Q8&lt;0</formula>
    </cfRule>
  </conditionalFormatting>
  <conditionalFormatting sqref="F25:F46">
    <cfRule type="expression" dxfId="1249" priority="16">
      <formula>F25&gt;0</formula>
    </cfRule>
    <cfRule type="expression" dxfId="1248" priority="17">
      <formula>F25&lt;0</formula>
    </cfRule>
  </conditionalFormatting>
  <conditionalFormatting sqref="H25:H46">
    <cfRule type="expression" dxfId="1247" priority="14">
      <formula>H25&gt;0</formula>
    </cfRule>
    <cfRule type="expression" dxfId="1246" priority="15">
      <formula>H25&lt;0</formula>
    </cfRule>
  </conditionalFormatting>
  <conditionalFormatting sqref="F89:F110">
    <cfRule type="expression" dxfId="1245" priority="12">
      <formula>F89&gt;0</formula>
    </cfRule>
    <cfRule type="expression" dxfId="1244" priority="13">
      <formula>F89&lt;0</formula>
    </cfRule>
  </conditionalFormatting>
  <conditionalFormatting sqref="H89:H110">
    <cfRule type="expression" dxfId="1243" priority="10">
      <formula>H89&gt;0</formula>
    </cfRule>
    <cfRule type="expression" dxfId="1242" priority="11">
      <formula>H89&lt;0</formula>
    </cfRule>
  </conditionalFormatting>
  <conditionalFormatting sqref="Q10">
    <cfRule type="expression" dxfId="1241" priority="8">
      <formula>Q10&gt;0</formula>
    </cfRule>
    <cfRule type="expression" dxfId="1240" priority="9">
      <formula>Q10&lt;0</formula>
    </cfRule>
  </conditionalFormatting>
  <conditionalFormatting sqref="J25:J38">
    <cfRule type="expression" dxfId="1239" priority="6">
      <formula>J25&gt;0</formula>
    </cfRule>
    <cfRule type="expression" dxfId="1238" priority="7">
      <formula>J25&lt;0</formula>
    </cfRule>
  </conditionalFormatting>
  <conditionalFormatting sqref="K25:K38">
    <cfRule type="expression" dxfId="1237" priority="4">
      <formula>K25&gt;0</formula>
    </cfRule>
    <cfRule type="expression" dxfId="1236" priority="5">
      <formula>K25&lt;0</formula>
    </cfRule>
  </conditionalFormatting>
  <conditionalFormatting sqref="L25:L38">
    <cfRule type="expression" dxfId="1235" priority="2">
      <formula>L25&gt;0</formula>
    </cfRule>
    <cfRule type="expression" dxfId="1234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15.07</v>
      </c>
      <c r="R4" s="487">
        <v>2.3E-3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16.577000000000002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16.426300000000001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16.275600000000001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16.1249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15.974200000000002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15.823500000000001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15.672800000000001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15.5221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15.371400000000001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15.220700000000001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14.9193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14.768599999999999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14.617900000000001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14.4672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14.3165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14.165799999999999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14.0151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13.864400000000002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13.713700000000001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13.563000000000001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7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7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33" priority="74">
      <formula>F12&gt;0</formula>
    </cfRule>
    <cfRule type="expression" dxfId="12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31" priority="67">
      <formula>F124&gt;0</formula>
    </cfRule>
    <cfRule type="expression" dxfId="1230" priority="68">
      <formula>F124&lt;0</formula>
    </cfRule>
  </conditionalFormatting>
  <conditionalFormatting sqref="H124:H130">
    <cfRule type="expression" dxfId="1229" priority="55">
      <formula>H124&gt;0</formula>
    </cfRule>
    <cfRule type="expression" dxfId="1228" priority="56">
      <formula>H124&lt;0</formula>
    </cfRule>
  </conditionalFormatting>
  <conditionalFormatting sqref="H131">
    <cfRule type="expression" dxfId="1227" priority="53">
      <formula>H131&gt;0</formula>
    </cfRule>
    <cfRule type="expression" dxfId="1226" priority="54">
      <formula>H131&lt;0</formula>
    </cfRule>
  </conditionalFormatting>
  <conditionalFormatting sqref="H132">
    <cfRule type="expression" dxfId="1225" priority="51">
      <formula>H132&gt;0</formula>
    </cfRule>
    <cfRule type="expression" dxfId="1224" priority="52">
      <formula>H132&lt;0</formula>
    </cfRule>
  </conditionalFormatting>
  <conditionalFormatting sqref="H133:H135">
    <cfRule type="expression" dxfId="1223" priority="49">
      <formula>H133&gt;0</formula>
    </cfRule>
    <cfRule type="expression" dxfId="1222" priority="50">
      <formula>H133&lt;0</formula>
    </cfRule>
  </conditionalFormatting>
  <conditionalFormatting sqref="H136">
    <cfRule type="expression" dxfId="1221" priority="45">
      <formula>H136&gt;0</formula>
    </cfRule>
    <cfRule type="expression" dxfId="1220" priority="46">
      <formula>H136&lt;0</formula>
    </cfRule>
  </conditionalFormatting>
  <conditionalFormatting sqref="Q7">
    <cfRule type="expression" dxfId="1219" priority="39">
      <formula>Q7&gt;0</formula>
    </cfRule>
    <cfRule type="expression" dxfId="1218" priority="40">
      <formula>Q7&lt;0</formula>
    </cfRule>
  </conditionalFormatting>
  <conditionalFormatting sqref="Q8">
    <cfRule type="expression" dxfId="1217" priority="37">
      <formula>Q8&gt;0</formula>
    </cfRule>
    <cfRule type="expression" dxfId="1216" priority="38">
      <formula>Q8&lt;0</formula>
    </cfRule>
  </conditionalFormatting>
  <conditionalFormatting sqref="F167:F178 H167:H178">
    <cfRule type="expression" dxfId="1215" priority="35">
      <formula>F167&gt;0</formula>
    </cfRule>
    <cfRule type="expression" dxfId="1214" priority="36">
      <formula>F167&lt;0</formula>
    </cfRule>
  </conditionalFormatting>
  <conditionalFormatting sqref="F183:F197 H183:H197">
    <cfRule type="expression" dxfId="1213" priority="33">
      <formula>F183&gt;0</formula>
    </cfRule>
    <cfRule type="expression" dxfId="1212" priority="34">
      <formula>F183&lt;0</formula>
    </cfRule>
  </conditionalFormatting>
  <conditionalFormatting sqref="F198:F206 H198:H206">
    <cfRule type="expression" dxfId="1211" priority="31">
      <formula>F198&gt;0</formula>
    </cfRule>
    <cfRule type="expression" dxfId="1210" priority="32">
      <formula>F198&lt;0</formula>
    </cfRule>
  </conditionalFormatting>
  <conditionalFormatting sqref="F141:F147 H141:H147">
    <cfRule type="expression" dxfId="1209" priority="29">
      <formula>F141&gt;0</formula>
    </cfRule>
    <cfRule type="expression" dxfId="1208" priority="30">
      <formula>F141&lt;0</formula>
    </cfRule>
  </conditionalFormatting>
  <conditionalFormatting sqref="H149:H152 F149:F152">
    <cfRule type="expression" dxfId="1207" priority="27">
      <formula>F149&gt;0</formula>
    </cfRule>
    <cfRule type="expression" dxfId="1206" priority="28">
      <formula>F149&lt;0</formula>
    </cfRule>
  </conditionalFormatting>
  <conditionalFormatting sqref="F226 H215:H218 H257:H260 F257:F260 H226 H231:H233 F231:F233 F235:F244 H235:H244">
    <cfRule type="expression" dxfId="1205" priority="25">
      <formula>F215&gt;0</formula>
    </cfRule>
    <cfRule type="expression" dxfId="1204" priority="26">
      <formula>F215&lt;0</formula>
    </cfRule>
  </conditionalFormatting>
  <conditionalFormatting sqref="F207:F218">
    <cfRule type="expression" dxfId="1203" priority="23">
      <formula>F207&gt;0</formula>
    </cfRule>
    <cfRule type="expression" dxfId="1202" priority="24">
      <formula>F207&lt;0</formula>
    </cfRule>
  </conditionalFormatting>
  <conditionalFormatting sqref="H207:H208">
    <cfRule type="expression" dxfId="1201" priority="21">
      <formula>H207&gt;0</formula>
    </cfRule>
    <cfRule type="expression" dxfId="1200" priority="22">
      <formula>H207&lt;0</formula>
    </cfRule>
  </conditionalFormatting>
  <conditionalFormatting sqref="H209">
    <cfRule type="expression" dxfId="1199" priority="19">
      <formula>H209&gt;0</formula>
    </cfRule>
    <cfRule type="expression" dxfId="1198" priority="20">
      <formula>H209&lt;0</formula>
    </cfRule>
  </conditionalFormatting>
  <conditionalFormatting sqref="H210">
    <cfRule type="expression" dxfId="1197" priority="17">
      <formula>H210&gt;0</formula>
    </cfRule>
    <cfRule type="expression" dxfId="1196" priority="18">
      <formula>H210&lt;0</formula>
    </cfRule>
  </conditionalFormatting>
  <conditionalFormatting sqref="H211:H213">
    <cfRule type="expression" dxfId="1195" priority="15">
      <formula>H211&gt;0</formula>
    </cfRule>
    <cfRule type="expression" dxfId="1194" priority="16">
      <formula>H211&lt;0</formula>
    </cfRule>
  </conditionalFormatting>
  <conditionalFormatting sqref="H214">
    <cfRule type="expression" dxfId="1193" priority="13">
      <formula>H214&gt;0</formula>
    </cfRule>
    <cfRule type="expression" dxfId="1192" priority="14">
      <formula>H214&lt;0</formula>
    </cfRule>
  </conditionalFormatting>
  <conditionalFormatting sqref="F245:F256 H245:H256">
    <cfRule type="expression" dxfId="1191" priority="11">
      <formula>F245&gt;0</formula>
    </cfRule>
    <cfRule type="expression" dxfId="1190" priority="12">
      <formula>F245&lt;0</formula>
    </cfRule>
  </conditionalFormatting>
  <conditionalFormatting sqref="F261:F275 H261:H275">
    <cfRule type="expression" dxfId="1189" priority="9">
      <formula>F261&gt;0</formula>
    </cfRule>
    <cfRule type="expression" dxfId="1188" priority="10">
      <formula>F261&lt;0</formula>
    </cfRule>
  </conditionalFormatting>
  <conditionalFormatting sqref="F276:F283 H276:H283">
    <cfRule type="expression" dxfId="1187" priority="7">
      <formula>F276&gt;0</formula>
    </cfRule>
    <cfRule type="expression" dxfId="1186" priority="8">
      <formula>F276&lt;0</formula>
    </cfRule>
  </conditionalFormatting>
  <conditionalFormatting sqref="F219:F225 H219:H225">
    <cfRule type="expression" dxfId="1185" priority="5">
      <formula>F219&gt;0</formula>
    </cfRule>
    <cfRule type="expression" dxfId="1184" priority="6">
      <formula>F219&lt;0</formula>
    </cfRule>
  </conditionalFormatting>
  <conditionalFormatting sqref="H227:H230 F227:F230">
    <cfRule type="expression" dxfId="1183" priority="3">
      <formula>F227&gt;0</formula>
    </cfRule>
    <cfRule type="expression" dxfId="1182" priority="4">
      <formula>F227&lt;0</formula>
    </cfRule>
  </conditionalFormatting>
  <conditionalFormatting sqref="H234 F234">
    <cfRule type="expression" dxfId="1181" priority="1">
      <formula>F234&gt;0</formula>
    </cfRule>
    <cfRule type="expression" dxfId="11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123.78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123.78</v>
      </c>
      <c r="R4" s="487">
        <v>-4.53E-2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4" t="s">
        <v>78</v>
      </c>
      <c r="P40" s="80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136.15800000000002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134.92020000000002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133.6824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132.44460000000001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131.20680000000002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129.96899999999999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128.7312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127.49340000000001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126.2556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125.01780000000001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123.78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122.54219999999999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121.3044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120.06659999999999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118.8288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117.59099999999999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116.3532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115.11540000000001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113.8776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112.63980000000001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111.402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179" priority="43">
      <formula>F33&gt;0</formula>
    </cfRule>
    <cfRule type="expression" dxfId="1178" priority="44">
      <formula>F33&lt;0</formula>
    </cfRule>
  </conditionalFormatting>
  <conditionalFormatting sqref="Q7">
    <cfRule type="expression" dxfId="1177" priority="41">
      <formula>Q7&gt;0</formula>
    </cfRule>
    <cfRule type="expression" dxfId="1176" priority="42">
      <formula>Q7&lt;0</formula>
    </cfRule>
  </conditionalFormatting>
  <conditionalFormatting sqref="Q8">
    <cfRule type="expression" dxfId="1175" priority="39">
      <formula>Q8&gt;0</formula>
    </cfRule>
    <cfRule type="expression" dxfId="1174" priority="40">
      <formula>Q8&lt;0</formula>
    </cfRule>
  </conditionalFormatting>
  <conditionalFormatting sqref="F29 F32">
    <cfRule type="expression" dxfId="1173" priority="37">
      <formula>F29&gt;0</formula>
    </cfRule>
    <cfRule type="expression" dxfId="1172" priority="38">
      <formula>F29&lt;0</formula>
    </cfRule>
  </conditionalFormatting>
  <conditionalFormatting sqref="H29 H32">
    <cfRule type="expression" dxfId="1171" priority="35">
      <formula>H29&gt;0</formula>
    </cfRule>
    <cfRule type="expression" dxfId="1170" priority="36">
      <formula>H29&lt;0</formula>
    </cfRule>
  </conditionalFormatting>
  <conditionalFormatting sqref="F30:F31">
    <cfRule type="expression" dxfId="1169" priority="33">
      <formula>F30&gt;0</formula>
    </cfRule>
    <cfRule type="expression" dxfId="1168" priority="34">
      <formula>F30&lt;0</formula>
    </cfRule>
  </conditionalFormatting>
  <conditionalFormatting sqref="H30:H31">
    <cfRule type="expression" dxfId="1167" priority="31">
      <formula>H30&gt;0</formula>
    </cfRule>
    <cfRule type="expression" dxfId="1166" priority="32">
      <formula>H30&lt;0</formula>
    </cfRule>
  </conditionalFormatting>
  <conditionalFormatting sqref="F105:F140 H105:H140">
    <cfRule type="expression" dxfId="1165" priority="29">
      <formula>F105&gt;0</formula>
    </cfRule>
    <cfRule type="expression" dxfId="1164" priority="30">
      <formula>F105&lt;0</formula>
    </cfRule>
  </conditionalFormatting>
  <conditionalFormatting sqref="F96:F99">
    <cfRule type="expression" dxfId="1163" priority="27">
      <formula>F96&gt;0</formula>
    </cfRule>
    <cfRule type="expression" dxfId="1162" priority="28">
      <formula>F96&lt;0</formula>
    </cfRule>
  </conditionalFormatting>
  <conditionalFormatting sqref="H96:H99">
    <cfRule type="expression" dxfId="1161" priority="25">
      <formula>H96&gt;0</formula>
    </cfRule>
    <cfRule type="expression" dxfId="1160" priority="26">
      <formula>H96&lt;0</formula>
    </cfRule>
  </conditionalFormatting>
  <conditionalFormatting sqref="F25:F28">
    <cfRule type="expression" dxfId="1159" priority="19">
      <formula>F25&gt;0</formula>
    </cfRule>
    <cfRule type="expression" dxfId="1158" priority="20">
      <formula>F25&lt;0</formula>
    </cfRule>
  </conditionalFormatting>
  <conditionalFormatting sqref="H25:H28">
    <cfRule type="expression" dxfId="1157" priority="17">
      <formula>H25&gt;0</formula>
    </cfRule>
    <cfRule type="expression" dxfId="1156" priority="18">
      <formula>H25&lt;0</formula>
    </cfRule>
  </conditionalFormatting>
  <conditionalFormatting sqref="J27">
    <cfRule type="expression" dxfId="1155" priority="15">
      <formula>J27&gt;0</formula>
    </cfRule>
    <cfRule type="expression" dxfId="1154" priority="16">
      <formula>J27&lt;0</formula>
    </cfRule>
  </conditionalFormatting>
  <conditionalFormatting sqref="F104">
    <cfRule type="expression" dxfId="1153" priority="13">
      <formula>F104&gt;0</formula>
    </cfRule>
    <cfRule type="expression" dxfId="1152" priority="14">
      <formula>F104&lt;0</formula>
    </cfRule>
  </conditionalFormatting>
  <conditionalFormatting sqref="H104">
    <cfRule type="expression" dxfId="1151" priority="11">
      <formula>H104&gt;0</formula>
    </cfRule>
    <cfRule type="expression" dxfId="1150" priority="12">
      <formula>H104&lt;0</formula>
    </cfRule>
  </conditionalFormatting>
  <conditionalFormatting sqref="F100:F103">
    <cfRule type="expression" dxfId="1149" priority="9">
      <formula>F100&gt;0</formula>
    </cfRule>
    <cfRule type="expression" dxfId="1148" priority="10">
      <formula>F100&lt;0</formula>
    </cfRule>
  </conditionalFormatting>
  <conditionalFormatting sqref="H100:H103">
    <cfRule type="expression" dxfId="1147" priority="7">
      <formula>H100&gt;0</formula>
    </cfRule>
    <cfRule type="expression" dxfId="1146" priority="8">
      <formula>H100&lt;0</formula>
    </cfRule>
  </conditionalFormatting>
  <conditionalFormatting sqref="J102">
    <cfRule type="expression" dxfId="1145" priority="5">
      <formula>J102&gt;0</formula>
    </cfRule>
    <cfRule type="expression" dxfId="1144" priority="6">
      <formula>J102&lt;0</formula>
    </cfRule>
  </conditionalFormatting>
  <conditionalFormatting sqref="Q10">
    <cfRule type="expression" dxfId="1143" priority="3">
      <formula>Q10&gt;0</formula>
    </cfRule>
    <cfRule type="expression" dxfId="1142" priority="4">
      <formula>Q10&lt;0</formula>
    </cfRule>
  </conditionalFormatting>
  <conditionalFormatting sqref="M71">
    <cfRule type="expression" dxfId="1141" priority="1">
      <formula>M71&gt;0</formula>
    </cfRule>
    <cfRule type="expression" dxfId="11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74.36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74.36</v>
      </c>
      <c r="R4" s="487">
        <v>-2.3400000000000001E-2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81.796000000000006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81.052400000000006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80.308800000000005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79.565200000000004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78.821600000000004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78.078000000000003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77.334400000000002</v>
      </c>
      <c r="Q47" s="2"/>
      <c r="T47" s="91"/>
      <c r="U47" s="127"/>
    </row>
    <row r="48" spans="1:21" x14ac:dyDescent="0.25">
      <c r="A48" s="258" t="s">
        <v>742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76.590800000000002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75.847200000000001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75.1036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74.36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73.616399999999999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72.872799999999998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72.129199999999997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71.385599999999997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70.641999999999996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69.898399999999995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69.154800000000009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68.411200000000008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67.667600000000007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66.924000000000007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39" priority="33">
      <formula>F34&gt;0</formula>
    </cfRule>
    <cfRule type="expression" dxfId="1138" priority="34">
      <formula>F34&lt;0</formula>
    </cfRule>
  </conditionalFormatting>
  <conditionalFormatting sqref="Q7">
    <cfRule type="expression" dxfId="1137" priority="31">
      <formula>Q7&gt;0</formula>
    </cfRule>
    <cfRule type="expression" dxfId="1136" priority="32">
      <formula>Q7&lt;0</formula>
    </cfRule>
  </conditionalFormatting>
  <conditionalFormatting sqref="Q8">
    <cfRule type="expression" dxfId="1135" priority="29">
      <formula>Q8&gt;0</formula>
    </cfRule>
    <cfRule type="expression" dxfId="1134" priority="30">
      <formula>Q8&lt;0</formula>
    </cfRule>
  </conditionalFormatting>
  <conditionalFormatting sqref="F27:F33">
    <cfRule type="expression" dxfId="1133" priority="27">
      <formula>F27&gt;0</formula>
    </cfRule>
    <cfRule type="expression" dxfId="1132" priority="28">
      <formula>F27&lt;0</formula>
    </cfRule>
  </conditionalFormatting>
  <conditionalFormatting sqref="H27:H33">
    <cfRule type="expression" dxfId="1131" priority="25">
      <formula>H27&gt;0</formula>
    </cfRule>
    <cfRule type="expression" dxfId="1130" priority="26">
      <formula>H27&lt;0</formula>
    </cfRule>
  </conditionalFormatting>
  <conditionalFormatting sqref="M46">
    <cfRule type="expression" dxfId="1129" priority="23">
      <formula>M46&gt;0</formula>
    </cfRule>
    <cfRule type="expression" dxfId="1128" priority="24">
      <formula>M46&lt;0</formula>
    </cfRule>
  </conditionalFormatting>
  <conditionalFormatting sqref="F79:F87 H79:H87">
    <cfRule type="expression" dxfId="1127" priority="21">
      <formula>F79&gt;0</formula>
    </cfRule>
    <cfRule type="expression" dxfId="1126" priority="22">
      <formula>F79&lt;0</formula>
    </cfRule>
  </conditionalFormatting>
  <conditionalFormatting sqref="F73 F77:F78">
    <cfRule type="expression" dxfId="1125" priority="19">
      <formula>F73&gt;0</formula>
    </cfRule>
    <cfRule type="expression" dxfId="1124" priority="20">
      <formula>F73&lt;0</formula>
    </cfRule>
  </conditionalFormatting>
  <conditionalFormatting sqref="H73 H77:H78">
    <cfRule type="expression" dxfId="1123" priority="17">
      <formula>H73&gt;0</formula>
    </cfRule>
    <cfRule type="expression" dxfId="1122" priority="18">
      <formula>H73&lt;0</formula>
    </cfRule>
  </conditionalFormatting>
  <conditionalFormatting sqref="F70:F72">
    <cfRule type="expression" dxfId="1121" priority="15">
      <formula>F70&gt;0</formula>
    </cfRule>
    <cfRule type="expression" dxfId="1120" priority="16">
      <formula>F70&lt;0</formula>
    </cfRule>
  </conditionalFormatting>
  <conditionalFormatting sqref="H70:H72">
    <cfRule type="expression" dxfId="1119" priority="13">
      <formula>H70&gt;0</formula>
    </cfRule>
    <cfRule type="expression" dxfId="1118" priority="14">
      <formula>H70&lt;0</formula>
    </cfRule>
  </conditionalFormatting>
  <conditionalFormatting sqref="F25:F26">
    <cfRule type="expression" dxfId="1117" priority="11">
      <formula>F25&gt;0</formula>
    </cfRule>
    <cfRule type="expression" dxfId="1116" priority="12">
      <formula>F25&lt;0</formula>
    </cfRule>
  </conditionalFormatting>
  <conditionalFormatting sqref="H25:H26">
    <cfRule type="expression" dxfId="1115" priority="9">
      <formula>H25&gt;0</formula>
    </cfRule>
    <cfRule type="expression" dxfId="1114" priority="10">
      <formula>H25&lt;0</formula>
    </cfRule>
  </conditionalFormatting>
  <conditionalFormatting sqref="F76">
    <cfRule type="expression" dxfId="1113" priority="7">
      <formula>F76&gt;0</formula>
    </cfRule>
    <cfRule type="expression" dxfId="1112" priority="8">
      <formula>F76&lt;0</formula>
    </cfRule>
  </conditionalFormatting>
  <conditionalFormatting sqref="H76">
    <cfRule type="expression" dxfId="1111" priority="5">
      <formula>H76&gt;0</formula>
    </cfRule>
    <cfRule type="expression" dxfId="1110" priority="6">
      <formula>H76&lt;0</formula>
    </cfRule>
  </conditionalFormatting>
  <conditionalFormatting sqref="F74:F75">
    <cfRule type="expression" dxfId="1109" priority="3">
      <formula>F74&gt;0</formula>
    </cfRule>
    <cfRule type="expression" dxfId="1108" priority="4">
      <formula>F74&lt;0</formula>
    </cfRule>
  </conditionalFormatting>
  <conditionalFormatting sqref="H74:H75">
    <cfRule type="expression" dxfId="1107" priority="1">
      <formula>H74&gt;0</formula>
    </cfRule>
    <cfRule type="expression" dxfId="110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790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951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952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68.22</v>
      </c>
      <c r="R4" s="509">
        <v>-4.6300000000000001E-2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10233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-273.51000000000204</v>
      </c>
      <c r="R7">
        <v>50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-273.51000000000204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-2.6032431321152502E-2</v>
      </c>
      <c r="V9" s="134"/>
    </row>
    <row r="10" spans="1:22" x14ac:dyDescent="0.25">
      <c r="B10" s="48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6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2.3453532688361187E-2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SUM(C2:C11)</f>
        <v>500</v>
      </c>
      <c r="D18" s="18"/>
      <c r="E18" s="18"/>
      <c r="F18" s="18">
        <f>SUM(F2:F11)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400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821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823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828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907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913</v>
      </c>
      <c r="J40" s="39"/>
      <c r="K40" s="39"/>
      <c r="L40" s="39"/>
      <c r="O40" s="804" t="s">
        <v>78</v>
      </c>
      <c r="P40" s="804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75.042000000000002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74.359800000000007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73.677599999999998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72.995400000000004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72.313200000000009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71.631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70.948800000000006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70.266599999999997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69.584400000000002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68.902199999999993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68.22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67.537800000000004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66.855599999999995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66.173400000000001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65.491199999999992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64.808999999999997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64.126799999999989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63.444600000000001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62.7624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62.080199999999998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61.398000000000003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05" priority="21">
      <formula>F55&gt;0</formula>
    </cfRule>
    <cfRule type="expression" dxfId="1104" priority="22">
      <formula>F55&lt;0</formula>
    </cfRule>
  </conditionalFormatting>
  <conditionalFormatting sqref="Q7">
    <cfRule type="expression" dxfId="1103" priority="19">
      <formula>Q7&gt;0</formula>
    </cfRule>
    <cfRule type="expression" dxfId="1102" priority="20">
      <formula>Q7&lt;0</formula>
    </cfRule>
  </conditionalFormatting>
  <conditionalFormatting sqref="Q8">
    <cfRule type="expression" dxfId="1101" priority="17">
      <formula>Q8&gt;0</formula>
    </cfRule>
    <cfRule type="expression" dxfId="1100" priority="18">
      <formula>Q8&lt;0</formula>
    </cfRule>
  </conditionalFormatting>
  <conditionalFormatting sqref="F25:F54">
    <cfRule type="expression" dxfId="1099" priority="15">
      <formula>F25&gt;0</formula>
    </cfRule>
    <cfRule type="expression" dxfId="1098" priority="16">
      <formula>F25&lt;0</formula>
    </cfRule>
  </conditionalFormatting>
  <conditionalFormatting sqref="H25:H54">
    <cfRule type="expression" dxfId="1097" priority="13">
      <formula>H25&gt;0</formula>
    </cfRule>
    <cfRule type="expression" dxfId="1096" priority="14">
      <formula>H25&lt;0</formula>
    </cfRule>
  </conditionalFormatting>
  <conditionalFormatting sqref="F89:F110">
    <cfRule type="expression" dxfId="1095" priority="11">
      <formula>F89&gt;0</formula>
    </cfRule>
    <cfRule type="expression" dxfId="1094" priority="12">
      <formula>F89&lt;0</formula>
    </cfRule>
  </conditionalFormatting>
  <conditionalFormatting sqref="H89:H110">
    <cfRule type="expression" dxfId="1093" priority="9">
      <formula>H89&gt;0</formula>
    </cfRule>
    <cfRule type="expression" dxfId="1092" priority="10">
      <formula>H89&lt;0</formula>
    </cfRule>
  </conditionalFormatting>
  <conditionalFormatting sqref="Q10">
    <cfRule type="expression" dxfId="1091" priority="7">
      <formula>Q10&gt;0</formula>
    </cfRule>
    <cfRule type="expression" dxfId="1090" priority="8">
      <formula>Q10&lt;0</formula>
    </cfRule>
  </conditionalFormatting>
  <conditionalFormatting sqref="J25:J38">
    <cfRule type="expression" dxfId="1089" priority="5">
      <formula>J25&gt;0</formula>
    </cfRule>
    <cfRule type="expression" dxfId="1088" priority="6">
      <formula>J25&lt;0</formula>
    </cfRule>
  </conditionalFormatting>
  <conditionalFormatting sqref="K25:K38">
    <cfRule type="expression" dxfId="1087" priority="3">
      <formula>K25&gt;0</formula>
    </cfRule>
    <cfRule type="expression" dxfId="1086" priority="4">
      <formula>K25&lt;0</formula>
    </cfRule>
  </conditionalFormatting>
  <conditionalFormatting sqref="L25:L38">
    <cfRule type="expression" dxfId="1085" priority="1">
      <formula>L25&gt;0</formula>
    </cfRule>
    <cfRule type="expression" dxfId="10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718.57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718.57</v>
      </c>
      <c r="R4" s="509">
        <v>-1.2500000000000001E-2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790.42700000000013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783.24130000000014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776.05560000000014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768.86990000000014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761.68420000000015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754.49850000000004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747.31280000000004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740.12710000000004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732.94140000000004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725.75570000000005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718.57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711.38430000000005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704.19860000000006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697.01290000000006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689.82720000000006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682.64150000000006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675.45579999999995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668.27010000000007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661.08440000000007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653.89870000000008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646.71300000000008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83" priority="21">
      <formula>F47&gt;0</formula>
    </cfRule>
    <cfRule type="expression" dxfId="1082" priority="22">
      <formula>F47&lt;0</formula>
    </cfRule>
  </conditionalFormatting>
  <conditionalFormatting sqref="Q7">
    <cfRule type="expression" dxfId="1081" priority="19">
      <formula>Q7&gt;0</formula>
    </cfRule>
    <cfRule type="expression" dxfId="1080" priority="20">
      <formula>Q7&lt;0</formula>
    </cfRule>
  </conditionalFormatting>
  <conditionalFormatting sqref="Q8">
    <cfRule type="expression" dxfId="1079" priority="17">
      <formula>Q8&gt;0</formula>
    </cfRule>
    <cfRule type="expression" dxfId="1078" priority="18">
      <formula>Q8&lt;0</formula>
    </cfRule>
  </conditionalFormatting>
  <conditionalFormatting sqref="F25:F46">
    <cfRule type="expression" dxfId="1077" priority="15">
      <formula>F25&gt;0</formula>
    </cfRule>
    <cfRule type="expression" dxfId="1076" priority="16">
      <formula>F25&lt;0</formula>
    </cfRule>
  </conditionalFormatting>
  <conditionalFormatting sqref="H25:H46">
    <cfRule type="expression" dxfId="1075" priority="13">
      <formula>H25&gt;0</formula>
    </cfRule>
    <cfRule type="expression" dxfId="1074" priority="14">
      <formula>H25&lt;0</formula>
    </cfRule>
  </conditionalFormatting>
  <conditionalFormatting sqref="F89:F110">
    <cfRule type="expression" dxfId="1073" priority="11">
      <formula>F89&gt;0</formula>
    </cfRule>
    <cfRule type="expression" dxfId="1072" priority="12">
      <formula>F89&lt;0</formula>
    </cfRule>
  </conditionalFormatting>
  <conditionalFormatting sqref="H89:H110">
    <cfRule type="expression" dxfId="1071" priority="9">
      <formula>H89&gt;0</formula>
    </cfRule>
    <cfRule type="expression" dxfId="1070" priority="10">
      <formula>H89&lt;0</formula>
    </cfRule>
  </conditionalFormatting>
  <conditionalFormatting sqref="Q10">
    <cfRule type="expression" dxfId="1069" priority="7">
      <formula>Q10&gt;0</formula>
    </cfRule>
    <cfRule type="expression" dxfId="1068" priority="8">
      <formula>Q10&lt;0</formula>
    </cfRule>
  </conditionalFormatting>
  <conditionalFormatting sqref="J25:J38">
    <cfRule type="expression" dxfId="1067" priority="5">
      <formula>J25&gt;0</formula>
    </cfRule>
    <cfRule type="expression" dxfId="1066" priority="6">
      <formula>J25&lt;0</formula>
    </cfRule>
  </conditionalFormatting>
  <conditionalFormatting sqref="K25:K38">
    <cfRule type="expression" dxfId="1065" priority="3">
      <formula>K25&gt;0</formula>
    </cfRule>
    <cfRule type="expression" dxfId="1064" priority="4">
      <formula>K25&lt;0</formula>
    </cfRule>
  </conditionalFormatting>
  <conditionalFormatting sqref="L25:L38">
    <cfRule type="expression" dxfId="1063" priority="1">
      <formula>L25&gt;0</formula>
    </cfRule>
    <cfRule type="expression" dxfId="10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486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30.45</v>
      </c>
      <c r="R4" s="509">
        <v>-2.4400000000000002E-2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6090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-4.251144538914323E-3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33.495000000000005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33.1905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32.886000000000003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32.581499999999998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32.277000000000001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31.9725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31.667999999999999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31.363499999999998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31.059000000000001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30.7545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30.45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30.145499999999998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29.840999999999998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29.5365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29.231999999999999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28.927499999999998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28.622999999999998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28.3185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28.013999999999999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27.709500000000002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27.405000000000001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989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1" priority="31">
      <formula>F47&gt;0</formula>
    </cfRule>
    <cfRule type="expression" dxfId="1060" priority="32">
      <formula>F47&lt;0</formula>
    </cfRule>
  </conditionalFormatting>
  <conditionalFormatting sqref="Q7">
    <cfRule type="expression" dxfId="1059" priority="29">
      <formula>Q7&gt;0</formula>
    </cfRule>
    <cfRule type="expression" dxfId="1058" priority="30">
      <formula>Q7&lt;0</formula>
    </cfRule>
  </conditionalFormatting>
  <conditionalFormatting sqref="Q8">
    <cfRule type="expression" dxfId="1057" priority="27">
      <formula>Q8&gt;0</formula>
    </cfRule>
    <cfRule type="expression" dxfId="1056" priority="28">
      <formula>Q8&lt;0</formula>
    </cfRule>
  </conditionalFormatting>
  <conditionalFormatting sqref="F30:F46">
    <cfRule type="expression" dxfId="1055" priority="25">
      <formula>F30&gt;0</formula>
    </cfRule>
    <cfRule type="expression" dxfId="1054" priority="26">
      <formula>F30&lt;0</formula>
    </cfRule>
  </conditionalFormatting>
  <conditionalFormatting sqref="H30:H46">
    <cfRule type="expression" dxfId="1053" priority="23">
      <formula>H30&gt;0</formula>
    </cfRule>
    <cfRule type="expression" dxfId="1052" priority="24">
      <formula>H30&lt;0</formula>
    </cfRule>
  </conditionalFormatting>
  <conditionalFormatting sqref="Q10">
    <cfRule type="expression" dxfId="1051" priority="21">
      <formula>Q10&gt;0</formula>
    </cfRule>
    <cfRule type="expression" dxfId="1050" priority="22">
      <formula>Q10&lt;0</formula>
    </cfRule>
  </conditionalFormatting>
  <conditionalFormatting sqref="J25:J38">
    <cfRule type="expression" dxfId="1049" priority="19">
      <formula>J25&gt;0</formula>
    </cfRule>
    <cfRule type="expression" dxfId="1048" priority="20">
      <formula>J25&lt;0</formula>
    </cfRule>
  </conditionalFormatting>
  <conditionalFormatting sqref="K25:K38">
    <cfRule type="expression" dxfId="1047" priority="17">
      <formula>K25&gt;0</formula>
    </cfRule>
    <cfRule type="expression" dxfId="1046" priority="18">
      <formula>K25&lt;0</formula>
    </cfRule>
  </conditionalFormatting>
  <conditionalFormatting sqref="L25:L38">
    <cfRule type="expression" dxfId="1045" priority="15">
      <formula>L25&gt;0</formula>
    </cfRule>
    <cfRule type="expression" dxfId="1044" priority="16">
      <formula>L25&lt;0</formula>
    </cfRule>
  </conditionalFormatting>
  <conditionalFormatting sqref="F89:F110">
    <cfRule type="expression" dxfId="1043" priority="13">
      <formula>F89&gt;0</formula>
    </cfRule>
    <cfRule type="expression" dxfId="1042" priority="14">
      <formula>F89&lt;0</formula>
    </cfRule>
  </conditionalFormatting>
  <conditionalFormatting sqref="H89:H110">
    <cfRule type="expression" dxfId="1041" priority="11">
      <formula>H89&gt;0</formula>
    </cfRule>
    <cfRule type="expression" dxfId="1040" priority="12">
      <formula>H89&lt;0</formula>
    </cfRule>
  </conditionalFormatting>
  <conditionalFormatting sqref="J89:J102">
    <cfRule type="expression" dxfId="1039" priority="9">
      <formula>J89&gt;0</formula>
    </cfRule>
    <cfRule type="expression" dxfId="1038" priority="10">
      <formula>J89&lt;0</formula>
    </cfRule>
  </conditionalFormatting>
  <conditionalFormatting sqref="K89:K102">
    <cfRule type="expression" dxfId="1037" priority="7">
      <formula>K89&gt;0</formula>
    </cfRule>
    <cfRule type="expression" dxfId="1036" priority="8">
      <formula>K89&lt;0</formula>
    </cfRule>
  </conditionalFormatting>
  <conditionalFormatting sqref="L89:L102">
    <cfRule type="expression" dxfId="1035" priority="5">
      <formula>L89&gt;0</formula>
    </cfRule>
    <cfRule type="expression" dxfId="1034" priority="6">
      <formula>L89&lt;0</formula>
    </cfRule>
  </conditionalFormatting>
  <conditionalFormatting sqref="F25:F29">
    <cfRule type="expression" dxfId="1033" priority="3">
      <formula>F25&gt;0</formula>
    </cfRule>
    <cfRule type="expression" dxfId="1032" priority="4">
      <formula>F25&lt;0</formula>
    </cfRule>
  </conditionalFormatting>
  <conditionalFormatting sqref="H25:H29">
    <cfRule type="expression" dxfId="1031" priority="1">
      <formula>H25&gt;0</formula>
    </cfRule>
    <cfRule type="expression" dxfId="10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145.41</v>
      </c>
      <c r="R4" s="509">
        <v>-1.8499999999999999E-2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2908.2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-91.800000000000182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-91.800000000000182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-3.0600000000000061E-2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1" t="s">
        <v>78</v>
      </c>
      <c r="P18" s="801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159.95100000000002</v>
      </c>
    </row>
    <row r="20" spans="1:16" x14ac:dyDescent="0.25">
      <c r="O20" s="81">
        <v>1.0900000000000001</v>
      </c>
      <c r="P20" s="81">
        <f t="shared" ref="P20:P39" si="1">O20*$Q$4</f>
        <v>158.49690000000001</v>
      </c>
    </row>
    <row r="21" spans="1:16" x14ac:dyDescent="0.25">
      <c r="O21" s="81">
        <v>1.08</v>
      </c>
      <c r="P21" s="81">
        <f t="shared" si="1"/>
        <v>157.0428</v>
      </c>
    </row>
    <row r="22" spans="1:16" x14ac:dyDescent="0.25">
      <c r="O22" s="81">
        <v>1.07</v>
      </c>
      <c r="P22" s="81">
        <f t="shared" si="1"/>
        <v>155.58870000000002</v>
      </c>
    </row>
    <row r="23" spans="1:16" x14ac:dyDescent="0.25">
      <c r="O23" s="81">
        <v>1.06</v>
      </c>
      <c r="P23" s="81">
        <f t="shared" si="1"/>
        <v>154.13460000000001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81">
        <v>1.05</v>
      </c>
      <c r="P24" s="81">
        <f t="shared" si="1"/>
        <v>152.68049999999999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151.22640000000001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149.7723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148.31819999999999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146.86410000000001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145.41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143.95589999999999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142.5018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141.04769999999999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139.59359999999998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138.1395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136.68539999999999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135.2313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133.77719999999999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132.32310000000001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130.869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9" priority="31">
      <formula>F47&gt;0</formula>
    </cfRule>
    <cfRule type="expression" dxfId="1028" priority="32">
      <formula>F47&lt;0</formula>
    </cfRule>
  </conditionalFormatting>
  <conditionalFormatting sqref="Q7">
    <cfRule type="expression" dxfId="1027" priority="29">
      <formula>Q7&gt;0</formula>
    </cfRule>
    <cfRule type="expression" dxfId="1026" priority="30">
      <formula>Q7&lt;0</formula>
    </cfRule>
  </conditionalFormatting>
  <conditionalFormatting sqref="Q8">
    <cfRule type="expression" dxfId="1025" priority="27">
      <formula>Q8&gt;0</formula>
    </cfRule>
    <cfRule type="expression" dxfId="1024" priority="28">
      <formula>Q8&lt;0</formula>
    </cfRule>
  </conditionalFormatting>
  <conditionalFormatting sqref="F30:F46">
    <cfRule type="expression" dxfId="1023" priority="25">
      <formula>F30&gt;0</formula>
    </cfRule>
    <cfRule type="expression" dxfId="1022" priority="26">
      <formula>F30&lt;0</formula>
    </cfRule>
  </conditionalFormatting>
  <conditionalFormatting sqref="H30:H46">
    <cfRule type="expression" dxfId="1021" priority="23">
      <formula>H30&gt;0</formula>
    </cfRule>
    <cfRule type="expression" dxfId="1020" priority="24">
      <formula>H30&lt;0</formula>
    </cfRule>
  </conditionalFormatting>
  <conditionalFormatting sqref="Q10">
    <cfRule type="expression" dxfId="1019" priority="21">
      <formula>Q10&gt;0</formula>
    </cfRule>
    <cfRule type="expression" dxfId="1018" priority="22">
      <formula>Q10&lt;0</formula>
    </cfRule>
  </conditionalFormatting>
  <conditionalFormatting sqref="J25:J38">
    <cfRule type="expression" dxfId="1017" priority="19">
      <formula>J25&gt;0</formula>
    </cfRule>
    <cfRule type="expression" dxfId="1016" priority="20">
      <formula>J25&lt;0</formula>
    </cfRule>
  </conditionalFormatting>
  <conditionalFormatting sqref="K25:K38">
    <cfRule type="expression" dxfId="1015" priority="17">
      <formula>K25&gt;0</formula>
    </cfRule>
    <cfRule type="expression" dxfId="1014" priority="18">
      <formula>K25&lt;0</formula>
    </cfRule>
  </conditionalFormatting>
  <conditionalFormatting sqref="L25:L38">
    <cfRule type="expression" dxfId="1013" priority="15">
      <formula>L25&gt;0</formula>
    </cfRule>
    <cfRule type="expression" dxfId="1012" priority="16">
      <formula>L25&lt;0</formula>
    </cfRule>
  </conditionalFormatting>
  <conditionalFormatting sqref="F89:F110">
    <cfRule type="expression" dxfId="1011" priority="13">
      <formula>F89&gt;0</formula>
    </cfRule>
    <cfRule type="expression" dxfId="1010" priority="14">
      <formula>F89&lt;0</formula>
    </cfRule>
  </conditionalFormatting>
  <conditionalFormatting sqref="H89:H110">
    <cfRule type="expression" dxfId="1009" priority="11">
      <formula>H89&gt;0</formula>
    </cfRule>
    <cfRule type="expression" dxfId="1008" priority="12">
      <formula>H89&lt;0</formula>
    </cfRule>
  </conditionalFormatting>
  <conditionalFormatting sqref="J89:J102">
    <cfRule type="expression" dxfId="1007" priority="9">
      <formula>J89&gt;0</formula>
    </cfRule>
    <cfRule type="expression" dxfId="1006" priority="10">
      <formula>J89&lt;0</formula>
    </cfRule>
  </conditionalFormatting>
  <conditionalFormatting sqref="K89:K102">
    <cfRule type="expression" dxfId="1005" priority="7">
      <formula>K89&gt;0</formula>
    </cfRule>
    <cfRule type="expression" dxfId="1004" priority="8">
      <formula>K89&lt;0</formula>
    </cfRule>
  </conditionalFormatting>
  <conditionalFormatting sqref="L89:L102">
    <cfRule type="expression" dxfId="1003" priority="5">
      <formula>L89&gt;0</formula>
    </cfRule>
    <cfRule type="expression" dxfId="1002" priority="6">
      <formula>L89&lt;0</formula>
    </cfRule>
  </conditionalFormatting>
  <conditionalFormatting sqref="F25:F29">
    <cfRule type="expression" dxfId="1001" priority="3">
      <formula>F25&gt;0</formula>
    </cfRule>
    <cfRule type="expression" dxfId="1000" priority="4">
      <formula>F25&lt;0</formula>
    </cfRule>
  </conditionalFormatting>
  <conditionalFormatting sqref="H25:H29">
    <cfRule type="expression" dxfId="999" priority="1">
      <formula>H25&gt;0</formula>
    </cfRule>
    <cfRule type="expression" dxfId="9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43133</v>
      </c>
      <c r="C2" s="4">
        <v>15</v>
      </c>
      <c r="D2" s="3">
        <v>255.28</v>
      </c>
      <c r="E2" s="3">
        <v>0</v>
      </c>
      <c r="F2" s="3">
        <f t="shared" ref="F2:F3" si="0">C2*D2+E2</f>
        <v>3829.2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878</v>
      </c>
    </row>
    <row r="3" spans="1:21" x14ac:dyDescent="0.25">
      <c r="A3" s="22" t="s">
        <v>71</v>
      </c>
      <c r="B3" s="486">
        <v>43136</v>
      </c>
      <c r="C3" s="4">
        <v>15</v>
      </c>
      <c r="D3" s="3">
        <v>240.11</v>
      </c>
      <c r="E3" s="3">
        <v>0</v>
      </c>
      <c r="F3" s="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247.69500000000002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238.67</v>
      </c>
      <c r="R4" s="509">
        <v>-4.0599999999999997E-2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7160.0999999999995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7430.85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-270.75000000000091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-270.75000000000091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-3.6435939360907686E-2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</v>
      </c>
      <c r="D18" s="18"/>
      <c r="E18" s="18"/>
      <c r="F18" s="18">
        <f>SUM(F2:F8)</f>
        <v>7430.85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262.53700000000003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81">
        <v>1.0900000000000001</v>
      </c>
      <c r="P24" s="81">
        <f t="shared" ref="P24:P43" si="1">O24*$Q$4</f>
        <v>260.15030000000002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257.7636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255.37690000000001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252.99019999999999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250.6035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248.21680000000001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245.83009999999999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243.4434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241.05669999999998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238.67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236.2833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233.89659999999998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231.50989999999999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229.12319999999997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226.73649999999998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224.34979999999999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221.9631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219.57640000000001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217.18969999999999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214.803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7" priority="31">
      <formula>F47&gt;0</formula>
    </cfRule>
    <cfRule type="expression" dxfId="996" priority="32">
      <formula>F47&lt;0</formula>
    </cfRule>
  </conditionalFormatting>
  <conditionalFormatting sqref="Q7">
    <cfRule type="expression" dxfId="995" priority="29">
      <formula>Q7&gt;0</formula>
    </cfRule>
    <cfRule type="expression" dxfId="994" priority="30">
      <formula>Q7&lt;0</formula>
    </cfRule>
  </conditionalFormatting>
  <conditionalFormatting sqref="Q8">
    <cfRule type="expression" dxfId="993" priority="27">
      <formula>Q8&gt;0</formula>
    </cfRule>
    <cfRule type="expression" dxfId="992" priority="28">
      <formula>Q8&lt;0</formula>
    </cfRule>
  </conditionalFormatting>
  <conditionalFormatting sqref="F30:F46">
    <cfRule type="expression" dxfId="991" priority="25">
      <formula>F30&gt;0</formula>
    </cfRule>
    <cfRule type="expression" dxfId="990" priority="26">
      <formula>F30&lt;0</formula>
    </cfRule>
  </conditionalFormatting>
  <conditionalFormatting sqref="H30:H46">
    <cfRule type="expression" dxfId="989" priority="23">
      <formula>H30&gt;0</formula>
    </cfRule>
    <cfRule type="expression" dxfId="988" priority="24">
      <formula>H30&lt;0</formula>
    </cfRule>
  </conditionalFormatting>
  <conditionalFormatting sqref="Q10">
    <cfRule type="expression" dxfId="987" priority="21">
      <formula>Q10&gt;0</formula>
    </cfRule>
    <cfRule type="expression" dxfId="986" priority="22">
      <formula>Q10&lt;0</formula>
    </cfRule>
  </conditionalFormatting>
  <conditionalFormatting sqref="J25:J38">
    <cfRule type="expression" dxfId="985" priority="19">
      <formula>J25&gt;0</formula>
    </cfRule>
    <cfRule type="expression" dxfId="984" priority="20">
      <formula>J25&lt;0</formula>
    </cfRule>
  </conditionalFormatting>
  <conditionalFormatting sqref="K25:K38">
    <cfRule type="expression" dxfId="983" priority="17">
      <formula>K25&gt;0</formula>
    </cfRule>
    <cfRule type="expression" dxfId="982" priority="18">
      <formula>K25&lt;0</formula>
    </cfRule>
  </conditionalFormatting>
  <conditionalFormatting sqref="L25:L38">
    <cfRule type="expression" dxfId="981" priority="15">
      <formula>L25&gt;0</formula>
    </cfRule>
    <cfRule type="expression" dxfId="980" priority="16">
      <formula>L25&lt;0</formula>
    </cfRule>
  </conditionalFormatting>
  <conditionalFormatting sqref="F89:F110">
    <cfRule type="expression" dxfId="979" priority="13">
      <formula>F89&gt;0</formula>
    </cfRule>
    <cfRule type="expression" dxfId="978" priority="14">
      <formula>F89&lt;0</formula>
    </cfRule>
  </conditionalFormatting>
  <conditionalFormatting sqref="H89:H110">
    <cfRule type="expression" dxfId="977" priority="11">
      <formula>H89&gt;0</formula>
    </cfRule>
    <cfRule type="expression" dxfId="976" priority="12">
      <formula>H89&lt;0</formula>
    </cfRule>
  </conditionalFormatting>
  <conditionalFormatting sqref="J89:J102">
    <cfRule type="expression" dxfId="975" priority="9">
      <formula>J89&gt;0</formula>
    </cfRule>
    <cfRule type="expression" dxfId="974" priority="10">
      <formula>J89&lt;0</formula>
    </cfRule>
  </conditionalFormatting>
  <conditionalFormatting sqref="K89:K102">
    <cfRule type="expression" dxfId="973" priority="7">
      <formula>K89&gt;0</formula>
    </cfRule>
    <cfRule type="expression" dxfId="972" priority="8">
      <formula>K89&lt;0</formula>
    </cfRule>
  </conditionalFormatting>
  <conditionalFormatting sqref="L89:L102">
    <cfRule type="expression" dxfId="971" priority="5">
      <formula>L89&gt;0</formula>
    </cfRule>
    <cfRule type="expression" dxfId="970" priority="6">
      <formula>L89&lt;0</formula>
    </cfRule>
  </conditionalFormatting>
  <conditionalFormatting sqref="F25:F29">
    <cfRule type="expression" dxfId="969" priority="3">
      <formula>F25&gt;0</formula>
    </cfRule>
    <cfRule type="expression" dxfId="968" priority="4">
      <formula>F25&lt;0</formula>
    </cfRule>
  </conditionalFormatting>
  <conditionalFormatting sqref="H25:H29">
    <cfRule type="expression" dxfId="967" priority="1">
      <formula>H25&gt;0</formula>
    </cfRule>
    <cfRule type="expression" dxfId="9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6">
        <v>43139</v>
      </c>
      <c r="C2" s="4">
        <v>40</v>
      </c>
      <c r="D2" s="3">
        <v>67.58</v>
      </c>
      <c r="E2" s="3">
        <v>0</v>
      </c>
      <c r="F2" s="3">
        <f t="shared" ref="F2:F3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</v>
      </c>
      <c r="R4" s="509">
        <v>-5.2499999999999998E-2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2680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-23.199999999999818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-23.199999999999818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-8.5824208345663729E-3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73.7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81">
        <v>1.0900000000000001</v>
      </c>
      <c r="P24" s="81">
        <f t="shared" ref="P24:P43" si="1">O24*$Q$4</f>
        <v>73.03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:F26" si="2">C25*(E25-D25)</f>
        <v>-23.199999999999932</v>
      </c>
      <c r="G25" s="39">
        <f t="shared" ref="G25:G26" si="3">D25*C25</f>
        <v>2703.2</v>
      </c>
      <c r="H25" s="226">
        <f t="shared" ref="H25:H26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72.36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71.69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71.02000000000001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70.350000000000009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69.680000000000007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69.010000000000005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68.34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67.67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67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66.33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65.66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64.989999999999995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64.319999999999993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63.65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62.98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62.31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61.64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60.97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60.300000000000004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990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65" priority="31">
      <formula>F47&gt;0</formula>
    </cfRule>
    <cfRule type="expression" dxfId="964" priority="32">
      <formula>F47&lt;0</formula>
    </cfRule>
  </conditionalFormatting>
  <conditionalFormatting sqref="Q7">
    <cfRule type="expression" dxfId="963" priority="29">
      <formula>Q7&gt;0</formula>
    </cfRule>
    <cfRule type="expression" dxfId="962" priority="30">
      <formula>Q7&lt;0</formula>
    </cfRule>
  </conditionalFormatting>
  <conditionalFormatting sqref="Q8">
    <cfRule type="expression" dxfId="961" priority="27">
      <formula>Q8&gt;0</formula>
    </cfRule>
    <cfRule type="expression" dxfId="960" priority="28">
      <formula>Q8&lt;0</formula>
    </cfRule>
  </conditionalFormatting>
  <conditionalFormatting sqref="F30:F46">
    <cfRule type="expression" dxfId="959" priority="25">
      <formula>F30&gt;0</formula>
    </cfRule>
    <cfRule type="expression" dxfId="958" priority="26">
      <formula>F30&lt;0</formula>
    </cfRule>
  </conditionalFormatting>
  <conditionalFormatting sqref="H30:H46">
    <cfRule type="expression" dxfId="957" priority="23">
      <formula>H30&gt;0</formula>
    </cfRule>
    <cfRule type="expression" dxfId="956" priority="24">
      <formula>H30&lt;0</formula>
    </cfRule>
  </conditionalFormatting>
  <conditionalFormatting sqref="Q10">
    <cfRule type="expression" dxfId="955" priority="21">
      <formula>Q10&gt;0</formula>
    </cfRule>
    <cfRule type="expression" dxfId="954" priority="22">
      <formula>Q10&lt;0</formula>
    </cfRule>
  </conditionalFormatting>
  <conditionalFormatting sqref="J25:J38">
    <cfRule type="expression" dxfId="953" priority="19">
      <formula>J25&gt;0</formula>
    </cfRule>
    <cfRule type="expression" dxfId="952" priority="20">
      <formula>J25&lt;0</formula>
    </cfRule>
  </conditionalFormatting>
  <conditionalFormatting sqref="K25:K38">
    <cfRule type="expression" dxfId="951" priority="17">
      <formula>K25&gt;0</formula>
    </cfRule>
    <cfRule type="expression" dxfId="950" priority="18">
      <formula>K25&lt;0</formula>
    </cfRule>
  </conditionalFormatting>
  <conditionalFormatting sqref="L25:L38">
    <cfRule type="expression" dxfId="949" priority="15">
      <formula>L25&gt;0</formula>
    </cfRule>
    <cfRule type="expression" dxfId="948" priority="16">
      <formula>L25&lt;0</formula>
    </cfRule>
  </conditionalFormatting>
  <conditionalFormatting sqref="F89:F110">
    <cfRule type="expression" dxfId="947" priority="13">
      <formula>F89&gt;0</formula>
    </cfRule>
    <cfRule type="expression" dxfId="946" priority="14">
      <formula>F89&lt;0</formula>
    </cfRule>
  </conditionalFormatting>
  <conditionalFormatting sqref="H89:H110">
    <cfRule type="expression" dxfId="945" priority="11">
      <formula>H89&gt;0</formula>
    </cfRule>
    <cfRule type="expression" dxfId="944" priority="12">
      <formula>H89&lt;0</formula>
    </cfRule>
  </conditionalFormatting>
  <conditionalFormatting sqref="J89:J102">
    <cfRule type="expression" dxfId="943" priority="9">
      <formula>J89&gt;0</formula>
    </cfRule>
    <cfRule type="expression" dxfId="942" priority="10">
      <formula>J89&lt;0</formula>
    </cfRule>
  </conditionalFormatting>
  <conditionalFormatting sqref="K89:K102">
    <cfRule type="expression" dxfId="941" priority="7">
      <formula>K89&gt;0</formula>
    </cfRule>
    <cfRule type="expression" dxfId="940" priority="8">
      <formula>K89&lt;0</formula>
    </cfRule>
  </conditionalFormatting>
  <conditionalFormatting sqref="L89:L102">
    <cfRule type="expression" dxfId="939" priority="5">
      <formula>L89&gt;0</formula>
    </cfRule>
    <cfRule type="expression" dxfId="938" priority="6">
      <formula>L89&lt;0</formula>
    </cfRule>
  </conditionalFormatting>
  <conditionalFormatting sqref="F25:F29">
    <cfRule type="expression" dxfId="937" priority="3">
      <formula>F25&gt;0</formula>
    </cfRule>
    <cfRule type="expression" dxfId="936" priority="4">
      <formula>F25&lt;0</formula>
    </cfRule>
  </conditionalFormatting>
  <conditionalFormatting sqref="H25:H29">
    <cfRule type="expression" dxfId="935" priority="1">
      <formula>H25&gt;0</formula>
    </cfRule>
    <cfRule type="expression" dxfId="9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62.49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62.49</v>
      </c>
      <c r="R4" s="487">
        <v>-4.7800000000000002E-2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04" t="s">
        <v>78</v>
      </c>
      <c r="P44" s="80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68.739000000000004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68.114100000000008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67.489200000000011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66.8643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66.239400000000003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65.614500000000007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64.98960000000001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64.364699999999999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63.739800000000002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63.114900000000006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62.49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61.865099999999998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61.240200000000002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60.615299999999998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59.990400000000001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59.365499999999997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58.740600000000001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58.115700000000004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57.490800000000007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56.865900000000003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56.241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33" priority="57">
      <formula>F27&gt;0</formula>
    </cfRule>
    <cfRule type="expression" dxfId="932" priority="58">
      <formula>F27&lt;0</formula>
    </cfRule>
  </conditionalFormatting>
  <conditionalFormatting sqref="H28:H33">
    <cfRule type="expression" dxfId="931" priority="53">
      <formula>H28&gt;0</formula>
    </cfRule>
    <cfRule type="expression" dxfId="930" priority="54">
      <formula>H28&lt;0</formula>
    </cfRule>
  </conditionalFormatting>
  <conditionalFormatting sqref="F24:F26">
    <cfRule type="expression" dxfId="929" priority="39">
      <formula>F24&gt;0</formula>
    </cfRule>
    <cfRule type="expression" dxfId="928" priority="40">
      <formula>F24&lt;0</formula>
    </cfRule>
  </conditionalFormatting>
  <conditionalFormatting sqref="Q8">
    <cfRule type="expression" dxfId="927" priority="33">
      <formula>Q8&gt;0</formula>
    </cfRule>
    <cfRule type="expression" dxfId="926" priority="34">
      <formula>Q8&lt;0</formula>
    </cfRule>
  </conditionalFormatting>
  <conditionalFormatting sqref="Q7">
    <cfRule type="expression" dxfId="925" priority="35">
      <formula>Q7&gt;0</formula>
    </cfRule>
    <cfRule type="expression" dxfId="924" priority="36">
      <formula>Q7&lt;0</formula>
    </cfRule>
  </conditionalFormatting>
  <conditionalFormatting sqref="F34">
    <cfRule type="expression" dxfId="923" priority="31">
      <formula>F34&gt;0</formula>
    </cfRule>
    <cfRule type="expression" dxfId="922" priority="32">
      <formula>F34&lt;0</formula>
    </cfRule>
  </conditionalFormatting>
  <conditionalFormatting sqref="H34">
    <cfRule type="expression" dxfId="921" priority="29">
      <formula>H34&gt;0</formula>
    </cfRule>
    <cfRule type="expression" dxfId="920" priority="30">
      <formula>H34&lt;0</formula>
    </cfRule>
  </conditionalFormatting>
  <conditionalFormatting sqref="M36">
    <cfRule type="expression" dxfId="919" priority="19">
      <formula>M36&gt;0</formula>
    </cfRule>
    <cfRule type="expression" dxfId="918" priority="20">
      <formula>M36&lt;0</formula>
    </cfRule>
  </conditionalFormatting>
  <conditionalFormatting sqref="Q10">
    <cfRule type="expression" dxfId="917" priority="15">
      <formula>Q10&gt;0</formula>
    </cfRule>
    <cfRule type="expression" dxfId="916" priority="16">
      <formula>Q10&lt;0</formula>
    </cfRule>
  </conditionalFormatting>
  <conditionalFormatting sqref="F23">
    <cfRule type="expression" dxfId="915" priority="13">
      <formula>F23&gt;0</formula>
    </cfRule>
    <cfRule type="expression" dxfId="914" priority="14">
      <formula>F23&lt;0</formula>
    </cfRule>
  </conditionalFormatting>
  <conditionalFormatting sqref="I25:J25">
    <cfRule type="expression" dxfId="913" priority="9">
      <formula>I25&gt;0</formula>
    </cfRule>
    <cfRule type="expression" dxfId="912" priority="10">
      <formula>I25&lt;0</formula>
    </cfRule>
  </conditionalFormatting>
  <conditionalFormatting sqref="I26:J27">
    <cfRule type="expression" dxfId="911" priority="7">
      <formula>I26&gt;0</formula>
    </cfRule>
    <cfRule type="expression" dxfId="910" priority="8">
      <formula>I26&lt;0</formula>
    </cfRule>
  </conditionalFormatting>
  <conditionalFormatting sqref="K25:K27">
    <cfRule type="expression" dxfId="909" priority="5">
      <formula>K25&gt;0</formula>
    </cfRule>
    <cfRule type="expression" dxfId="908" priority="6">
      <formula>K25&lt;0</formula>
    </cfRule>
  </conditionalFormatting>
  <conditionalFormatting sqref="I23:J23">
    <cfRule type="expression" dxfId="907" priority="3">
      <formula>I23&gt;0</formula>
    </cfRule>
    <cfRule type="expression" dxfId="90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816</v>
      </c>
      <c r="V1" s="748" t="s">
        <v>766</v>
      </c>
      <c r="W1" s="748" t="s">
        <v>815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817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23.678983333333321</v>
      </c>
      <c r="T3" s="725" t="s">
        <v>761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24.13</v>
      </c>
      <c r="R4" s="487">
        <v>-4.4400000000000002E-2</v>
      </c>
      <c r="T4" s="726" t="s">
        <v>779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14478</v>
      </c>
      <c r="T5" s="727" t="s">
        <v>772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14207.389999999992</v>
      </c>
      <c r="T6" s="728" t="s">
        <v>764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1722.8700000000063</v>
      </c>
      <c r="R7">
        <v>250</v>
      </c>
      <c r="T7" s="728" t="s">
        <v>803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270.61000000000786</v>
      </c>
      <c r="T8" s="728" t="s">
        <v>773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1.9047129697995761E-2</v>
      </c>
      <c r="T9" s="728" t="s">
        <v>774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792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4.1442188147534191E-3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H12" s="70"/>
      <c r="T12" s="728" t="s">
        <v>767</v>
      </c>
      <c r="U12" s="730"/>
      <c r="V12" s="736">
        <v>7.0000000000000007E-2</v>
      </c>
      <c r="W12" s="736" t="s">
        <v>818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775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801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768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769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784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C18" s="4"/>
      <c r="D18" s="3"/>
      <c r="E18" s="3"/>
      <c r="F18" s="3"/>
      <c r="T18" s="691"/>
      <c r="U18" s="730"/>
      <c r="V18" s="691"/>
      <c r="W18" s="691"/>
      <c r="X18" s="691"/>
      <c r="Y18" s="691"/>
    </row>
    <row r="19" spans="1:27" x14ac:dyDescent="0.25">
      <c r="T19" s="728" t="s">
        <v>780</v>
      </c>
      <c r="U19" s="733" t="s">
        <v>783</v>
      </c>
      <c r="V19" s="728" t="s">
        <v>783</v>
      </c>
      <c r="W19" s="728" t="s">
        <v>783</v>
      </c>
      <c r="X19" s="691"/>
      <c r="Y19" s="691"/>
    </row>
    <row r="20" spans="1:27" x14ac:dyDescent="0.25">
      <c r="T20" s="728" t="s">
        <v>781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803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SUM(C2:C18)</f>
        <v>1950</v>
      </c>
      <c r="D22" s="18"/>
      <c r="E22" s="18"/>
      <c r="F22" s="18">
        <f>SUM(F2:F18)</f>
        <v>48057.62</v>
      </c>
      <c r="G22" s="14"/>
      <c r="H22" s="14">
        <f>SUM(H2:H11)</f>
        <v>1350</v>
      </c>
      <c r="I22" s="18"/>
      <c r="J22" s="18"/>
      <c r="K22" s="18">
        <f>SUM(K2:K11)</f>
        <v>33585.23000000001</v>
      </c>
      <c r="L22" s="14"/>
      <c r="M22" s="18">
        <f>SUM(M2:M10)</f>
        <v>265</v>
      </c>
      <c r="T22" s="735" t="s">
        <v>800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1450</v>
      </c>
      <c r="D23" s="349"/>
      <c r="E23" s="349"/>
      <c r="F23" s="350">
        <f>SumByColor($A$23,F2:F21)</f>
        <v>34678</v>
      </c>
      <c r="G23" s="349"/>
      <c r="H23" s="349">
        <f>SumByColor($A$23,H2:H21)</f>
        <v>1350</v>
      </c>
      <c r="I23" s="349"/>
      <c r="J23" s="349"/>
      <c r="K23" s="350">
        <f>SumByColor($A$23,K2:K21)</f>
        <v>33586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762</v>
      </c>
      <c r="U24" s="730"/>
      <c r="V24" s="691"/>
      <c r="W24" s="691"/>
      <c r="X24" s="691"/>
      <c r="Y24" s="691"/>
    </row>
    <row r="25" spans="1:27" x14ac:dyDescent="0.25">
      <c r="T25" s="726" t="s">
        <v>776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516</v>
      </c>
      <c r="K26" s="502" t="s">
        <v>150</v>
      </c>
      <c r="T26" s="727" t="s">
        <v>777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764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803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773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774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765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767</v>
      </c>
      <c r="U33" s="730"/>
      <c r="V33" s="736">
        <v>0.15</v>
      </c>
      <c r="W33" s="749" t="s">
        <v>819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775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801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768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769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802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780</v>
      </c>
      <c r="U39" s="733" t="s">
        <v>793</v>
      </c>
      <c r="V39" s="728" t="s">
        <v>783</v>
      </c>
      <c r="W39" s="728" t="s">
        <v>820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4" t="s">
        <v>78</v>
      </c>
      <c r="P40" s="804"/>
      <c r="T40" s="728" t="s">
        <v>781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26.543000000000003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26.3017</v>
      </c>
      <c r="Q42" s="2"/>
      <c r="T42" s="735" t="s">
        <v>800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26.060400000000001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25.819099999999999</v>
      </c>
      <c r="Q44" s="2"/>
      <c r="T44" s="725" t="s">
        <v>763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25.5778</v>
      </c>
      <c r="Q45" s="2"/>
      <c r="T45" s="728" t="s">
        <v>773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25.336500000000001</v>
      </c>
      <c r="Q46" s="2"/>
      <c r="T46" s="728" t="s">
        <v>774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25.095199999999998</v>
      </c>
      <c r="Q47" s="2"/>
      <c r="T47" s="728" t="s">
        <v>765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24.853899999999999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24.6126</v>
      </c>
      <c r="Q49" s="2"/>
      <c r="T49" s="728" t="s">
        <v>770</v>
      </c>
      <c r="U49" s="730">
        <v>20</v>
      </c>
      <c r="V49" s="728" t="s">
        <v>808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24.371299999999998</v>
      </c>
      <c r="Q50" s="2"/>
      <c r="T50" s="728" t="s">
        <v>778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24.13</v>
      </c>
      <c r="Q51" s="2"/>
      <c r="T51" s="728" t="s">
        <v>804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23.8887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23.647399999999998</v>
      </c>
      <c r="Q53" s="2"/>
      <c r="T53" s="728" t="s">
        <v>802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23.406099999999999</v>
      </c>
      <c r="T54" s="728" t="s">
        <v>805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23.1648</v>
      </c>
      <c r="T55" s="728" t="s">
        <v>806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22.923499999999997</v>
      </c>
      <c r="T56" s="739" t="s">
        <v>807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22.682199999999998</v>
      </c>
      <c r="T57" s="735" t="s">
        <v>800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890</v>
      </c>
      <c r="J58" s="39"/>
      <c r="K58" s="39">
        <v>2972</v>
      </c>
      <c r="O58" s="81">
        <v>0.93</v>
      </c>
      <c r="P58" s="81">
        <f t="shared" si="13"/>
        <v>22.440899999999999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22.1996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6" si="32">C60*(E60-D60)</f>
        <v>1747.6799999999998</v>
      </c>
      <c r="G60" s="39">
        <f t="shared" ref="G60:G66" si="33">D60*C60</f>
        <v>9140.32</v>
      </c>
      <c r="H60" s="226">
        <f t="shared" ref="H60:H66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21.958300000000001</v>
      </c>
      <c r="T60" s="729" t="s">
        <v>771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21.716999999999999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797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795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794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796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798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799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786</v>
      </c>
      <c r="T76" s="22" t="s">
        <v>785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738</v>
      </c>
      <c r="V80" s="694" t="s">
        <v>739</v>
      </c>
      <c r="W80" s="692" t="s">
        <v>732</v>
      </c>
      <c r="X80" s="692" t="s">
        <v>733</v>
      </c>
      <c r="Y80" s="694" t="s">
        <v>735</v>
      </c>
      <c r="Z80" s="694" t="s">
        <v>736</v>
      </c>
      <c r="AA80" s="692" t="s">
        <v>734</v>
      </c>
      <c r="AB80" s="693" t="s">
        <v>737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05" priority="40">
      <formula>F98&gt;0</formula>
    </cfRule>
    <cfRule type="expression" dxfId="904" priority="41">
      <formula>F98&lt;0</formula>
    </cfRule>
  </conditionalFormatting>
  <conditionalFormatting sqref="Q7">
    <cfRule type="expression" dxfId="903" priority="28">
      <formula>Q7&gt;0</formula>
    </cfRule>
    <cfRule type="expression" dxfId="902" priority="29">
      <formula>Q7&lt;0</formula>
    </cfRule>
  </conditionalFormatting>
  <conditionalFormatting sqref="Q8">
    <cfRule type="expression" dxfId="901" priority="26">
      <formula>Q8&gt;0</formula>
    </cfRule>
    <cfRule type="expression" dxfId="900" priority="27">
      <formula>Q8&lt;0</formula>
    </cfRule>
  </conditionalFormatting>
  <conditionalFormatting sqref="F85:F97">
    <cfRule type="expression" dxfId="899" priority="24">
      <formula>F85&gt;0</formula>
    </cfRule>
    <cfRule type="expression" dxfId="898" priority="25">
      <formula>F85&lt;0</formula>
    </cfRule>
  </conditionalFormatting>
  <conditionalFormatting sqref="H85:H97">
    <cfRule type="expression" dxfId="897" priority="22">
      <formula>H85&gt;0</formula>
    </cfRule>
    <cfRule type="expression" dxfId="896" priority="23">
      <formula>H85&lt;0</formula>
    </cfRule>
  </conditionalFormatting>
  <conditionalFormatting sqref="H101:H104">
    <cfRule type="expression" dxfId="895" priority="18">
      <formula>H101&gt;0</formula>
    </cfRule>
    <cfRule type="expression" dxfId="894" priority="19">
      <formula>H101&lt;0</formula>
    </cfRule>
  </conditionalFormatting>
  <conditionalFormatting sqref="F101:F104">
    <cfRule type="expression" dxfId="893" priority="20">
      <formula>F101&gt;0</formula>
    </cfRule>
    <cfRule type="expression" dxfId="892" priority="21">
      <formula>F101&lt;0</formula>
    </cfRule>
  </conditionalFormatting>
  <conditionalFormatting sqref="M127">
    <cfRule type="expression" dxfId="891" priority="16">
      <formula>M127&gt;0</formula>
    </cfRule>
    <cfRule type="expression" dxfId="890" priority="17">
      <formula>M127&lt;0</formula>
    </cfRule>
  </conditionalFormatting>
  <conditionalFormatting sqref="F27:F28 F35:F80">
    <cfRule type="expression" dxfId="889" priority="14">
      <formula>F27&gt;0</formula>
    </cfRule>
    <cfRule type="expression" dxfId="888" priority="15">
      <formula>F27&lt;0</formula>
    </cfRule>
  </conditionalFormatting>
  <conditionalFormatting sqref="H27:H28 H35:H80">
    <cfRule type="expression" dxfId="887" priority="12">
      <formula>H27&gt;0</formula>
    </cfRule>
    <cfRule type="expression" dxfId="886" priority="13">
      <formula>H27&lt;0</formula>
    </cfRule>
  </conditionalFormatting>
  <conditionalFormatting sqref="Q10">
    <cfRule type="expression" dxfId="885" priority="10">
      <formula>Q10&gt;0</formula>
    </cfRule>
    <cfRule type="expression" dxfId="884" priority="11">
      <formula>Q10&lt;0</formula>
    </cfRule>
  </conditionalFormatting>
  <conditionalFormatting sqref="F29:F34">
    <cfRule type="expression" dxfId="883" priority="8">
      <formula>F29&gt;0</formula>
    </cfRule>
    <cfRule type="expression" dxfId="882" priority="9">
      <formula>F29&lt;0</formula>
    </cfRule>
  </conditionalFormatting>
  <conditionalFormatting sqref="H29:H34">
    <cfRule type="expression" dxfId="881" priority="6">
      <formula>H29&gt;0</formula>
    </cfRule>
    <cfRule type="expression" dxfId="880" priority="7">
      <formula>H29&lt;0</formula>
    </cfRule>
  </conditionalFormatting>
  <conditionalFormatting sqref="K32:K39">
    <cfRule type="expression" dxfId="879" priority="4">
      <formula>K32&gt;0</formula>
    </cfRule>
    <cfRule type="expression" dxfId="878" priority="5">
      <formula>K32&lt;0</formula>
    </cfRule>
  </conditionalFormatting>
  <conditionalFormatting sqref="K40:K80">
    <cfRule type="expression" dxfId="877" priority="2">
      <formula>K40&gt;0</formula>
    </cfRule>
    <cfRule type="expression" dxfId="876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57.62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57.62</v>
      </c>
      <c r="R4" s="487">
        <v>-2.4199999999999999E-2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63.382000000000005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62.805800000000005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62.229599999999998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61.653399999999998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61.077199999999998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60.500999999999998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59.924799999999998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59.348599999999998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58.772399999999998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58.196199999999997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57.62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57.043799999999997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56.467599999999997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55.891399999999997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55.315199999999997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54.738999999999997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54.162799999999997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53.586599999999997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53.010399999999997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52.434199999999997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51.857999999999997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75" priority="9">
      <formula>F39&gt;0</formula>
    </cfRule>
    <cfRule type="expression" dxfId="874" priority="10">
      <formula>F39&lt;0</formula>
    </cfRule>
  </conditionalFormatting>
  <conditionalFormatting sqref="F25:F38">
    <cfRule type="expression" dxfId="873" priority="7">
      <formula>F25&gt;0</formula>
    </cfRule>
    <cfRule type="expression" dxfId="872" priority="8">
      <formula>F25&lt;0</formula>
    </cfRule>
  </conditionalFormatting>
  <conditionalFormatting sqref="H25:H38">
    <cfRule type="expression" dxfId="871" priority="5">
      <formula>H25&gt;0</formula>
    </cfRule>
    <cfRule type="expression" dxfId="870" priority="6">
      <formula>H25&lt;0</formula>
    </cfRule>
  </conditionalFormatting>
  <conditionalFormatting sqref="Q7">
    <cfRule type="expression" dxfId="869" priority="3">
      <formula>Q7&gt;0</formula>
    </cfRule>
    <cfRule type="expression" dxfId="868" priority="4">
      <formula>Q7&lt;0</formula>
    </cfRule>
  </conditionalFormatting>
  <conditionalFormatting sqref="Q8">
    <cfRule type="expression" dxfId="867" priority="1">
      <formula>Q8&gt;0</formula>
    </cfRule>
    <cfRule type="expression" dxfId="86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266.01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266.01</v>
      </c>
      <c r="R4" s="509">
        <v>-2.2700000000000001E-2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456.94000000000005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4" t="s">
        <v>78</v>
      </c>
      <c r="P14" s="804"/>
      <c r="W14" s="134"/>
    </row>
    <row r="15" spans="1:23" ht="15.75" thickTop="1" x14ac:dyDescent="0.25">
      <c r="H15" s="70"/>
      <c r="O15" s="81">
        <v>1.1000000000000001</v>
      </c>
      <c r="P15" s="81">
        <f>O15*$Q$4</f>
        <v>292.61099999999999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289.95089999999999</v>
      </c>
      <c r="W16" s="134"/>
    </row>
    <row r="17" spans="1:23" x14ac:dyDescent="0.25">
      <c r="O17" s="81">
        <v>1.08</v>
      </c>
      <c r="P17" s="81">
        <f t="shared" si="0"/>
        <v>287.29079999999999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284.63069999999999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281.97059999999999</v>
      </c>
      <c r="W19" s="134"/>
    </row>
    <row r="20" spans="1:23" x14ac:dyDescent="0.25">
      <c r="O20" s="81">
        <v>1.05</v>
      </c>
      <c r="P20" s="81">
        <f t="shared" si="0"/>
        <v>279.31049999999999</v>
      </c>
      <c r="W20" s="134"/>
    </row>
    <row r="21" spans="1:23" x14ac:dyDescent="0.25">
      <c r="O21" s="81">
        <v>1.04</v>
      </c>
      <c r="P21" s="81">
        <f t="shared" si="0"/>
        <v>276.65039999999999</v>
      </c>
      <c r="W21" s="134"/>
    </row>
    <row r="22" spans="1:23" x14ac:dyDescent="0.25">
      <c r="O22" s="81">
        <v>1.03</v>
      </c>
      <c r="P22" s="81">
        <f t="shared" si="0"/>
        <v>273.99029999999999</v>
      </c>
      <c r="W22" s="134"/>
    </row>
    <row r="23" spans="1:23" x14ac:dyDescent="0.25">
      <c r="O23" s="81">
        <v>1.02</v>
      </c>
      <c r="P23" s="81">
        <f t="shared" si="0"/>
        <v>271.33019999999999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268.67009999999999</v>
      </c>
      <c r="W24" s="134"/>
    </row>
    <row r="25" spans="1:23" x14ac:dyDescent="0.25">
      <c r="B25" s="188"/>
      <c r="C25" s="10"/>
      <c r="D25" s="39"/>
      <c r="E25" s="39"/>
      <c r="F25" s="39"/>
      <c r="G25" s="39"/>
      <c r="H25" s="226"/>
      <c r="I25" s="39"/>
      <c r="J25" s="39"/>
      <c r="K25" s="39"/>
      <c r="L25" s="158"/>
      <c r="O25" s="81">
        <v>1</v>
      </c>
      <c r="P25" s="81">
        <f t="shared" si="0"/>
        <v>266.01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263.34989999999999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260.68979999999999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258.02969999999999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255.36959999999999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252.70949999999999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250.04939999999999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247.38929999999999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244.72919999999999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242.06909999999999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239.40899999999999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65" priority="25">
      <formula>F29&gt;0</formula>
    </cfRule>
    <cfRule type="expression" dxfId="864" priority="26">
      <formula>F29&lt;0</formula>
    </cfRule>
  </conditionalFormatting>
  <conditionalFormatting sqref="Q7">
    <cfRule type="expression" dxfId="863" priority="23">
      <formula>Q7&gt;0</formula>
    </cfRule>
    <cfRule type="expression" dxfId="862" priority="24">
      <formula>Q7&lt;0</formula>
    </cfRule>
  </conditionalFormatting>
  <conditionalFormatting sqref="Q8">
    <cfRule type="expression" dxfId="861" priority="21">
      <formula>Q8&gt;0</formula>
    </cfRule>
    <cfRule type="expression" dxfId="860" priority="22">
      <formula>Q8&lt;0</formula>
    </cfRule>
  </conditionalFormatting>
  <conditionalFormatting sqref="F96:F110">
    <cfRule type="expression" dxfId="859" priority="15">
      <formula>F96&gt;0</formula>
    </cfRule>
    <cfRule type="expression" dxfId="858" priority="16">
      <formula>F96&lt;0</formula>
    </cfRule>
  </conditionalFormatting>
  <conditionalFormatting sqref="H96:H110">
    <cfRule type="expression" dxfId="857" priority="13">
      <formula>H96&gt;0</formula>
    </cfRule>
    <cfRule type="expression" dxfId="856" priority="14">
      <formula>H96&lt;0</formula>
    </cfRule>
  </conditionalFormatting>
  <conditionalFormatting sqref="Q10">
    <cfRule type="expression" dxfId="855" priority="11">
      <formula>Q10&gt;0</formula>
    </cfRule>
    <cfRule type="expression" dxfId="854" priority="12">
      <formula>Q10&lt;0</formula>
    </cfRule>
  </conditionalFormatting>
  <conditionalFormatting sqref="L29:L38">
    <cfRule type="expression" dxfId="853" priority="5">
      <formula>L29&gt;0</formula>
    </cfRule>
    <cfRule type="expression" dxfId="852" priority="6">
      <formula>L29&lt;0</formula>
    </cfRule>
  </conditionalFormatting>
  <conditionalFormatting sqref="F25:F29 H25:H29 J25:K29">
    <cfRule type="expression" dxfId="851" priority="3">
      <formula>F25&gt;0</formula>
    </cfRule>
    <cfRule type="expression" dxfId="850" priority="4">
      <formula>F25&lt;0</formula>
    </cfRule>
  </conditionalFormatting>
  <conditionalFormatting sqref="L25:L29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912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950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96.51</v>
      </c>
      <c r="R4" s="509">
        <v>-5.62E-2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3860.4</v>
      </c>
      <c r="T5" s="1">
        <v>43121</v>
      </c>
      <c r="U5" t="s">
        <v>969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257.20000000000027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257.20000000000027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7.1380994671403283E-2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2.3624494870997822E-2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106.16100000000002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105.19590000000001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104.23080000000002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103.26570000000001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102.30060000000002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101.33550000000001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100.3704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99.405300000000011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98.440200000000004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97.475100000000012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96.51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95.544899999999998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94.579800000000006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93.614699999999999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92.649600000000007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91.6845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90.719399999999993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89.754300000000015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88.789200000000008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87.824100000000001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86.859000000000009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7" priority="21">
      <formula>F47&gt;0</formula>
    </cfRule>
    <cfRule type="expression" dxfId="846" priority="22">
      <formula>F47&lt;0</formula>
    </cfRule>
  </conditionalFormatting>
  <conditionalFormatting sqref="Q7">
    <cfRule type="expression" dxfId="845" priority="19">
      <formula>Q7&gt;0</formula>
    </cfRule>
    <cfRule type="expression" dxfId="844" priority="20">
      <formula>Q7&lt;0</formula>
    </cfRule>
  </conditionalFormatting>
  <conditionalFormatting sqref="Q8">
    <cfRule type="expression" dxfId="843" priority="17">
      <formula>Q8&gt;0</formula>
    </cfRule>
    <cfRule type="expression" dxfId="842" priority="18">
      <formula>Q8&lt;0</formula>
    </cfRule>
  </conditionalFormatting>
  <conditionalFormatting sqref="F25:F46">
    <cfRule type="expression" dxfId="841" priority="15">
      <formula>F25&gt;0</formula>
    </cfRule>
    <cfRule type="expression" dxfId="840" priority="16">
      <formula>F25&lt;0</formula>
    </cfRule>
  </conditionalFormatting>
  <conditionalFormatting sqref="H25:H46">
    <cfRule type="expression" dxfId="839" priority="13">
      <formula>H25&gt;0</formula>
    </cfRule>
    <cfRule type="expression" dxfId="838" priority="14">
      <formula>H25&lt;0</formula>
    </cfRule>
  </conditionalFormatting>
  <conditionalFormatting sqref="F89:F110">
    <cfRule type="expression" dxfId="837" priority="11">
      <formula>F89&gt;0</formula>
    </cfRule>
    <cfRule type="expression" dxfId="836" priority="12">
      <formula>F89&lt;0</formula>
    </cfRule>
  </conditionalFormatting>
  <conditionalFormatting sqref="H89:H110">
    <cfRule type="expression" dxfId="835" priority="9">
      <formula>H89&gt;0</formula>
    </cfRule>
    <cfRule type="expression" dxfId="834" priority="10">
      <formula>H89&lt;0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25:J38">
    <cfRule type="expression" dxfId="831" priority="5">
      <formula>J25&gt;0</formula>
    </cfRule>
    <cfRule type="expression" dxfId="830" priority="6">
      <formula>J25&lt;0</formula>
    </cfRule>
  </conditionalFormatting>
  <conditionalFormatting sqref="K25:K38">
    <cfRule type="expression" dxfId="829" priority="3">
      <formula>K25&gt;0</formula>
    </cfRule>
    <cfRule type="expression" dxfId="828" priority="4">
      <formula>K25&lt;0</formula>
    </cfRule>
  </conditionalFormatting>
  <conditionalFormatting sqref="L25:L38">
    <cfRule type="expression" dxfId="827" priority="1">
      <formula>L25&gt;0</formula>
    </cfRule>
    <cfRule type="expression" dxfId="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788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874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873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70.86</v>
      </c>
      <c r="R4" s="509">
        <v>-2.9100000000000001E-2</v>
      </c>
      <c r="T4" s="1"/>
      <c r="U4" t="s">
        <v>877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7086</v>
      </c>
      <c r="U5" t="s">
        <v>875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876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-352.34000000000015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-352.34000000000015</v>
      </c>
      <c r="T8" s="1">
        <v>43114</v>
      </c>
      <c r="U8" t="s">
        <v>930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-4.7368095569710472E-2</v>
      </c>
      <c r="U9" t="s">
        <v>931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4" t="s">
        <v>78</v>
      </c>
      <c r="P16" s="804"/>
      <c r="W16" s="134"/>
    </row>
    <row r="17" spans="1:23" ht="15.75" thickTop="1" x14ac:dyDescent="0.25">
      <c r="O17" s="81">
        <v>1.1000000000000001</v>
      </c>
      <c r="P17" s="81">
        <f>O17*$Q$4</f>
        <v>77.946000000000012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77.237400000000008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76.528800000000004</v>
      </c>
      <c r="Q19" s="2"/>
      <c r="W19" s="134"/>
    </row>
    <row r="20" spans="1:23" x14ac:dyDescent="0.25">
      <c r="O20" s="81">
        <v>1.07</v>
      </c>
      <c r="P20" s="81">
        <f t="shared" si="1"/>
        <v>75.8202</v>
      </c>
      <c r="Q20" s="2"/>
      <c r="W20" s="134"/>
    </row>
    <row r="21" spans="1:23" x14ac:dyDescent="0.25">
      <c r="O21" s="81">
        <v>1.06</v>
      </c>
      <c r="P21" s="81">
        <f t="shared" si="1"/>
        <v>75.11160000000001</v>
      </c>
      <c r="Q21" s="2"/>
      <c r="W21" s="134"/>
    </row>
    <row r="22" spans="1:23" x14ac:dyDescent="0.25">
      <c r="O22" s="81">
        <v>1.05</v>
      </c>
      <c r="P22" s="81">
        <f t="shared" si="1"/>
        <v>74.403000000000006</v>
      </c>
      <c r="Q22" s="2"/>
      <c r="W22" s="134"/>
    </row>
    <row r="23" spans="1:23" x14ac:dyDescent="0.25">
      <c r="O23" s="81">
        <v>1.04</v>
      </c>
      <c r="P23" s="81">
        <f t="shared" si="1"/>
        <v>73.694400000000002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1"/>
        <v>72.985799999999998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72.277200000000008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71.568600000000004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70.86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70.151399999999995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69.442799999999991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68.734200000000001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68.025599999999997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67.316999999999993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66.608399999999989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932</v>
      </c>
      <c r="L34" s="158"/>
      <c r="O34" s="81">
        <v>0.93</v>
      </c>
      <c r="P34" s="81">
        <f t="shared" si="1"/>
        <v>65.899799999999999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959</v>
      </c>
      <c r="L35" s="158"/>
      <c r="O35" s="81">
        <v>0.92</v>
      </c>
      <c r="P35" s="81">
        <f t="shared" si="1"/>
        <v>65.191200000000009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64.482600000000005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63.774000000000001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984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25" priority="21">
      <formula>F25&gt;0</formula>
    </cfRule>
    <cfRule type="expression" dxfId="824" priority="22">
      <formula>F25&lt;0</formula>
    </cfRule>
  </conditionalFormatting>
  <conditionalFormatting sqref="Q7">
    <cfRule type="expression" dxfId="823" priority="19">
      <formula>Q7&gt;0</formula>
    </cfRule>
    <cfRule type="expression" dxfId="822" priority="20">
      <formula>Q7&lt;0</formula>
    </cfRule>
  </conditionalFormatting>
  <conditionalFormatting sqref="Q8">
    <cfRule type="expression" dxfId="821" priority="17">
      <formula>Q8&gt;0</formula>
    </cfRule>
    <cfRule type="expression" dxfId="820" priority="18">
      <formula>Q8&lt;0</formula>
    </cfRule>
  </conditionalFormatting>
  <conditionalFormatting sqref="F25:F46">
    <cfRule type="expression" dxfId="819" priority="15">
      <formula>F25&gt;0</formula>
    </cfRule>
    <cfRule type="expression" dxfId="818" priority="16">
      <formula>F25&lt;0</formula>
    </cfRule>
  </conditionalFormatting>
  <conditionalFormatting sqref="H25:H46">
    <cfRule type="expression" dxfId="817" priority="13">
      <formula>H25&gt;0</formula>
    </cfRule>
    <cfRule type="expression" dxfId="816" priority="14">
      <formula>H25&lt;0</formula>
    </cfRule>
  </conditionalFormatting>
  <conditionalFormatting sqref="F89:F110">
    <cfRule type="expression" dxfId="815" priority="11">
      <formula>F89&gt;0</formula>
    </cfRule>
    <cfRule type="expression" dxfId="814" priority="12">
      <formula>F89&lt;0</formula>
    </cfRule>
  </conditionalFormatting>
  <conditionalFormatting sqref="H89:H110">
    <cfRule type="expression" dxfId="813" priority="9">
      <formula>H89&gt;0</formula>
    </cfRule>
    <cfRule type="expression" dxfId="812" priority="10">
      <formula>H89&lt;0</formula>
    </cfRule>
  </conditionalFormatting>
  <conditionalFormatting sqref="Q10">
    <cfRule type="expression" dxfId="811" priority="7">
      <formula>Q10&gt;0</formula>
    </cfRule>
    <cfRule type="expression" dxfId="810" priority="8">
      <formula>Q10&lt;0</formula>
    </cfRule>
  </conditionalFormatting>
  <conditionalFormatting sqref="J36:J38">
    <cfRule type="expression" dxfId="809" priority="5">
      <formula>J36&gt;0</formula>
    </cfRule>
    <cfRule type="expression" dxfId="808" priority="6">
      <formula>J36&lt;0</formula>
    </cfRule>
  </conditionalFormatting>
  <conditionalFormatting sqref="K36:K38">
    <cfRule type="expression" dxfId="807" priority="3">
      <formula>K36&gt;0</formula>
    </cfRule>
    <cfRule type="expression" dxfId="806" priority="4">
      <formula>K36&lt;0</formula>
    </cfRule>
  </conditionalFormatting>
  <conditionalFormatting sqref="L25:L38">
    <cfRule type="expression" dxfId="805" priority="1">
      <formula>L25&gt;0</formula>
    </cfRule>
    <cfRule type="expression" dxfId="8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948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32.880000000000003</v>
      </c>
      <c r="R4" s="509">
        <v>-2.87E-2</v>
      </c>
      <c r="T4" s="1">
        <v>43121</v>
      </c>
      <c r="U4" t="s">
        <v>968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9864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-925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-925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-8.5735471313374736E-2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3.1630170316301699E-2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36.168000000000006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35.839200000000005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35.510400000000004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35.181600000000003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34.852800000000002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34.524000000000001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34.195200000000007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33.866400000000006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33.537600000000005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33.208800000000004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32.880000000000003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32.551200000000001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32.2224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31.893600000000003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31.564800000000002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31.236000000000001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30.9072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30.578400000000006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30.249600000000004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29.920800000000003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29.592000000000002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3" priority="21">
      <formula>F47&gt;0</formula>
    </cfRule>
    <cfRule type="expression" dxfId="802" priority="22">
      <formula>F47&lt;0</formula>
    </cfRule>
  </conditionalFormatting>
  <conditionalFormatting sqref="Q7">
    <cfRule type="expression" dxfId="801" priority="19">
      <formula>Q7&gt;0</formula>
    </cfRule>
    <cfRule type="expression" dxfId="800" priority="20">
      <formula>Q7&lt;0</formula>
    </cfRule>
  </conditionalFormatting>
  <conditionalFormatting sqref="Q8">
    <cfRule type="expression" dxfId="799" priority="17">
      <formula>Q8&gt;0</formula>
    </cfRule>
    <cfRule type="expression" dxfId="798" priority="18">
      <formula>Q8&lt;0</formula>
    </cfRule>
  </conditionalFormatting>
  <conditionalFormatting sqref="F25:F46">
    <cfRule type="expression" dxfId="797" priority="15">
      <formula>F25&gt;0</formula>
    </cfRule>
    <cfRule type="expression" dxfId="796" priority="16">
      <formula>F25&lt;0</formula>
    </cfRule>
  </conditionalFormatting>
  <conditionalFormatting sqref="H25:H46">
    <cfRule type="expression" dxfId="795" priority="13">
      <formula>H25&gt;0</formula>
    </cfRule>
    <cfRule type="expression" dxfId="794" priority="14">
      <formula>H25&lt;0</formula>
    </cfRule>
  </conditionalFormatting>
  <conditionalFormatting sqref="F89:F110">
    <cfRule type="expression" dxfId="793" priority="11">
      <formula>F89&gt;0</formula>
    </cfRule>
    <cfRule type="expression" dxfId="792" priority="12">
      <formula>F89&lt;0</formula>
    </cfRule>
  </conditionalFormatting>
  <conditionalFormatting sqref="H89:H110">
    <cfRule type="expression" dxfId="791" priority="9">
      <formula>H89&gt;0</formula>
    </cfRule>
    <cfRule type="expression" dxfId="790" priority="10">
      <formula>H89&lt;0</formula>
    </cfRule>
  </conditionalFormatting>
  <conditionalFormatting sqref="Q10">
    <cfRule type="expression" dxfId="789" priority="7">
      <formula>Q10&gt;0</formula>
    </cfRule>
    <cfRule type="expression" dxfId="788" priority="8">
      <formula>Q10&lt;0</formula>
    </cfRule>
  </conditionalFormatting>
  <conditionalFormatting sqref="J25:J38">
    <cfRule type="expression" dxfId="787" priority="5">
      <formula>J25&gt;0</formula>
    </cfRule>
    <cfRule type="expression" dxfId="786" priority="6">
      <formula>J25&lt;0</formula>
    </cfRule>
  </conditionalFormatting>
  <conditionalFormatting sqref="K25:K38">
    <cfRule type="expression" dxfId="785" priority="3">
      <formula>K25&gt;0</formula>
    </cfRule>
    <cfRule type="expression" dxfId="784" priority="4">
      <formula>K25&lt;0</formula>
    </cfRule>
  </conditionalFormatting>
  <conditionalFormatting sqref="L25:L38">
    <cfRule type="expression" dxfId="783" priority="1">
      <formula>L25&gt;0</formula>
    </cfRule>
    <cfRule type="expression" dxfId="7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40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40</v>
      </c>
      <c r="R4" s="487">
        <v>-4.7800000000000002E-2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8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43.6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43.2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42.800000000000004</v>
      </c>
      <c r="Q28" s="2"/>
    </row>
    <row r="29" spans="1:32" x14ac:dyDescent="0.25">
      <c r="A29" s="10" t="s">
        <v>760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42.400000000000006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41.6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41.2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40.799999999999997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40.4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40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39.6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39.200000000000003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38.799999999999997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38.4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38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37.599999999999994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37.200000000000003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36.800000000000004</v>
      </c>
    </row>
    <row r="44" spans="1:32" x14ac:dyDescent="0.25">
      <c r="N44" s="4"/>
      <c r="O44" s="81">
        <v>0.91</v>
      </c>
      <c r="P44" s="81">
        <f t="shared" si="0"/>
        <v>36.4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81" priority="137">
      <formula>F30&gt;0</formula>
    </cfRule>
    <cfRule type="expression" dxfId="780" priority="138">
      <formula>F30&lt;0</formula>
    </cfRule>
  </conditionalFormatting>
  <conditionalFormatting sqref="H47:H58">
    <cfRule type="expression" dxfId="779" priority="129">
      <formula>H47&gt;0</formula>
    </cfRule>
    <cfRule type="expression" dxfId="778" priority="130">
      <formula>H47&lt;0</formula>
    </cfRule>
  </conditionalFormatting>
  <conditionalFormatting sqref="H59">
    <cfRule type="expression" dxfId="777" priority="119">
      <formula>H59&gt;0</formula>
    </cfRule>
    <cfRule type="expression" dxfId="776" priority="120">
      <formula>H59&lt;0</formula>
    </cfRule>
  </conditionalFormatting>
  <conditionalFormatting sqref="H60">
    <cfRule type="expression" dxfId="775" priority="115">
      <formula>H60&gt;0</formula>
    </cfRule>
    <cfRule type="expression" dxfId="774" priority="116">
      <formula>H60&lt;0</formula>
    </cfRule>
  </conditionalFormatting>
  <conditionalFormatting sqref="H61:H66">
    <cfRule type="expression" dxfId="773" priority="111">
      <formula>H61&gt;0</formula>
    </cfRule>
    <cfRule type="expression" dxfId="772" priority="112">
      <formula>H61&lt;0</formula>
    </cfRule>
  </conditionalFormatting>
  <conditionalFormatting sqref="Q8">
    <cfRule type="expression" dxfId="771" priority="95">
      <formula>Q8&gt;0</formula>
    </cfRule>
    <cfRule type="expression" dxfId="770" priority="96">
      <formula>Q8&lt;0</formula>
    </cfRule>
  </conditionalFormatting>
  <conditionalFormatting sqref="Q7">
    <cfRule type="expression" dxfId="769" priority="97">
      <formula>Q7&gt;0</formula>
    </cfRule>
    <cfRule type="expression" dxfId="768" priority="98">
      <formula>Q7&lt;0</formula>
    </cfRule>
  </conditionalFormatting>
  <conditionalFormatting sqref="F178 H178">
    <cfRule type="expression" dxfId="767" priority="93">
      <formula>F178&gt;0</formula>
    </cfRule>
    <cfRule type="expression" dxfId="766" priority="94">
      <formula>F178&lt;0</formula>
    </cfRule>
  </conditionalFormatting>
  <conditionalFormatting sqref="Q10">
    <cfRule type="expression" dxfId="765" priority="87">
      <formula>Q10&gt;0</formula>
    </cfRule>
    <cfRule type="expression" dxfId="764" priority="88">
      <formula>Q10&lt;0</formula>
    </cfRule>
  </conditionalFormatting>
  <conditionalFormatting sqref="Q9">
    <cfRule type="expression" dxfId="763" priority="81">
      <formula>Q9&gt;0</formula>
    </cfRule>
    <cfRule type="expression" dxfId="762" priority="82">
      <formula>Q9&lt;0</formula>
    </cfRule>
  </conditionalFormatting>
  <conditionalFormatting sqref="F201:F248">
    <cfRule type="expression" dxfId="761" priority="41">
      <formula>F201&gt;0</formula>
    </cfRule>
    <cfRule type="expression" dxfId="760" priority="42">
      <formula>F201&lt;0</formula>
    </cfRule>
  </conditionalFormatting>
  <conditionalFormatting sqref="H201:H248">
    <cfRule type="expression" dxfId="759" priority="39">
      <formula>H201&gt;0</formula>
    </cfRule>
    <cfRule type="expression" dxfId="758" priority="40">
      <formula>H201&lt;0</formula>
    </cfRule>
  </conditionalFormatting>
  <conditionalFormatting sqref="J208">
    <cfRule type="expression" dxfId="757" priority="37">
      <formula>J208&gt;0</formula>
    </cfRule>
    <cfRule type="expression" dxfId="756" priority="38">
      <formula>J208&lt;0</formula>
    </cfRule>
  </conditionalFormatting>
  <conditionalFormatting sqref="J214:J215">
    <cfRule type="expression" dxfId="755" priority="35">
      <formula>J214&gt;0</formula>
    </cfRule>
    <cfRule type="expression" dxfId="754" priority="36">
      <formula>J214&lt;0</formula>
    </cfRule>
  </conditionalFormatting>
  <conditionalFormatting sqref="J216">
    <cfRule type="expression" dxfId="753" priority="33">
      <formula>J216&gt;0</formula>
    </cfRule>
    <cfRule type="expression" dxfId="752" priority="34">
      <formula>J216&lt;0</formula>
    </cfRule>
  </conditionalFormatting>
  <conditionalFormatting sqref="J217:J219 J221:J224">
    <cfRule type="expression" dxfId="751" priority="31">
      <formula>J217&gt;0</formula>
    </cfRule>
    <cfRule type="expression" dxfId="750" priority="32">
      <formula>J217&lt;0</formula>
    </cfRule>
  </conditionalFormatting>
  <conditionalFormatting sqref="K208">
    <cfRule type="expression" dxfId="749" priority="29">
      <formula>K208&gt;0</formula>
    </cfRule>
    <cfRule type="expression" dxfId="748" priority="30">
      <formula>K208&lt;0</formula>
    </cfRule>
  </conditionalFormatting>
  <conditionalFormatting sqref="K214:K215">
    <cfRule type="expression" dxfId="747" priority="27">
      <formula>K214&gt;0</formula>
    </cfRule>
    <cfRule type="expression" dxfId="746" priority="28">
      <formula>K214&lt;0</formula>
    </cfRule>
  </conditionalFormatting>
  <conditionalFormatting sqref="K216">
    <cfRule type="expression" dxfId="745" priority="25">
      <formula>K216&gt;0</formula>
    </cfRule>
    <cfRule type="expression" dxfId="744" priority="26">
      <formula>K216&lt;0</formula>
    </cfRule>
  </conditionalFormatting>
  <conditionalFormatting sqref="K217:K224">
    <cfRule type="expression" dxfId="743" priority="23">
      <formula>K217&gt;0</formula>
    </cfRule>
    <cfRule type="expression" dxfId="742" priority="24">
      <formula>K217&lt;0</formula>
    </cfRule>
  </conditionalFormatting>
  <conditionalFormatting sqref="L208">
    <cfRule type="expression" dxfId="741" priority="21">
      <formula>L208&gt;0</formula>
    </cfRule>
    <cfRule type="expression" dxfId="740" priority="22">
      <formula>L208&lt;0</formula>
    </cfRule>
  </conditionalFormatting>
  <conditionalFormatting sqref="L214:L215">
    <cfRule type="expression" dxfId="739" priority="19">
      <formula>L214&gt;0</formula>
    </cfRule>
    <cfRule type="expression" dxfId="738" priority="20">
      <formula>L214&lt;0</formula>
    </cfRule>
  </conditionalFormatting>
  <conditionalFormatting sqref="L216">
    <cfRule type="expression" dxfId="737" priority="17">
      <formula>L216&gt;0</formula>
    </cfRule>
    <cfRule type="expression" dxfId="736" priority="18">
      <formula>L216&lt;0</formula>
    </cfRule>
  </conditionalFormatting>
  <conditionalFormatting sqref="L217:L224">
    <cfRule type="expression" dxfId="735" priority="15">
      <formula>L217&gt;0</formula>
    </cfRule>
    <cfRule type="expression" dxfId="734" priority="16">
      <formula>L217&lt;0</formula>
    </cfRule>
  </conditionalFormatting>
  <conditionalFormatting sqref="K225">
    <cfRule type="expression" dxfId="733" priority="13">
      <formula>K225&gt;0</formula>
    </cfRule>
    <cfRule type="expression" dxfId="732" priority="14">
      <formula>K225&lt;0</formula>
    </cfRule>
  </conditionalFormatting>
  <conditionalFormatting sqref="L225:L232">
    <cfRule type="expression" dxfId="731" priority="11">
      <formula>L225&gt;0</formula>
    </cfRule>
    <cfRule type="expression" dxfId="730" priority="12">
      <formula>L225&lt;0</formula>
    </cfRule>
  </conditionalFormatting>
  <conditionalFormatting sqref="K226">
    <cfRule type="expression" dxfId="729" priority="9">
      <formula>K226&gt;0</formula>
    </cfRule>
    <cfRule type="expression" dxfId="728" priority="10">
      <formula>K226&lt;0</formula>
    </cfRule>
  </conditionalFormatting>
  <conditionalFormatting sqref="K227">
    <cfRule type="expression" dxfId="727" priority="7">
      <formula>K227&gt;0</formula>
    </cfRule>
    <cfRule type="expression" dxfId="726" priority="8">
      <formula>K227&lt;0</formula>
    </cfRule>
  </conditionalFormatting>
  <conditionalFormatting sqref="K228:K248">
    <cfRule type="expression" dxfId="725" priority="5">
      <formula>K228&gt;0</formula>
    </cfRule>
    <cfRule type="expression" dxfId="724" priority="6">
      <formula>K228&lt;0</formula>
    </cfRule>
  </conditionalFormatting>
  <conditionalFormatting sqref="L233:L237">
    <cfRule type="expression" dxfId="723" priority="3">
      <formula>L233&gt;0</formula>
    </cfRule>
    <cfRule type="expression" dxfId="722" priority="4">
      <formula>L233&lt;0</formula>
    </cfRule>
  </conditionalFormatting>
  <conditionalFormatting sqref="L238:L243">
    <cfRule type="expression" dxfId="721" priority="1">
      <formula>L238&gt;0</formula>
    </cfRule>
    <cfRule type="expression" dxfId="72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56.05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56.05</v>
      </c>
      <c r="R4" s="504">
        <v>-5.3400000000000003E-2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4" t="s">
        <v>78</v>
      </c>
      <c r="P40" s="80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61.655000000000001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61.094500000000004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60.533999999999999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59.973500000000001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59.412999999999997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58.852499999999999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58.292000000000002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57.731499999999997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57.170999999999999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56.610499999999995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56.05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55.4895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54.928999999999995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54.368499999999997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53.807999999999993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53.247499999999995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52.686999999999998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52.1265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51.566000000000003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51.005499999999998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50.445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9" priority="11">
      <formula>F27&gt;0</formula>
    </cfRule>
    <cfRule type="expression" dxfId="718" priority="12">
      <formula>F27&lt;0</formula>
    </cfRule>
  </conditionalFormatting>
  <conditionalFormatting sqref="H27:H29">
    <cfRule type="expression" dxfId="717" priority="9">
      <formula>H27&gt;0</formula>
    </cfRule>
    <cfRule type="expression" dxfId="716" priority="10">
      <formula>H27&lt;0</formula>
    </cfRule>
  </conditionalFormatting>
  <conditionalFormatting sqref="F23:F26">
    <cfRule type="expression" dxfId="715" priority="7">
      <formula>F23&gt;0</formula>
    </cfRule>
    <cfRule type="expression" dxfId="714" priority="8">
      <formula>F23&lt;0</formula>
    </cfRule>
  </conditionalFormatting>
  <conditionalFormatting sqref="H23:H26">
    <cfRule type="expression" dxfId="713" priority="5">
      <formula>H23&gt;0</formula>
    </cfRule>
    <cfRule type="expression" dxfId="712" priority="6">
      <formula>H23&lt;0</formula>
    </cfRule>
  </conditionalFormatting>
  <conditionalFormatting sqref="Q8">
    <cfRule type="expression" dxfId="711" priority="1">
      <formula>Q8&gt;0</formula>
    </cfRule>
    <cfRule type="expression" dxfId="710" priority="2">
      <formula>Q8&lt;0</formula>
    </cfRule>
  </conditionalFormatting>
  <conditionalFormatting sqref="Q7">
    <cfRule type="expression" dxfId="709" priority="3">
      <formula>Q7&gt;0</formula>
    </cfRule>
    <cfRule type="expression" dxfId="7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42.75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42.75</v>
      </c>
      <c r="R4" s="504">
        <v>-5.4199999999999998E-2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4" t="s">
        <v>78</v>
      </c>
      <c r="P40" s="80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47.025000000000006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46.597500000000004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46.17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45.7425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45.315000000000005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44.887500000000003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44.46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44.032499999999999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43.605000000000004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43.177500000000002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42.75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42.322499999999998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41.894999999999996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41.467500000000001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41.04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40.612499999999997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40.184999999999995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39.7575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39.33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38.902500000000003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38.475000000000001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7" priority="7">
      <formula>F21&gt;0</formula>
    </cfRule>
    <cfRule type="expression" dxfId="706" priority="8">
      <formula>F21&lt;0</formula>
    </cfRule>
  </conditionalFormatting>
  <conditionalFormatting sqref="F22">
    <cfRule type="expression" dxfId="705" priority="5">
      <formula>F22&gt;0</formula>
    </cfRule>
    <cfRule type="expression" dxfId="704" priority="6">
      <formula>F22&lt;0</formula>
    </cfRule>
  </conditionalFormatting>
  <conditionalFormatting sqref="Q8">
    <cfRule type="expression" dxfId="703" priority="1">
      <formula>Q8&gt;0</formula>
    </cfRule>
    <cfRule type="expression" dxfId="702" priority="2">
      <formula>Q8&lt;0</formula>
    </cfRule>
  </conditionalFormatting>
  <conditionalFormatting sqref="Q7">
    <cfRule type="expression" dxfId="701" priority="3">
      <formula>Q7&gt;0</formula>
    </cfRule>
    <cfRule type="expression" dxfId="7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43</v>
      </c>
      <c r="R4" s="487">
        <v>-2.52E-2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4" t="s">
        <v>78</v>
      </c>
      <c r="P44" s="80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47.300000000000004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46.870000000000005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46.440000000000005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46.010000000000005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45.580000000000005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45.15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44.72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44.29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43.86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43.43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43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42.57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42.14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41.71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41.28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40.85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40.419999999999995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39.99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39.56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39.130000000000003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38.700000000000003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9" priority="17">
      <formula>F38&gt;0</formula>
    </cfRule>
    <cfRule type="expression" dxfId="698" priority="18">
      <formula>F38&lt;0</formula>
    </cfRule>
  </conditionalFormatting>
  <conditionalFormatting sqref="H38:H72">
    <cfRule type="expression" dxfId="697" priority="9">
      <formula>H38&gt;0</formula>
    </cfRule>
    <cfRule type="expression" dxfId="696" priority="10">
      <formula>H38&lt;0</formula>
    </cfRule>
  </conditionalFormatting>
  <conditionalFormatting sqref="F21:F37">
    <cfRule type="expression" dxfId="695" priority="7">
      <formula>F21&gt;0</formula>
    </cfRule>
    <cfRule type="expression" dxfId="694" priority="8">
      <formula>F21&lt;0</formula>
    </cfRule>
  </conditionalFormatting>
  <conditionalFormatting sqref="H21:H37">
    <cfRule type="expression" dxfId="693" priority="5">
      <formula>H21&gt;0</formula>
    </cfRule>
    <cfRule type="expression" dxfId="692" priority="6">
      <formula>H21&lt;0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124.86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124.86</v>
      </c>
      <c r="R4" s="504">
        <v>-3.1800000000000002E-2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4" t="s">
        <v>78</v>
      </c>
      <c r="P46" s="80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137.346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136.09740000000002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134.84880000000001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133.6002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132.35160000000002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131.10300000000001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129.8544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128.60580000000002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127.35720000000001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126.1086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124.86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123.6114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122.36279999999999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121.1142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119.8656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118.61699999999999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117.36839999999999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116.11980000000001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114.8712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113.62260000000001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112.374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7" priority="11">
      <formula>F24&gt;0</formula>
    </cfRule>
    <cfRule type="expression" dxfId="686" priority="12">
      <formula>F24&lt;0</formula>
    </cfRule>
  </conditionalFormatting>
  <conditionalFormatting sqref="H27:H30">
    <cfRule type="expression" dxfId="685" priority="9">
      <formula>H27&gt;0</formula>
    </cfRule>
    <cfRule type="expression" dxfId="684" priority="10">
      <formula>H27&lt;0</formula>
    </cfRule>
  </conditionalFormatting>
  <conditionalFormatting sqref="F25">
    <cfRule type="expression" dxfId="683" priority="7">
      <formula>F25&gt;0</formula>
    </cfRule>
    <cfRule type="expression" dxfId="682" priority="8">
      <formula>F25&lt;0</formula>
    </cfRule>
  </conditionalFormatting>
  <conditionalFormatting sqref="H24:H26">
    <cfRule type="expression" dxfId="681" priority="5">
      <formula>H24&gt;0</formula>
    </cfRule>
    <cfRule type="expression" dxfId="680" priority="6">
      <formula>H24&lt;0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56.01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56.01</v>
      </c>
      <c r="R4" s="505">
        <v>-0.03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4" t="s">
        <v>78</v>
      </c>
      <c r="Q39" s="804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61.611000000000004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61.050900000000006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60.4908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59.930700000000002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59.370600000000003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58.810499999999998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58.250399999999999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57.690300000000001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57.130200000000002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56.570099999999996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56.01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55.4499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54.889799999999994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54.329699999999995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53.769599999999997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53.209499999999998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52.649399999999993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52.089300000000001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51.529200000000003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50.969099999999997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50.408999999999999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75" priority="17">
      <formula>F28&gt;0</formula>
    </cfRule>
    <cfRule type="expression" dxfId="674" priority="18">
      <formula>F28&lt;0</formula>
    </cfRule>
  </conditionalFormatting>
  <conditionalFormatting sqref="F28 F33:F35">
    <cfRule type="expression" dxfId="673" priority="19">
      <formula>F28&gt;0</formula>
    </cfRule>
    <cfRule type="expression" dxfId="672" priority="20">
      <formula>F28&lt;0</formula>
    </cfRule>
  </conditionalFormatting>
  <conditionalFormatting sqref="H28 H33:H35">
    <cfRule type="expression" dxfId="671" priority="15">
      <formula>H28&gt;0</formula>
    </cfRule>
    <cfRule type="expression" dxfId="670" priority="16">
      <formula>H28&lt;0</formula>
    </cfRule>
  </conditionalFormatting>
  <conditionalFormatting sqref="F21:F27">
    <cfRule type="expression" dxfId="669" priority="13">
      <formula>F21&gt;0</formula>
    </cfRule>
    <cfRule type="expression" dxfId="668" priority="14">
      <formula>F21&lt;0</formula>
    </cfRule>
  </conditionalFormatting>
  <conditionalFormatting sqref="H21:H27">
    <cfRule type="expression" dxfId="667" priority="11">
      <formula>H21&gt;0</formula>
    </cfRule>
    <cfRule type="expression" dxfId="666" priority="12">
      <formula>H21&lt;0</formula>
    </cfRule>
  </conditionalFormatting>
  <conditionalFormatting sqref="Q8">
    <cfRule type="expression" dxfId="665" priority="7">
      <formula>Q8&gt;0</formula>
    </cfRule>
    <cfRule type="expression" dxfId="664" priority="8">
      <formula>Q8&lt;0</formula>
    </cfRule>
  </conditionalFormatting>
  <conditionalFormatting sqref="Q7">
    <cfRule type="expression" dxfId="663" priority="9">
      <formula>Q7&gt;0</formula>
    </cfRule>
    <cfRule type="expression" dxfId="662" priority="10">
      <formula>Q7&lt;0</formula>
    </cfRule>
  </conditionalFormatting>
  <conditionalFormatting sqref="F29:F32">
    <cfRule type="expression" dxfId="661" priority="5">
      <formula>F29&gt;0</formula>
    </cfRule>
    <cfRule type="expression" dxfId="660" priority="6">
      <formula>F29&lt;0</formula>
    </cfRule>
  </conditionalFormatting>
  <conditionalFormatting sqref="H29:H32">
    <cfRule type="expression" dxfId="659" priority="3">
      <formula>H29&gt;0</formula>
    </cfRule>
    <cfRule type="expression" dxfId="658" priority="4">
      <formula>H29&lt;0</formula>
    </cfRule>
  </conditionalFormatting>
  <conditionalFormatting sqref="M37">
    <cfRule type="expression" dxfId="657" priority="1">
      <formula>M37&gt;0</formula>
    </cfRule>
    <cfRule type="expression" dxfId="65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486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50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486">
        <v>43136</v>
      </c>
      <c r="C3" s="4">
        <v>25</v>
      </c>
      <c r="D3" s="3">
        <v>261.14999999999998</v>
      </c>
      <c r="E3" s="3">
        <v>0</v>
      </c>
      <c r="F3" s="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269.66500000000002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257.63</v>
      </c>
      <c r="R4" s="487">
        <v>-3.7499999999999999E-2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12881.5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13483.250000000002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-440.92000000000007</v>
      </c>
      <c r="R7" s="29">
        <v>43164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-601.75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-4.4629447648007706E-2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50</v>
      </c>
      <c r="D18" s="14"/>
      <c r="E18" s="14"/>
      <c r="F18" s="18">
        <f>SUM(F2:F6)</f>
        <v>13483.25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804" t="s">
        <v>78</v>
      </c>
      <c r="Q39" s="804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283.39300000000003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2">P41*$Q$4</f>
        <v>280.81670000000003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2"/>
        <v>278.24040000000002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275.66410000000002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273.08780000000002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270.51150000000001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267.93520000000001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265.35890000000001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262.7826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260.2063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257.63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255.05369999999999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252.47739999999999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249.90109999999999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247.32479999999998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2"/>
        <v>244.74849999999998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2"/>
        <v>242.17219999999998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  <c r="P57" s="81">
        <v>0.93</v>
      </c>
      <c r="Q57" s="81">
        <f t="shared" si="2"/>
        <v>239.5959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  <c r="P58" s="81">
        <v>0.92</v>
      </c>
      <c r="Q58" s="81">
        <f t="shared" si="2"/>
        <v>237.0196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3">C59*(E59-D59)</f>
        <v>-96.699999999999875</v>
      </c>
      <c r="G59" s="651">
        <f t="shared" ref="G59:G65" si="4">D59*C59</f>
        <v>4791.95</v>
      </c>
      <c r="H59" s="652">
        <f t="shared" ref="H59:H65" si="5">(E59-D59)/D59</f>
        <v>-2.0179676332182071E-2</v>
      </c>
      <c r="I59" s="651"/>
      <c r="O59" s="2"/>
      <c r="P59" s="81">
        <v>0.91</v>
      </c>
      <c r="Q59" s="81">
        <f t="shared" si="2"/>
        <v>234.44329999999999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3"/>
        <v>11.749999999999972</v>
      </c>
      <c r="G60" s="651">
        <f t="shared" si="4"/>
        <v>947.6</v>
      </c>
      <c r="H60" s="652">
        <f t="shared" si="5"/>
        <v>1.2399746728577429E-2</v>
      </c>
      <c r="I60" s="651"/>
      <c r="O60" s="2"/>
      <c r="P60" s="81">
        <v>0.9</v>
      </c>
      <c r="Q60" s="81">
        <f t="shared" si="2"/>
        <v>231.86699999999999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3"/>
        <v>-8.6199999999996635</v>
      </c>
      <c r="G61" s="651">
        <f t="shared" si="4"/>
        <v>3764.62</v>
      </c>
      <c r="H61" s="652">
        <f t="shared" si="5"/>
        <v>-2.2897397346876083E-3</v>
      </c>
      <c r="I61" s="651"/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3"/>
        <v>-46.870000000000545</v>
      </c>
      <c r="G62" s="651">
        <f t="shared" si="4"/>
        <v>4682.37</v>
      </c>
      <c r="H62" s="652">
        <f t="shared" si="5"/>
        <v>-1.0009888154930204E-2</v>
      </c>
      <c r="I62" s="651"/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3"/>
        <v>56.79000000000002</v>
      </c>
      <c r="G63" s="651">
        <f t="shared" si="4"/>
        <v>2789.91</v>
      </c>
      <c r="H63" s="652">
        <f t="shared" si="5"/>
        <v>2.0355495338559317E-2</v>
      </c>
      <c r="I63" s="651"/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3"/>
        <v>119.05000000000001</v>
      </c>
      <c r="G64" s="651">
        <f t="shared" si="4"/>
        <v>846.94999999999993</v>
      </c>
      <c r="H64" s="652">
        <f t="shared" si="5"/>
        <v>0.1405631973552158</v>
      </c>
      <c r="I64" s="651"/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:31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3"/>
        <v>148.05000000000007</v>
      </c>
      <c r="G65" s="651">
        <f t="shared" si="4"/>
        <v>846.94999999999993</v>
      </c>
      <c r="H65" s="652">
        <f t="shared" si="5"/>
        <v>0.17480370742074511</v>
      </c>
      <c r="I65" s="651"/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:31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:31" x14ac:dyDescent="0.25">
      <c r="B67" s="650"/>
      <c r="C67" s="649"/>
      <c r="D67" s="651"/>
      <c r="E67" s="651"/>
      <c r="F67" s="651"/>
      <c r="G67" s="651"/>
      <c r="H67" s="652"/>
      <c r="I67" s="651"/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:31" x14ac:dyDescent="0.25">
      <c r="B68" s="650"/>
      <c r="C68" s="649"/>
      <c r="D68" s="651"/>
      <c r="E68" s="651"/>
      <c r="F68" s="651"/>
      <c r="G68" s="651"/>
      <c r="H68" s="652"/>
      <c r="I68" s="651"/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:31" x14ac:dyDescent="0.25">
      <c r="B69" s="650"/>
      <c r="C69" s="649"/>
      <c r="D69" s="651"/>
      <c r="E69" s="651"/>
      <c r="F69" s="651"/>
      <c r="G69" s="651"/>
      <c r="H69" s="652"/>
      <c r="I69" s="651"/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650"/>
      <c r="C70" s="649"/>
      <c r="D70" s="651"/>
      <c r="E70" s="651"/>
      <c r="F70" s="651"/>
      <c r="G70" s="651"/>
      <c r="H70" s="652"/>
      <c r="I70" s="651"/>
    </row>
    <row r="71" spans="2:31" x14ac:dyDescent="0.25">
      <c r="B71" s="650"/>
      <c r="C71" s="649"/>
      <c r="D71" s="651"/>
      <c r="E71" s="651"/>
      <c r="F71" s="651"/>
      <c r="G71" s="651"/>
      <c r="H71" s="652"/>
      <c r="I71" s="651"/>
    </row>
    <row r="72" spans="2:31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39:Q39"/>
  </mergeCells>
  <conditionalFormatting sqref="F25:F27">
    <cfRule type="expression" dxfId="655" priority="31">
      <formula>F25&gt;0</formula>
    </cfRule>
    <cfRule type="expression" dxfId="654" priority="32">
      <formula>F25&lt;0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53" priority="23">
      <formula>F28&gt;0</formula>
    </cfRule>
    <cfRule type="expression" dxfId="652" priority="24">
      <formula>F28&lt;0</formula>
    </cfRule>
  </conditionalFormatting>
  <conditionalFormatting sqref="F28:F35">
    <cfRule type="expression" dxfId="651" priority="25">
      <formula>F28&gt;0</formula>
    </cfRule>
    <cfRule type="expression" dxfId="650" priority="26">
      <formula>F28&lt;0</formula>
    </cfRule>
  </conditionalFormatting>
  <conditionalFormatting sqref="H25:H35">
    <cfRule type="expression" dxfId="649" priority="21">
      <formula>H25&gt;0</formula>
    </cfRule>
    <cfRule type="expression" dxfId="648" priority="22">
      <formula>H25&lt;0</formula>
    </cfRule>
  </conditionalFormatting>
  <conditionalFormatting sqref="F21:F24">
    <cfRule type="expression" dxfId="647" priority="19">
      <formula>F21&gt;0</formula>
    </cfRule>
    <cfRule type="expression" dxfId="646" priority="20">
      <formula>F21&lt;0</formula>
    </cfRule>
  </conditionalFormatting>
  <conditionalFormatting sqref="H21:H24">
    <cfRule type="expression" dxfId="645" priority="17">
      <formula>H21&gt;0</formula>
    </cfRule>
    <cfRule type="expression" dxfId="644" priority="18">
      <formula>H21&lt;0</formula>
    </cfRule>
  </conditionalFormatting>
  <conditionalFormatting sqref="Q8">
    <cfRule type="expression" dxfId="643" priority="13">
      <formula>Q8&gt;0</formula>
    </cfRule>
    <cfRule type="expression" dxfId="642" priority="14">
      <formula>Q8&lt;0</formula>
    </cfRule>
  </conditionalFormatting>
  <conditionalFormatting sqref="Q7">
    <cfRule type="expression" dxfId="641" priority="15">
      <formula>Q7&gt;0</formula>
    </cfRule>
    <cfRule type="expression" dxfId="640" priority="16">
      <formula>Q7&lt;0</formula>
    </cfRule>
  </conditionalFormatting>
  <conditionalFormatting sqref="F62:F64">
    <cfRule type="expression" dxfId="639" priority="11">
      <formula>F62&gt;0</formula>
    </cfRule>
    <cfRule type="expression" dxfId="638" priority="12">
      <formula>F62&lt;0</formula>
    </cfRule>
  </conditionalFormatting>
  <conditionalFormatting sqref="F65:F72">
    <cfRule type="expression" dxfId="637" priority="7">
      <formula>F65&gt;0</formula>
    </cfRule>
    <cfRule type="expression" dxfId="636" priority="8">
      <formula>F65&lt;0</formula>
    </cfRule>
  </conditionalFormatting>
  <conditionalFormatting sqref="F65:F72">
    <cfRule type="expression" dxfId="635" priority="9">
      <formula>F65&gt;0</formula>
    </cfRule>
    <cfRule type="expression" dxfId="634" priority="10">
      <formula>F65&lt;0</formula>
    </cfRule>
  </conditionalFormatting>
  <conditionalFormatting sqref="H62:H72">
    <cfRule type="expression" dxfId="633" priority="5">
      <formula>H62&gt;0</formula>
    </cfRule>
    <cfRule type="expression" dxfId="632" priority="6">
      <formula>H62&lt;0</formula>
    </cfRule>
  </conditionalFormatting>
  <conditionalFormatting sqref="F58:F61">
    <cfRule type="expression" dxfId="631" priority="3">
      <formula>F58&gt;0</formula>
    </cfRule>
    <cfRule type="expression" dxfId="630" priority="4">
      <formula>F58&lt;0</formula>
    </cfRule>
  </conditionalFormatting>
  <conditionalFormatting sqref="H58:H61">
    <cfRule type="expression" dxfId="629" priority="1">
      <formula>H58&gt;0</formula>
    </cfRule>
    <cfRule type="expression" dxfId="628" priority="2">
      <formula>H58&lt;0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99.04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99.04</v>
      </c>
      <c r="R4" s="487">
        <v>-2.2800000000000001E-2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108.94400000000002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107.95360000000001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106.96320000000001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105.97280000000001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104.98240000000001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103.992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103.00160000000001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102.0112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101.02080000000001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100.0304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98.049600000000012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97.059200000000004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96.06880000000001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95.078400000000002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94.088000000000008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93.0976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92.107200000000006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91.116800000000012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90.126400000000004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89.13600000000001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7" priority="29">
      <formula>F40&gt;0</formula>
    </cfRule>
    <cfRule type="expression" dxfId="626" priority="30">
      <formula>F40&lt;0</formula>
    </cfRule>
  </conditionalFormatting>
  <conditionalFormatting sqref="F40:F45">
    <cfRule type="expression" dxfId="625" priority="31">
      <formula>F40&gt;0</formula>
    </cfRule>
    <cfRule type="expression" dxfId="624" priority="32">
      <formula>F40&lt;0</formula>
    </cfRule>
  </conditionalFormatting>
  <conditionalFormatting sqref="H40:H45">
    <cfRule type="expression" dxfId="623" priority="27">
      <formula>H40&gt;0</formula>
    </cfRule>
    <cfRule type="expression" dxfId="622" priority="28">
      <formula>H40&lt;0</formula>
    </cfRule>
  </conditionalFormatting>
  <conditionalFormatting sqref="F23:F39">
    <cfRule type="expression" dxfId="621" priority="13">
      <formula>F23&gt;0</formula>
    </cfRule>
    <cfRule type="expression" dxfId="620" priority="14">
      <formula>F23&lt;0</formula>
    </cfRule>
  </conditionalFormatting>
  <conditionalFormatting sqref="H23:H39">
    <cfRule type="expression" dxfId="619" priority="11">
      <formula>H23&gt;0</formula>
    </cfRule>
    <cfRule type="expression" dxfId="618" priority="12">
      <formula>H23&lt;0</formula>
    </cfRule>
  </conditionalFormatting>
  <conditionalFormatting sqref="Q7">
    <cfRule type="expression" dxfId="617" priority="9">
      <formula>Q7&gt;0</formula>
    </cfRule>
    <cfRule type="expression" dxfId="616" priority="10">
      <formula>Q7&lt;0</formula>
    </cfRule>
  </conditionalFormatting>
  <conditionalFormatting sqref="Q8">
    <cfRule type="expression" dxfId="615" priority="7">
      <formula>Q8&gt;0</formula>
    </cfRule>
    <cfRule type="expression" dxfId="614" priority="8">
      <formula>Q8&lt;0</formula>
    </cfRule>
  </conditionalFormatting>
  <conditionalFormatting sqref="Q10">
    <cfRule type="expression" dxfId="613" priority="1">
      <formula>Q10&gt;0</formula>
    </cfRule>
    <cfRule type="expression" dxfId="61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74.45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74.45</v>
      </c>
      <c r="R4" s="487">
        <v>-2.2800000000000001E-2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81.89500000000001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81.150500000000008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80.406000000000006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79.661500000000004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78.917000000000002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78.172499999999999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77.428000000000011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76.683500000000009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75.939000000000007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75.194500000000005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74.45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73.705500000000001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72.960999999999999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72.216499999999996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71.471999999999994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70.727500000000006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69.983000000000004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69.238500000000002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68.494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67.749500000000012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67.00500000000001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1" priority="39">
      <formula>Q12&gt;0</formula>
    </cfRule>
    <cfRule type="expression" dxfId="61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9" priority="33">
      <formula>F25&gt;0</formula>
    </cfRule>
    <cfRule type="expression" dxfId="608" priority="34">
      <formula>F25&lt;0</formula>
    </cfRule>
  </conditionalFormatting>
  <conditionalFormatting sqref="F30">
    <cfRule type="expression" dxfId="607" priority="31">
      <formula>F30&gt;0</formula>
    </cfRule>
    <cfRule type="expression" dxfId="606" priority="32">
      <formula>F30&lt;0</formula>
    </cfRule>
  </conditionalFormatting>
  <conditionalFormatting sqref="F31">
    <cfRule type="expression" dxfId="605" priority="29">
      <formula>F31&gt;0</formula>
    </cfRule>
    <cfRule type="expression" dxfId="604" priority="30">
      <formula>F31&lt;0</formula>
    </cfRule>
  </conditionalFormatting>
  <conditionalFormatting sqref="F32:F34">
    <cfRule type="expression" dxfId="603" priority="27">
      <formula>F32&gt;0</formula>
    </cfRule>
    <cfRule type="expression" dxfId="602" priority="28">
      <formula>F32&lt;0</formula>
    </cfRule>
  </conditionalFormatting>
  <conditionalFormatting sqref="H25:H29">
    <cfRule type="expression" dxfId="601" priority="25">
      <formula>H25&gt;0</formula>
    </cfRule>
    <cfRule type="expression" dxfId="600" priority="26">
      <formula>H25&lt;0</formula>
    </cfRule>
  </conditionalFormatting>
  <conditionalFormatting sqref="H30">
    <cfRule type="expression" dxfId="599" priority="23">
      <formula>H30&gt;0</formula>
    </cfRule>
    <cfRule type="expression" dxfId="598" priority="24">
      <formula>H30&lt;0</formula>
    </cfRule>
  </conditionalFormatting>
  <conditionalFormatting sqref="H31">
    <cfRule type="expression" dxfId="597" priority="21">
      <formula>H31&gt;0</formula>
    </cfRule>
    <cfRule type="expression" dxfId="596" priority="22">
      <formula>H31&lt;0</formula>
    </cfRule>
  </conditionalFormatting>
  <conditionalFormatting sqref="H32:H34">
    <cfRule type="expression" dxfId="595" priority="19">
      <formula>H32&gt;0</formula>
    </cfRule>
    <cfRule type="expression" dxfId="594" priority="20">
      <formula>H32&lt;0</formula>
    </cfRule>
  </conditionalFormatting>
  <conditionalFormatting sqref="F35">
    <cfRule type="expression" dxfId="593" priority="17">
      <formula>F35&gt;0</formula>
    </cfRule>
    <cfRule type="expression" dxfId="592" priority="18">
      <formula>F35&lt;0</formula>
    </cfRule>
  </conditionalFormatting>
  <conditionalFormatting sqref="H35">
    <cfRule type="expression" dxfId="591" priority="15">
      <formula>H35&gt;0</formula>
    </cfRule>
    <cfRule type="expression" dxfId="590" priority="16">
      <formula>H35&lt;0</formula>
    </cfRule>
  </conditionalFormatting>
  <conditionalFormatting sqref="F36">
    <cfRule type="expression" dxfId="589" priority="13">
      <formula>F36&gt;0</formula>
    </cfRule>
    <cfRule type="expression" dxfId="588" priority="14">
      <formula>F36&lt;0</formula>
    </cfRule>
  </conditionalFormatting>
  <conditionalFormatting sqref="H36">
    <cfRule type="expression" dxfId="587" priority="11">
      <formula>H36&gt;0</formula>
    </cfRule>
    <cfRule type="expression" dxfId="586" priority="12">
      <formula>H36&lt;0</formula>
    </cfRule>
  </conditionalFormatting>
  <conditionalFormatting sqref="H23:H24">
    <cfRule type="expression" dxfId="585" priority="5">
      <formula>H23&gt;0</formula>
    </cfRule>
    <cfRule type="expression" dxfId="584" priority="6">
      <formula>H23&lt;0</formula>
    </cfRule>
  </conditionalFormatting>
  <conditionalFormatting sqref="F23:F24">
    <cfRule type="expression" dxfId="583" priority="7">
      <formula>F23&gt;0</formula>
    </cfRule>
    <cfRule type="expression" dxfId="582" priority="8">
      <formula>F23&lt;0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6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55.4</v>
      </c>
      <c r="R4" s="487">
        <v>-3.7199999999999997E-2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6648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1886.5300000000016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281.94999999999982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4.4289630147422626E-2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2.8158844765342961E-2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918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4" t="s">
        <v>78</v>
      </c>
      <c r="Q39" s="80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60.940000000000005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60.386000000000003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59.832000000000001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59.277999999999999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58.724000000000004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58.17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57.616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57.061999999999998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56.508000000000003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55.954000000000001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55.4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54.845999999999997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54.291999999999994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53.738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53.183999999999997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52.629999999999995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52.075999999999993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51.521999999999998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50.968000000000004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50.414000000000001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49.86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77" priority="55">
      <formula>Q8&gt;0</formula>
    </cfRule>
    <cfRule type="expression" dxfId="576" priority="56">
      <formula>Q8&lt;0</formula>
    </cfRule>
  </conditionalFormatting>
  <conditionalFormatting sqref="Q7">
    <cfRule type="expression" dxfId="575" priority="57">
      <formula>Q7&gt;0</formula>
    </cfRule>
    <cfRule type="expression" dxfId="574" priority="58">
      <formula>Q7&lt;0</formula>
    </cfRule>
  </conditionalFormatting>
  <conditionalFormatting sqref="M50">
    <cfRule type="expression" dxfId="573" priority="45">
      <formula>M50&gt;0</formula>
    </cfRule>
    <cfRule type="expression" dxfId="572" priority="46">
      <formula>M50&lt;0</formula>
    </cfRule>
  </conditionalFormatting>
  <conditionalFormatting sqref="M50">
    <cfRule type="expression" dxfId="571" priority="47">
      <formula>M50&gt;0</formula>
    </cfRule>
    <cfRule type="expression" dxfId="570" priority="48">
      <formula>M50&lt;0</formula>
    </cfRule>
  </conditionalFormatting>
  <conditionalFormatting sqref="F24:F31">
    <cfRule type="expression" dxfId="569" priority="33">
      <formula>F24&gt;0</formula>
    </cfRule>
    <cfRule type="expression" dxfId="568" priority="34">
      <formula>F24&lt;0</formula>
    </cfRule>
  </conditionalFormatting>
  <conditionalFormatting sqref="F24:F31">
    <cfRule type="expression" dxfId="567" priority="35">
      <formula>F24&gt;0</formula>
    </cfRule>
    <cfRule type="expression" dxfId="566" priority="36">
      <formula>F24&lt;0</formula>
    </cfRule>
  </conditionalFormatting>
  <conditionalFormatting sqref="H24:H31">
    <cfRule type="expression" dxfId="565" priority="31">
      <formula>H24&gt;0</formula>
    </cfRule>
    <cfRule type="expression" dxfId="564" priority="32">
      <formula>H24&lt;0</formula>
    </cfRule>
  </conditionalFormatting>
  <conditionalFormatting sqref="J27:J34">
    <cfRule type="expression" dxfId="563" priority="1">
      <formula>J27&gt;0</formula>
    </cfRule>
    <cfRule type="expression" dxfId="562" priority="2">
      <formula>J27&lt;0</formula>
    </cfRule>
  </conditionalFormatting>
  <conditionalFormatting sqref="J27:J34">
    <cfRule type="expression" dxfId="561" priority="3">
      <formula>J27&gt;0</formula>
    </cfRule>
    <cfRule type="expression" dxfId="560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45.98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45.98</v>
      </c>
      <c r="R4" s="487">
        <v>-3.6299999999999999E-2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4" t="s">
        <v>78</v>
      </c>
      <c r="Q39" s="80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50.578000000000003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50.118200000000002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49.6584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49.198599999999999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48.738799999999998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48.278999999999996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47.819199999999995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47.359400000000001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46.8996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46.439799999999998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45.98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45.520199999999996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45.060399999999994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44.600599999999993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44.140799999999999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43.680999999999997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43.221199999999996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42.761400000000002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42.301600000000001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41.841799999999999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41.381999999999998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59" priority="66">
      <formula>F22&gt;0</formula>
    </cfRule>
    <cfRule type="expression" dxfId="5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57" priority="53">
      <formula>F41&gt;0</formula>
    </cfRule>
    <cfRule type="expression" dxfId="556" priority="54">
      <formula>F41&lt;0</formula>
    </cfRule>
  </conditionalFormatting>
  <conditionalFormatting sqref="F41">
    <cfRule type="expression" dxfId="555" priority="57">
      <formula>F41&gt;0</formula>
    </cfRule>
    <cfRule type="expression" dxfId="554" priority="58">
      <formula>F41&lt;0</formula>
    </cfRule>
  </conditionalFormatting>
  <conditionalFormatting sqref="H41">
    <cfRule type="expression" dxfId="553" priority="35">
      <formula>H41&gt;0</formula>
    </cfRule>
    <cfRule type="expression" dxfId="552" priority="36">
      <formula>H41&lt;0</formula>
    </cfRule>
  </conditionalFormatting>
  <conditionalFormatting sqref="F89:F95">
    <cfRule type="expression" dxfId="551" priority="29">
      <formula>F89&gt;0</formula>
    </cfRule>
    <cfRule type="expression" dxfId="550" priority="30">
      <formula>F89&lt;0</formula>
    </cfRule>
  </conditionalFormatting>
  <conditionalFormatting sqref="F96:F110">
    <cfRule type="expression" dxfId="549" priority="25">
      <formula>F96&gt;0</formula>
    </cfRule>
    <cfRule type="expression" dxfId="548" priority="26">
      <formula>F96&lt;0</formula>
    </cfRule>
  </conditionalFormatting>
  <conditionalFormatting sqref="F96:F110">
    <cfRule type="expression" dxfId="547" priority="27">
      <formula>F96&gt;0</formula>
    </cfRule>
    <cfRule type="expression" dxfId="546" priority="28">
      <formula>F96&lt;0</formula>
    </cfRule>
  </conditionalFormatting>
  <conditionalFormatting sqref="H89:H100">
    <cfRule type="expression" dxfId="545" priority="23">
      <formula>H89&gt;0</formula>
    </cfRule>
    <cfRule type="expression" dxfId="544" priority="24">
      <formula>H89&lt;0</formula>
    </cfRule>
  </conditionalFormatting>
  <conditionalFormatting sqref="H101">
    <cfRule type="expression" dxfId="543" priority="21">
      <formula>H101&gt;0</formula>
    </cfRule>
    <cfRule type="expression" dxfId="542" priority="22">
      <formula>H101&lt;0</formula>
    </cfRule>
  </conditionalFormatting>
  <conditionalFormatting sqref="F111:F116">
    <cfRule type="expression" dxfId="541" priority="19">
      <formula>F111&gt;0</formula>
    </cfRule>
    <cfRule type="expression" dxfId="540" priority="20">
      <formula>F111&lt;0</formula>
    </cfRule>
  </conditionalFormatting>
  <conditionalFormatting sqref="H103:H116">
    <cfRule type="expression" dxfId="539" priority="17">
      <formula>H103&gt;0</formula>
    </cfRule>
    <cfRule type="expression" dxfId="538" priority="18">
      <formula>H103&lt;0</formula>
    </cfRule>
  </conditionalFormatting>
  <conditionalFormatting sqref="H102">
    <cfRule type="expression" dxfId="537" priority="15">
      <formula>H102&gt;0</formula>
    </cfRule>
    <cfRule type="expression" dxfId="536" priority="16">
      <formula>H102&lt;0</formula>
    </cfRule>
  </conditionalFormatting>
  <conditionalFormatting sqref="M42">
    <cfRule type="expression" dxfId="535" priority="13">
      <formula>M42&gt;0</formula>
    </cfRule>
    <cfRule type="expression" dxfId="534" priority="14">
      <formula>M42&lt;0</formula>
    </cfRule>
  </conditionalFormatting>
  <conditionalFormatting sqref="Q7">
    <cfRule type="expression" dxfId="533" priority="9">
      <formula>Q7&gt;0</formula>
    </cfRule>
    <cfRule type="expression" dxfId="532" priority="10">
      <formula>Q7&lt;0</formula>
    </cfRule>
  </conditionalFormatting>
  <conditionalFormatting sqref="Q8">
    <cfRule type="expression" dxfId="531" priority="7">
      <formula>Q8&gt;0</formula>
    </cfRule>
    <cfRule type="expression" dxfId="530" priority="8">
      <formula>Q8&lt;0</formula>
    </cfRule>
  </conditionalFormatting>
  <conditionalFormatting sqref="F117:F130 H117:H130">
    <cfRule type="expression" dxfId="529" priority="1">
      <formula>F117&gt;0</formula>
    </cfRule>
    <cfRule type="expression" dxfId="5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H12" sqref="H12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37.46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37.46</v>
      </c>
      <c r="R4" s="507">
        <v>-5.0900000000000001E-2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41.206000000000003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40.831400000000002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40.456800000000001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40.0822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39.707600000000006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39.333000000000006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38.958400000000005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38.583800000000004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38.209200000000003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37.834600000000002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37.46</v>
      </c>
      <c r="W39" s="134"/>
    </row>
    <row r="40" spans="1:23" x14ac:dyDescent="0.25">
      <c r="O40" s="81">
        <v>0.99</v>
      </c>
      <c r="P40" s="81">
        <f t="shared" si="0"/>
        <v>37.0854</v>
      </c>
      <c r="W40" s="134"/>
    </row>
    <row r="41" spans="1:23" x14ac:dyDescent="0.25">
      <c r="O41" s="81">
        <v>0.98</v>
      </c>
      <c r="P41" s="81">
        <f t="shared" si="0"/>
        <v>36.710799999999999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36.336199999999998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35.961599999999997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35.586999999999996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35.212399999999995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34.837800000000001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34.463200000000001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34.0886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33.713999999999999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758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27" priority="84">
      <formula>F7&gt;0</formula>
    </cfRule>
    <cfRule type="expression" dxfId="526" priority="85">
      <formula>F7&lt;0</formula>
    </cfRule>
  </conditionalFormatting>
  <conditionalFormatting sqref="Q8">
    <cfRule type="expression" dxfId="525" priority="82">
      <formula>Q8&gt;0</formula>
    </cfRule>
    <cfRule type="expression" dxfId="524" priority="83">
      <formula>Q8&lt;0</formula>
    </cfRule>
  </conditionalFormatting>
  <conditionalFormatting sqref="F29:F36">
    <cfRule type="expression" dxfId="523" priority="62">
      <formula>F29&gt;0</formula>
    </cfRule>
    <cfRule type="expression" dxfId="522" priority="63">
      <formula>F29&lt;0</formula>
    </cfRule>
  </conditionalFormatting>
  <conditionalFormatting sqref="J32:J38">
    <cfRule type="expression" dxfId="521" priority="57">
      <formula>J32&gt;0</formula>
    </cfRule>
    <cfRule type="expression" dxfId="520" priority="58">
      <formula>J32&lt;0</formula>
    </cfRule>
  </conditionalFormatting>
  <conditionalFormatting sqref="M42">
    <cfRule type="expression" dxfId="519" priority="55">
      <formula>M42&gt;0</formula>
    </cfRule>
    <cfRule type="expression" dxfId="518" priority="56">
      <formula>M42&lt;0</formula>
    </cfRule>
  </conditionalFormatting>
  <conditionalFormatting sqref="F98:F134 H98:H134 H137:H142 F137:F142 F144:F153 H144:H153">
    <cfRule type="expression" dxfId="517" priority="53">
      <formula>F98&gt;0</formula>
    </cfRule>
    <cfRule type="expression" dxfId="516" priority="54">
      <formula>F98&lt;0</formula>
    </cfRule>
  </conditionalFormatting>
  <conditionalFormatting sqref="F90:F97">
    <cfRule type="expression" dxfId="515" priority="51">
      <formula>F90&gt;0</formula>
    </cfRule>
    <cfRule type="expression" dxfId="514" priority="52">
      <formula>F90&lt;0</formula>
    </cfRule>
  </conditionalFormatting>
  <conditionalFormatting sqref="H90:H97">
    <cfRule type="expression" dxfId="513" priority="49">
      <formula>H90&gt;0</formula>
    </cfRule>
    <cfRule type="expression" dxfId="512" priority="50">
      <formula>H90&lt;0</formula>
    </cfRule>
  </conditionalFormatting>
  <conditionalFormatting sqref="F135:F136 H135:H136">
    <cfRule type="expression" dxfId="511" priority="47">
      <formula>F135&gt;0</formula>
    </cfRule>
    <cfRule type="expression" dxfId="510" priority="48">
      <formula>F135&lt;0</formula>
    </cfRule>
  </conditionalFormatting>
  <conditionalFormatting sqref="H143 F143">
    <cfRule type="expression" dxfId="509" priority="45">
      <formula>F143&gt;0</formula>
    </cfRule>
    <cfRule type="expression" dxfId="508" priority="46">
      <formula>F143&lt;0</formula>
    </cfRule>
  </conditionalFormatting>
  <conditionalFormatting sqref="F154:F161">
    <cfRule type="expression" dxfId="507" priority="31">
      <formula>F154&gt;0</formula>
    </cfRule>
    <cfRule type="expression" dxfId="506" priority="32">
      <formula>F154&lt;0</formula>
    </cfRule>
  </conditionalFormatting>
  <conditionalFormatting sqref="H154:H161">
    <cfRule type="expression" dxfId="505" priority="29">
      <formula>H154&gt;0</formula>
    </cfRule>
    <cfRule type="expression" dxfId="504" priority="30">
      <formula>H154&lt;0</formula>
    </cfRule>
  </conditionalFormatting>
  <conditionalFormatting sqref="Q10">
    <cfRule type="expression" dxfId="503" priority="27">
      <formula>Q10&gt;0</formula>
    </cfRule>
    <cfRule type="expression" dxfId="502" priority="28">
      <formula>Q10&lt;0</formula>
    </cfRule>
  </conditionalFormatting>
  <conditionalFormatting sqref="F37:F38">
    <cfRule type="expression" dxfId="501" priority="25">
      <formula>F37&gt;0</formula>
    </cfRule>
    <cfRule type="expression" dxfId="500" priority="26">
      <formula>F37&lt;0</formula>
    </cfRule>
  </conditionalFormatting>
  <conditionalFormatting sqref="H37:H38">
    <cfRule type="expression" dxfId="499" priority="23">
      <formula>H37&gt;0</formula>
    </cfRule>
    <cfRule type="expression" dxfId="498" priority="24">
      <formula>H37&lt;0</formula>
    </cfRule>
  </conditionalFormatting>
  <conditionalFormatting sqref="F167">
    <cfRule type="expression" dxfId="497" priority="21">
      <formula>F167&gt;0</formula>
    </cfRule>
    <cfRule type="expression" dxfId="496" priority="22">
      <formula>F167&lt;0</formula>
    </cfRule>
  </conditionalFormatting>
  <conditionalFormatting sqref="F168:F179">
    <cfRule type="expression" dxfId="495" priority="19">
      <formula>F168&gt;0</formula>
    </cfRule>
    <cfRule type="expression" dxfId="494" priority="20">
      <formula>F168&lt;0</formula>
    </cfRule>
  </conditionalFormatting>
  <conditionalFormatting sqref="H167:H179">
    <cfRule type="expression" dxfId="493" priority="17">
      <formula>H167&gt;0</formula>
    </cfRule>
    <cfRule type="expression" dxfId="492" priority="18">
      <formula>H167&lt;0</formula>
    </cfRule>
  </conditionalFormatting>
  <conditionalFormatting sqref="J175:J197 J201">
    <cfRule type="expression" dxfId="491" priority="15">
      <formula>J175&gt;0</formula>
    </cfRule>
    <cfRule type="expression" dxfId="490" priority="16">
      <formula>J175&lt;0</formula>
    </cfRule>
  </conditionalFormatting>
  <conditionalFormatting sqref="F180:F197 F201">
    <cfRule type="expression" dxfId="489" priority="13">
      <formula>F180&gt;0</formula>
    </cfRule>
    <cfRule type="expression" dxfId="488" priority="14">
      <formula>F180&lt;0</formula>
    </cfRule>
  </conditionalFormatting>
  <conditionalFormatting sqref="H180:H197 H201">
    <cfRule type="expression" dxfId="487" priority="11">
      <formula>H180&gt;0</formula>
    </cfRule>
    <cfRule type="expression" dxfId="486" priority="12">
      <formula>H180&lt;0</formula>
    </cfRule>
  </conditionalFormatting>
  <conditionalFormatting sqref="I32:J35">
    <cfRule type="expression" dxfId="485" priority="9">
      <formula>I32&gt;0</formula>
    </cfRule>
    <cfRule type="expression" dxfId="484" priority="10">
      <formula>I32&lt;0</formula>
    </cfRule>
  </conditionalFormatting>
  <conditionalFormatting sqref="F198:F200">
    <cfRule type="expression" dxfId="483" priority="7">
      <formula>F198&gt;0</formula>
    </cfRule>
    <cfRule type="expression" dxfId="482" priority="8">
      <formula>F198&lt;0</formula>
    </cfRule>
  </conditionalFormatting>
  <conditionalFormatting sqref="H198:H200">
    <cfRule type="expression" dxfId="481" priority="5">
      <formula>H198&gt;0</formula>
    </cfRule>
    <cfRule type="expression" dxfId="480" priority="6">
      <formula>H198&lt;0</formula>
    </cfRule>
  </conditionalFormatting>
  <conditionalFormatting sqref="J198:J200">
    <cfRule type="expression" dxfId="479" priority="3">
      <formula>J198&gt;0</formula>
    </cfRule>
    <cfRule type="expression" dxfId="478" priority="4">
      <formula>J198&lt;0</formula>
    </cfRule>
  </conditionalFormatting>
  <conditionalFormatting sqref="F202:F211 H202:H211 J202:J211">
    <cfRule type="expression" dxfId="477" priority="1">
      <formula>F202&gt;0</formula>
    </cfRule>
    <cfRule type="expression" dxfId="47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71.11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71.11</v>
      </c>
      <c r="R4" s="507">
        <v>-2.9499999999999998E-2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738</v>
      </c>
      <c r="Q15" s="694" t="s">
        <v>739</v>
      </c>
      <c r="R15" s="692" t="s">
        <v>732</v>
      </c>
      <c r="S15" s="692" t="s">
        <v>733</v>
      </c>
      <c r="T15" s="694" t="s">
        <v>735</v>
      </c>
      <c r="U15" s="694" t="s">
        <v>736</v>
      </c>
      <c r="V15" s="692" t="s">
        <v>734</v>
      </c>
      <c r="W15" s="693" t="s">
        <v>737</v>
      </c>
    </row>
    <row r="16" spans="1:23" x14ac:dyDescent="0.25">
      <c r="G16" s="29"/>
      <c r="H16" s="70"/>
      <c r="O16" s="695">
        <v>42963</v>
      </c>
      <c r="P16" s="691" t="s">
        <v>740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743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4" t="s">
        <v>78</v>
      </c>
      <c r="P40" s="80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78.221000000000004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77.509900000000002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76.7988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76.087699999999998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75.376599999999996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74.665500000000009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73.954400000000007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73.243300000000005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72.532200000000003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71.821100000000001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71.11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70.398899999999998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69.687799999999996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68.976699999999994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68.265599999999992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67.55449999999999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66.843400000000003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66.132300000000001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65.421199999999999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64.710099999999997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63.999000000000002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75" priority="76">
      <formula>Q7&gt;0</formula>
    </cfRule>
    <cfRule type="expression" dxfId="474" priority="77">
      <formula>Q7&lt;0</formula>
    </cfRule>
  </conditionalFormatting>
  <conditionalFormatting sqref="Q8">
    <cfRule type="expression" dxfId="473" priority="74">
      <formula>Q8&gt;0</formula>
    </cfRule>
    <cfRule type="expression" dxfId="472" priority="75">
      <formula>Q8&lt;0</formula>
    </cfRule>
  </conditionalFormatting>
  <conditionalFormatting sqref="F29:F43">
    <cfRule type="expression" dxfId="471" priority="58">
      <formula>F29&gt;0</formula>
    </cfRule>
    <cfRule type="expression" dxfId="470" priority="59">
      <formula>F29&lt;0</formula>
    </cfRule>
  </conditionalFormatting>
  <conditionalFormatting sqref="H45 H47:H48 H50:H51 H53 H29:H43">
    <cfRule type="expression" dxfId="469" priority="56">
      <formula>H29&gt;0</formula>
    </cfRule>
    <cfRule type="expression" dxfId="468" priority="57">
      <formula>H29&lt;0</formula>
    </cfRule>
  </conditionalFormatting>
  <conditionalFormatting sqref="J35">
    <cfRule type="expression" dxfId="467" priority="52">
      <formula>J35&gt;0</formula>
    </cfRule>
    <cfRule type="expression" dxfId="466" priority="53">
      <formula>J35&lt;0</formula>
    </cfRule>
  </conditionalFormatting>
  <conditionalFormatting sqref="J36:J37">
    <cfRule type="expression" dxfId="465" priority="50">
      <formula>J36&gt;0</formula>
    </cfRule>
    <cfRule type="expression" dxfId="464" priority="51">
      <formula>J36&lt;0</formula>
    </cfRule>
  </conditionalFormatting>
  <conditionalFormatting sqref="J38:J45 J48 J51">
    <cfRule type="expression" dxfId="463" priority="48">
      <formula>J38&gt;0</formula>
    </cfRule>
    <cfRule type="expression" dxfId="462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61" priority="45">
      <formula>M59&gt;0</formula>
    </cfRule>
    <cfRule type="expression" dxfId="460" priority="46">
      <formula>M59&lt;0</formula>
    </cfRule>
  </conditionalFormatting>
  <conditionalFormatting sqref="Q10">
    <cfRule type="expression" dxfId="459" priority="43">
      <formula>Q10&gt;0</formula>
    </cfRule>
    <cfRule type="expression" dxfId="458" priority="44">
      <formula>Q10&lt;0</formula>
    </cfRule>
  </conditionalFormatting>
  <conditionalFormatting sqref="F84:F103">
    <cfRule type="expression" dxfId="457" priority="41">
      <formula>F84&gt;0</formula>
    </cfRule>
    <cfRule type="expression" dxfId="456" priority="42">
      <formula>F84&lt;0</formula>
    </cfRule>
  </conditionalFormatting>
  <conditionalFormatting sqref="H107 H84:H103">
    <cfRule type="expression" dxfId="455" priority="39">
      <formula>H84&gt;0</formula>
    </cfRule>
    <cfRule type="expression" dxfId="454" priority="40">
      <formula>H84&lt;0</formula>
    </cfRule>
  </conditionalFormatting>
  <conditionalFormatting sqref="J89">
    <cfRule type="expression" dxfId="453" priority="37">
      <formula>J89&gt;0</formula>
    </cfRule>
    <cfRule type="expression" dxfId="452" priority="38">
      <formula>J89&lt;0</formula>
    </cfRule>
  </conditionalFormatting>
  <conditionalFormatting sqref="J90:J95">
    <cfRule type="expression" dxfId="451" priority="35">
      <formula>J90&gt;0</formula>
    </cfRule>
    <cfRule type="expression" dxfId="450" priority="36">
      <formula>J90&lt;0</formula>
    </cfRule>
  </conditionalFormatting>
  <conditionalFormatting sqref="J96:J97">
    <cfRule type="expression" dxfId="449" priority="33">
      <formula>J96&gt;0</formula>
    </cfRule>
    <cfRule type="expression" dxfId="448" priority="34">
      <formula>J96&lt;0</formula>
    </cfRule>
  </conditionalFormatting>
  <conditionalFormatting sqref="J98:J104">
    <cfRule type="expression" dxfId="447" priority="31">
      <formula>J98&gt;0</formula>
    </cfRule>
    <cfRule type="expression" dxfId="446" priority="32">
      <formula>J98&lt;0</formula>
    </cfRule>
  </conditionalFormatting>
  <conditionalFormatting sqref="J25">
    <cfRule type="expression" dxfId="445" priority="27">
      <formula>J25&gt;0</formula>
    </cfRule>
    <cfRule type="expression" dxfId="444" priority="28">
      <formula>J25&lt;0</formula>
    </cfRule>
  </conditionalFormatting>
  <conditionalFormatting sqref="F105:F106">
    <cfRule type="expression" dxfId="443" priority="25">
      <formula>F105&gt;0</formula>
    </cfRule>
    <cfRule type="expression" dxfId="442" priority="26">
      <formula>F105&lt;0</formula>
    </cfRule>
  </conditionalFormatting>
  <conditionalFormatting sqref="H105:H106">
    <cfRule type="expression" dxfId="441" priority="23">
      <formula>H105&gt;0</formula>
    </cfRule>
    <cfRule type="expression" dxfId="440" priority="24">
      <formula>H105&lt;0</formula>
    </cfRule>
  </conditionalFormatting>
  <conditionalFormatting sqref="J105">
    <cfRule type="expression" dxfId="439" priority="21">
      <formula>J105&gt;0</formula>
    </cfRule>
    <cfRule type="expression" dxfId="438" priority="22">
      <formula>J105&lt;0</formula>
    </cfRule>
  </conditionalFormatting>
  <conditionalFormatting sqref="J106">
    <cfRule type="expression" dxfId="437" priority="19">
      <formula>J106&gt;0</formula>
    </cfRule>
    <cfRule type="expression" dxfId="436" priority="20">
      <formula>J106&lt;0</formula>
    </cfRule>
  </conditionalFormatting>
  <conditionalFormatting sqref="F24:F28">
    <cfRule type="expression" dxfId="435" priority="17">
      <formula>F24&gt;0</formula>
    </cfRule>
    <cfRule type="expression" dxfId="434" priority="18">
      <formula>F24&lt;0</formula>
    </cfRule>
  </conditionalFormatting>
  <conditionalFormatting sqref="H24:H28">
    <cfRule type="expression" dxfId="433" priority="15">
      <formula>H24&gt;0</formula>
    </cfRule>
    <cfRule type="expression" dxfId="432" priority="16">
      <formula>H24&lt;0</formula>
    </cfRule>
  </conditionalFormatting>
  <conditionalFormatting sqref="J26:J34">
    <cfRule type="expression" dxfId="431" priority="13">
      <formula>J26&gt;0</formula>
    </cfRule>
    <cfRule type="expression" dxfId="430" priority="14">
      <formula>J26&lt;0</formula>
    </cfRule>
  </conditionalFormatting>
  <conditionalFormatting sqref="F113">
    <cfRule type="expression" dxfId="429" priority="11">
      <formula>F113&gt;0</formula>
    </cfRule>
    <cfRule type="expression" dxfId="428" priority="12">
      <formula>F113&lt;0</formula>
    </cfRule>
  </conditionalFormatting>
  <conditionalFormatting sqref="H113">
    <cfRule type="expression" dxfId="427" priority="9">
      <formula>H113&gt;0</formula>
    </cfRule>
    <cfRule type="expression" dxfId="426" priority="10">
      <formula>H113&lt;0</formula>
    </cfRule>
  </conditionalFormatting>
  <conditionalFormatting sqref="J109">
    <cfRule type="expression" dxfId="425" priority="7">
      <formula>J109&gt;0</formula>
    </cfRule>
    <cfRule type="expression" dxfId="424" priority="8">
      <formula>J109&lt;0</formula>
    </cfRule>
  </conditionalFormatting>
  <conditionalFormatting sqref="F108:F112">
    <cfRule type="expression" dxfId="423" priority="5">
      <formula>F108&gt;0</formula>
    </cfRule>
    <cfRule type="expression" dxfId="422" priority="6">
      <formula>F108&lt;0</formula>
    </cfRule>
  </conditionalFormatting>
  <conditionalFormatting sqref="H108:H112">
    <cfRule type="expression" dxfId="421" priority="3">
      <formula>H108&gt;0</formula>
    </cfRule>
    <cfRule type="expression" dxfId="420" priority="4">
      <formula>H108&lt;0</formula>
    </cfRule>
  </conditionalFormatting>
  <conditionalFormatting sqref="J110:J113">
    <cfRule type="expression" dxfId="419" priority="1">
      <formula>J110&gt;0</formula>
    </cfRule>
    <cfRule type="expression" dxfId="418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27.91</v>
      </c>
      <c r="R4" s="487">
        <v>-5.2900000000000003E-2</v>
      </c>
      <c r="T4" s="1">
        <v>43096</v>
      </c>
      <c r="U4" t="s">
        <v>846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7814.8</v>
      </c>
      <c r="U5" t="s">
        <v>847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848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-2684.5099999999943</v>
      </c>
      <c r="R7">
        <v>100</v>
      </c>
      <c r="U7" t="s">
        <v>849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-2759.5299999999943</v>
      </c>
      <c r="U8" t="s">
        <v>850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O9" s="11" t="s">
        <v>210</v>
      </c>
      <c r="Q9" s="134">
        <f>IF(Q2=0, 0, Q8/Q6)</f>
        <v>-0.26096499730952183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898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3.296309566463633E-2</v>
      </c>
      <c r="R11">
        <f>0.23</f>
        <v>0.23</v>
      </c>
      <c r="U11" t="s">
        <v>900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929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925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926</v>
      </c>
    </row>
    <row r="15" spans="1:29" x14ac:dyDescent="0.25">
      <c r="C15" s="4"/>
      <c r="D15" s="3"/>
      <c r="E15" s="3"/>
      <c r="F15" s="3"/>
      <c r="U15" s="487" t="s">
        <v>928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966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981</v>
      </c>
    </row>
    <row r="20" spans="1:21" x14ac:dyDescent="0.25">
      <c r="T20" s="1">
        <v>43126</v>
      </c>
      <c r="U20" t="s">
        <v>979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  <c r="U21" t="s">
        <v>980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983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927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839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899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924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30.701000000000004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30.421900000000001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30.142800000000001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29.863700000000001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29.584600000000002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29.305500000000002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29.026400000000002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28.747299999999999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28.4682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28.1891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27.91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27.6309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27.351800000000001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27.072700000000001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26.793599999999998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26.514499999999998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26.235399999999998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25.956300000000002</v>
      </c>
      <c r="Q60" s="81"/>
    </row>
    <row r="61" spans="1:21" x14ac:dyDescent="0.25">
      <c r="G61" s="2"/>
      <c r="O61" s="81">
        <v>0.92</v>
      </c>
      <c r="P61" s="81">
        <f t="shared" si="12"/>
        <v>25.677200000000003</v>
      </c>
      <c r="Q61" s="81"/>
    </row>
    <row r="62" spans="1:21" x14ac:dyDescent="0.25">
      <c r="O62" s="81">
        <v>0.91</v>
      </c>
      <c r="P62" s="81">
        <f t="shared" si="12"/>
        <v>25.398099999999999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25.119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17" priority="61">
      <formula>F26&gt;0</formula>
    </cfRule>
    <cfRule type="expression" dxfId="416" priority="62">
      <formula>F26&lt;0</formula>
    </cfRule>
  </conditionalFormatting>
  <conditionalFormatting sqref="H26:H28">
    <cfRule type="expression" dxfId="415" priority="59">
      <formula>H26&gt;0</formula>
    </cfRule>
    <cfRule type="expression" dxfId="414" priority="60">
      <formula>H26&lt;0</formula>
    </cfRule>
  </conditionalFormatting>
  <conditionalFormatting sqref="H29">
    <cfRule type="expression" dxfId="413" priority="57">
      <formula>H29&gt;0</formula>
    </cfRule>
    <cfRule type="expression" dxfId="412" priority="58">
      <formula>H29&lt;0</formula>
    </cfRule>
  </conditionalFormatting>
  <conditionalFormatting sqref="H30">
    <cfRule type="expression" dxfId="411" priority="55">
      <formula>H30&gt;0</formula>
    </cfRule>
    <cfRule type="expression" dxfId="410" priority="56">
      <formula>H30&lt;0</formula>
    </cfRule>
  </conditionalFormatting>
  <conditionalFormatting sqref="H31:H45">
    <cfRule type="expression" dxfId="409" priority="53">
      <formula>H31&gt;0</formula>
    </cfRule>
    <cfRule type="expression" dxfId="408" priority="54">
      <formula>H31&lt;0</formula>
    </cfRule>
  </conditionalFormatting>
  <conditionalFormatting sqref="F22:F25">
    <cfRule type="expression" dxfId="407" priority="51">
      <formula>F22&gt;0</formula>
    </cfRule>
    <cfRule type="expression" dxfId="406" priority="52">
      <formula>F22&lt;0</formula>
    </cfRule>
  </conditionalFormatting>
  <conditionalFormatting sqref="H22:H25">
    <cfRule type="expression" dxfId="405" priority="49">
      <formula>H22&gt;0</formula>
    </cfRule>
    <cfRule type="expression" dxfId="404" priority="50">
      <formula>H22&lt;0</formula>
    </cfRule>
  </conditionalFormatting>
  <conditionalFormatting sqref="F31:F32">
    <cfRule type="expression" dxfId="403" priority="45">
      <formula>F31&gt;0</formula>
    </cfRule>
    <cfRule type="expression" dxfId="402" priority="46">
      <formula>F31&lt;0</formula>
    </cfRule>
  </conditionalFormatting>
  <conditionalFormatting sqref="I26:J28">
    <cfRule type="expression" dxfId="401" priority="43">
      <formula>I26&gt;0</formula>
    </cfRule>
    <cfRule type="expression" dxfId="400" priority="44">
      <formula>I26&lt;0</formula>
    </cfRule>
  </conditionalFormatting>
  <conditionalFormatting sqref="I32:J33 I35:I40 I42:J45">
    <cfRule type="expression" dxfId="399" priority="37">
      <formula>I32&gt;0</formula>
    </cfRule>
    <cfRule type="expression" dxfId="398" priority="38">
      <formula>I32&lt;0</formula>
    </cfRule>
  </conditionalFormatting>
  <conditionalFormatting sqref="I22:J25">
    <cfRule type="expression" dxfId="397" priority="35">
      <formula>I22&gt;0</formula>
    </cfRule>
    <cfRule type="expression" dxfId="396" priority="36">
      <formula>I22&lt;0</formula>
    </cfRule>
  </conditionalFormatting>
  <conditionalFormatting sqref="F33:F41">
    <cfRule type="expression" dxfId="395" priority="33">
      <formula>F33&gt;0</formula>
    </cfRule>
    <cfRule type="expression" dxfId="394" priority="34">
      <formula>F33&lt;0</formula>
    </cfRule>
  </conditionalFormatting>
  <conditionalFormatting sqref="Q8">
    <cfRule type="expression" dxfId="393" priority="29">
      <formula>Q8&gt;0</formula>
    </cfRule>
    <cfRule type="expression" dxfId="392" priority="30">
      <formula>Q8&lt;0</formula>
    </cfRule>
  </conditionalFormatting>
  <conditionalFormatting sqref="Q7">
    <cfRule type="expression" dxfId="391" priority="31">
      <formula>Q7&gt;0</formula>
    </cfRule>
    <cfRule type="expression" dxfId="390" priority="32">
      <formula>Q7&lt;0</formula>
    </cfRule>
  </conditionalFormatting>
  <conditionalFormatting sqref="F68:F72">
    <cfRule type="expression" dxfId="389" priority="27">
      <formula>F68&gt;0</formula>
    </cfRule>
    <cfRule type="expression" dxfId="388" priority="28">
      <formula>F68&lt;0</formula>
    </cfRule>
  </conditionalFormatting>
  <conditionalFormatting sqref="H68:H70">
    <cfRule type="expression" dxfId="387" priority="25">
      <formula>H68&gt;0</formula>
    </cfRule>
    <cfRule type="expression" dxfId="386" priority="26">
      <formula>H68&lt;0</formula>
    </cfRule>
  </conditionalFormatting>
  <conditionalFormatting sqref="H71">
    <cfRule type="expression" dxfId="385" priority="23">
      <formula>H71&gt;0</formula>
    </cfRule>
    <cfRule type="expression" dxfId="384" priority="24">
      <formula>H71&lt;0</formula>
    </cfRule>
  </conditionalFormatting>
  <conditionalFormatting sqref="H72">
    <cfRule type="expression" dxfId="383" priority="21">
      <formula>H72&gt;0</formula>
    </cfRule>
    <cfRule type="expression" dxfId="382" priority="22">
      <formula>H72&lt;0</formula>
    </cfRule>
  </conditionalFormatting>
  <conditionalFormatting sqref="H73:H77">
    <cfRule type="expression" dxfId="381" priority="19">
      <formula>H73&gt;0</formula>
    </cfRule>
    <cfRule type="expression" dxfId="380" priority="20">
      <formula>H73&lt;0</formula>
    </cfRule>
  </conditionalFormatting>
  <conditionalFormatting sqref="F64:F67">
    <cfRule type="expression" dxfId="379" priority="17">
      <formula>F64&gt;0</formula>
    </cfRule>
    <cfRule type="expression" dxfId="378" priority="18">
      <formula>F64&lt;0</formula>
    </cfRule>
  </conditionalFormatting>
  <conditionalFormatting sqref="H64:H67">
    <cfRule type="expression" dxfId="377" priority="15">
      <formula>H64&gt;0</formula>
    </cfRule>
    <cfRule type="expression" dxfId="376" priority="16">
      <formula>H64&lt;0</formula>
    </cfRule>
  </conditionalFormatting>
  <conditionalFormatting sqref="F73:F74">
    <cfRule type="expression" dxfId="375" priority="13">
      <formula>F73&gt;0</formula>
    </cfRule>
    <cfRule type="expression" dxfId="374" priority="14">
      <formula>F73&lt;0</formula>
    </cfRule>
  </conditionalFormatting>
  <conditionalFormatting sqref="I68:I70">
    <cfRule type="expression" dxfId="373" priority="11">
      <formula>I68&gt;0</formula>
    </cfRule>
    <cfRule type="expression" dxfId="372" priority="12">
      <formula>I68&lt;0</formula>
    </cfRule>
  </conditionalFormatting>
  <conditionalFormatting sqref="I71">
    <cfRule type="expression" dxfId="371" priority="9">
      <formula>I71&gt;0</formula>
    </cfRule>
    <cfRule type="expression" dxfId="370" priority="10">
      <formula>I71&lt;0</formula>
    </cfRule>
  </conditionalFormatting>
  <conditionalFormatting sqref="I72">
    <cfRule type="expression" dxfId="369" priority="7">
      <formula>I72&gt;0</formula>
    </cfRule>
    <cfRule type="expression" dxfId="368" priority="8">
      <formula>I72&lt;0</formula>
    </cfRule>
  </conditionalFormatting>
  <conditionalFormatting sqref="I73:I77">
    <cfRule type="expression" dxfId="367" priority="5">
      <formula>I73&gt;0</formula>
    </cfRule>
    <cfRule type="expression" dxfId="366" priority="6">
      <formula>I73&lt;0</formula>
    </cfRule>
  </conditionalFormatting>
  <conditionalFormatting sqref="I64:I67">
    <cfRule type="expression" dxfId="365" priority="3">
      <formula>I64&gt;0</formula>
    </cfRule>
    <cfRule type="expression" dxfId="364" priority="4">
      <formula>I64&lt;0</formula>
    </cfRule>
  </conditionalFormatting>
  <conditionalFormatting sqref="F75">
    <cfRule type="expression" dxfId="363" priority="1">
      <formula>F75&gt;0</formula>
    </cfRule>
    <cfRule type="expression" dxfId="36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60.03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60.03</v>
      </c>
      <c r="R4" s="487">
        <v>-9.1999999999999998E-2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66.033000000000001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65.432700000000011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64.832400000000007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64.232100000000003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63.631800000000005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63.031500000000001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62.431200000000004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61.8309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61.230600000000003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60.630299999999998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60.03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59.429700000000004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58.8294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58.229100000000003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57.628799999999998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57.028500000000001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56.428199999999997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55.827900000000007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55.227600000000002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54.627300000000005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54.027000000000001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61" priority="11">
      <formula>Q8&gt;0</formula>
    </cfRule>
    <cfRule type="expression" dxfId="360" priority="12">
      <formula>Q8&lt;0</formula>
    </cfRule>
  </conditionalFormatting>
  <conditionalFormatting sqref="Q7">
    <cfRule type="expression" dxfId="359" priority="13">
      <formula>Q7&gt;0</formula>
    </cfRule>
    <cfRule type="expression" dxfId="358" priority="14">
      <formula>Q7&lt;0</formula>
    </cfRule>
  </conditionalFormatting>
  <conditionalFormatting sqref="F22">
    <cfRule type="expression" dxfId="357" priority="9">
      <formula>F22&gt;0</formula>
    </cfRule>
    <cfRule type="expression" dxfId="356" priority="10">
      <formula>F22&lt;0</formula>
    </cfRule>
  </conditionalFormatting>
  <conditionalFormatting sqref="H22">
    <cfRule type="expression" dxfId="355" priority="7">
      <formula>H22&gt;0</formula>
    </cfRule>
    <cfRule type="expression" dxfId="354" priority="8">
      <formula>H22&lt;0</formula>
    </cfRule>
  </conditionalFormatting>
  <conditionalFormatting sqref="F59">
    <cfRule type="expression" dxfId="353" priority="5">
      <formula>F59&gt;0</formula>
    </cfRule>
    <cfRule type="expression" dxfId="352" priority="6">
      <formula>F59&lt;0</formula>
    </cfRule>
  </conditionalFormatting>
  <conditionalFormatting sqref="H59">
    <cfRule type="expression" dxfId="351" priority="3">
      <formula>H59&gt;0</formula>
    </cfRule>
    <cfRule type="expression" dxfId="350" priority="4">
      <formula>H59&lt;0</formula>
    </cfRule>
  </conditionalFormatting>
  <conditionalFormatting sqref="M30">
    <cfRule type="expression" dxfId="349" priority="1">
      <formula>M30&gt;0</formula>
    </cfRule>
    <cfRule type="expression" dxfId="34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90.06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90.06</v>
      </c>
      <c r="R4" s="487">
        <v>-7.0300000000000001E-2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4" t="s">
        <v>78</v>
      </c>
      <c r="P35" s="80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99.066000000000017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98.165400000000005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97.264800000000008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96.364200000000011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95.463600000000014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94.563000000000002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93.662400000000005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92.761800000000008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91.861200000000011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90.960599999999999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90.06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89.159400000000005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88.258799999999994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87.358199999999997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86.457599999999999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85.557000000000002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84.656399999999991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83.755800000000008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82.855200000000011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81.954599999999999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81.054000000000002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47" priority="19">
      <formula>F27&gt;0</formula>
    </cfRule>
    <cfRule type="expression" dxfId="346" priority="20">
      <formula>F27&lt;0</formula>
    </cfRule>
  </conditionalFormatting>
  <conditionalFormatting sqref="F37:F38">
    <cfRule type="expression" dxfId="345" priority="17">
      <formula>F37&gt;0</formula>
    </cfRule>
    <cfRule type="expression" dxfId="344" priority="18">
      <formula>F37&lt;0</formula>
    </cfRule>
  </conditionalFormatting>
  <conditionalFormatting sqref="H27:H32">
    <cfRule type="expression" dxfId="343" priority="15">
      <formula>H27&gt;0</formula>
    </cfRule>
    <cfRule type="expression" dxfId="342" priority="16">
      <formula>H27&lt;0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136.88999999999999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136.88999999999999</v>
      </c>
      <c r="R4" s="487">
        <v>-4.0899999999999999E-2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150.57900000000001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149.21009999999998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147.84119999999999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146.47229999999999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145.10339999999999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143.7345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142.3656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140.99669999999998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139.62779999999998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138.25889999999998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136.88999999999999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135.52109999999999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134.15219999999999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132.7833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131.41439999999997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130.04549999999998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128.67659999999998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127.3077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125.93879999999999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124.56989999999999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123.20099999999999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37" priority="25">
      <formula>F24&gt;0</formula>
    </cfRule>
    <cfRule type="expression" dxfId="336" priority="26">
      <formula>F24&lt;0</formula>
    </cfRule>
  </conditionalFormatting>
  <conditionalFormatting sqref="H21:H27">
    <cfRule type="expression" dxfId="335" priority="19">
      <formula>H21&gt;0</formula>
    </cfRule>
    <cfRule type="expression" dxfId="334" priority="20">
      <formula>H21&lt;0</formula>
    </cfRule>
  </conditionalFormatting>
  <conditionalFormatting sqref="F21:F23">
    <cfRule type="expression" dxfId="333" priority="5">
      <formula>F21&gt;0</formula>
    </cfRule>
    <cfRule type="expression" dxfId="332" priority="6">
      <formula>F21&lt;0</formula>
    </cfRule>
  </conditionalFormatting>
  <conditionalFormatting sqref="Q8">
    <cfRule type="expression" dxfId="331" priority="1">
      <formula>Q8&gt;0</formula>
    </cfRule>
    <cfRule type="expression" dxfId="330" priority="2">
      <formula>Q8&lt;0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229.57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229.57</v>
      </c>
      <c r="R4" s="487">
        <v>-3.2899999999999999E-2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4" t="s">
        <v>78</v>
      </c>
      <c r="P41" s="80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252.52700000000002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250.2313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247.93560000000002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245.63990000000001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243.3442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241.04849999999999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238.75280000000001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236.4571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234.16139999999999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231.8657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229.57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227.27429999999998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224.9786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222.68289999999999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220.38719999999998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218.0915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215.79579999999999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213.5001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211.20439999999999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208.90870000000001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206.613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27" priority="11">
      <formula>F21&gt;0</formula>
    </cfRule>
    <cfRule type="expression" dxfId="326" priority="12">
      <formula>F21&lt;0</formula>
    </cfRule>
  </conditionalFormatting>
  <conditionalFormatting sqref="H21:H23">
    <cfRule type="expression" dxfId="325" priority="9">
      <formula>H21&gt;0</formula>
    </cfRule>
    <cfRule type="expression" dxfId="324" priority="10">
      <formula>H21&lt;0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63.37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63.37</v>
      </c>
      <c r="R4" s="487">
        <v>-3.0599999999999999E-2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4" t="s">
        <v>78</v>
      </c>
      <c r="P40" s="80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69.707000000000008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69.073300000000003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68.439599999999999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67.805900000000008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67.172200000000004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66.538499999999999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65.904799999999994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65.271100000000004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64.6374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64.003699999999995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63.37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62.7363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62.102599999999995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61.468899999999998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60.835199999999993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60.201499999999996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59.567799999999991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58.934100000000001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58.300400000000003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57.666699999999999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57.033000000000001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19" priority="15">
      <formula>F29&gt;0</formula>
    </cfRule>
    <cfRule type="expression" dxfId="318" priority="16">
      <formula>F29&lt;0</formula>
    </cfRule>
  </conditionalFormatting>
  <conditionalFormatting sqref="F34:F62">
    <cfRule type="expression" dxfId="317" priority="11">
      <formula>F34&gt;0</formula>
    </cfRule>
    <cfRule type="expression" dxfId="316" priority="12">
      <formula>F34&lt;0</formula>
    </cfRule>
  </conditionalFormatting>
  <conditionalFormatting sqref="F34:F62">
    <cfRule type="expression" dxfId="315" priority="13">
      <formula>F34&gt;0</formula>
    </cfRule>
    <cfRule type="expression" dxfId="314" priority="14">
      <formula>F34&lt;0</formula>
    </cfRule>
  </conditionalFormatting>
  <conditionalFormatting sqref="H29:H62">
    <cfRule type="expression" dxfId="313" priority="9">
      <formula>H29&gt;0</formula>
    </cfRule>
    <cfRule type="expression" dxfId="312" priority="10">
      <formula>H29&lt;0</formula>
    </cfRule>
  </conditionalFormatting>
  <conditionalFormatting sqref="F25:F28">
    <cfRule type="expression" dxfId="311" priority="7">
      <formula>F25&gt;0</formula>
    </cfRule>
    <cfRule type="expression" dxfId="310" priority="8">
      <formula>F25&lt;0</formula>
    </cfRule>
  </conditionalFormatting>
  <conditionalFormatting sqref="H25:H28">
    <cfRule type="expression" dxfId="309" priority="5">
      <formula>H25&gt;0</formula>
    </cfRule>
    <cfRule type="expression" dxfId="308" priority="6">
      <formula>H25&lt;0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66.63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66.63</v>
      </c>
      <c r="R4" s="506">
        <v>2.3300000000000001E-2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73.293000000000006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72.6267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71.960399999999993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71.2941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70.627799999999993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69.961500000000001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69.295199999999994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68.628900000000002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67.962599999999995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67.296300000000002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66.63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65.963699999999989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65.297399999999996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64.631099999999989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63.964799999999997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63.29849999999999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62.63219999999999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61.965899999999998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61.299599999999998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60.633299999999998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59.966999999999999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03" priority="73">
      <formula>F25&gt;0</formula>
    </cfRule>
    <cfRule type="expression" dxfId="302" priority="74">
      <formula>F25&lt;0</formula>
    </cfRule>
  </conditionalFormatting>
  <conditionalFormatting sqref="F57:F64 F66">
    <cfRule type="expression" dxfId="301" priority="69">
      <formula>F57&gt;0</formula>
    </cfRule>
    <cfRule type="expression" dxfId="300" priority="70">
      <formula>F57&lt;0</formula>
    </cfRule>
  </conditionalFormatting>
  <conditionalFormatting sqref="F57:F64 F66">
    <cfRule type="expression" dxfId="299" priority="71">
      <formula>F57&gt;0</formula>
    </cfRule>
    <cfRule type="expression" dxfId="298" priority="72">
      <formula>F57&lt;0</formula>
    </cfRule>
  </conditionalFormatting>
  <conditionalFormatting sqref="H57:H64 H66">
    <cfRule type="expression" dxfId="297" priority="67">
      <formula>H57&gt;0</formula>
    </cfRule>
    <cfRule type="expression" dxfId="296" priority="68">
      <formula>H57&lt;0</formula>
    </cfRule>
  </conditionalFormatting>
  <conditionalFormatting sqref="Q7">
    <cfRule type="expression" dxfId="295" priority="49">
      <formula>Q7&gt;0</formula>
    </cfRule>
    <cfRule type="expression" dxfId="294" priority="50">
      <formula>Q7&lt;0</formula>
    </cfRule>
  </conditionalFormatting>
  <conditionalFormatting sqref="Q8">
    <cfRule type="expression" dxfId="293" priority="47">
      <formula>Q8&gt;0</formula>
    </cfRule>
    <cfRule type="expression" dxfId="292" priority="48">
      <formula>Q8&lt;0</formula>
    </cfRule>
  </conditionalFormatting>
  <conditionalFormatting sqref="F24">
    <cfRule type="expression" dxfId="291" priority="33">
      <formula>F24&gt;0</formula>
    </cfRule>
    <cfRule type="expression" dxfId="290" priority="34">
      <formula>F24&lt;0</formula>
    </cfRule>
  </conditionalFormatting>
  <conditionalFormatting sqref="H24">
    <cfRule type="expression" dxfId="289" priority="31">
      <formula>H24&gt;0</formula>
    </cfRule>
    <cfRule type="expression" dxfId="288" priority="32">
      <formula>H24&lt;0</formula>
    </cfRule>
  </conditionalFormatting>
  <conditionalFormatting sqref="M67">
    <cfRule type="expression" dxfId="287" priority="29">
      <formula>M67&gt;0</formula>
    </cfRule>
    <cfRule type="expression" dxfId="286" priority="30">
      <formula>M67&lt;0</formula>
    </cfRule>
  </conditionalFormatting>
  <conditionalFormatting sqref="F65">
    <cfRule type="expression" dxfId="285" priority="25">
      <formula>F65&gt;0</formula>
    </cfRule>
    <cfRule type="expression" dxfId="284" priority="26">
      <formula>F65&lt;0</formula>
    </cfRule>
  </conditionalFormatting>
  <conditionalFormatting sqref="F65">
    <cfRule type="expression" dxfId="283" priority="27">
      <formula>F65&gt;0</formula>
    </cfRule>
    <cfRule type="expression" dxfId="282" priority="28">
      <formula>F65&lt;0</formula>
    </cfRule>
  </conditionalFormatting>
  <conditionalFormatting sqref="H65">
    <cfRule type="expression" dxfId="281" priority="23">
      <formula>H65&gt;0</formula>
    </cfRule>
    <cfRule type="expression" dxfId="280" priority="24">
      <formula>H65&lt;0</formula>
    </cfRule>
  </conditionalFormatting>
  <conditionalFormatting sqref="F93:F97 H93:H97 H99:H124 F99:F124">
    <cfRule type="expression" dxfId="279" priority="19">
      <formula>F93&gt;0</formula>
    </cfRule>
    <cfRule type="expression" dxfId="278" priority="20">
      <formula>F93&lt;0</formula>
    </cfRule>
  </conditionalFormatting>
  <conditionalFormatting sqref="F125:F132 F134">
    <cfRule type="expression" dxfId="277" priority="15">
      <formula>F125&gt;0</formula>
    </cfRule>
    <cfRule type="expression" dxfId="276" priority="16">
      <formula>F125&lt;0</formula>
    </cfRule>
  </conditionalFormatting>
  <conditionalFormatting sqref="F125:F132 F134">
    <cfRule type="expression" dxfId="275" priority="17">
      <formula>F125&gt;0</formula>
    </cfRule>
    <cfRule type="expression" dxfId="274" priority="18">
      <formula>F125&lt;0</formula>
    </cfRule>
  </conditionalFormatting>
  <conditionalFormatting sqref="H125:H132 H134">
    <cfRule type="expression" dxfId="273" priority="13">
      <formula>H125&gt;0</formula>
    </cfRule>
    <cfRule type="expression" dxfId="272" priority="14">
      <formula>H125&lt;0</formula>
    </cfRule>
  </conditionalFormatting>
  <conditionalFormatting sqref="F92">
    <cfRule type="expression" dxfId="271" priority="11">
      <formula>F92&gt;0</formula>
    </cfRule>
    <cfRule type="expression" dxfId="270" priority="12">
      <formula>F92&lt;0</formula>
    </cfRule>
  </conditionalFormatting>
  <conditionalFormatting sqref="H92">
    <cfRule type="expression" dxfId="269" priority="9">
      <formula>H92&gt;0</formula>
    </cfRule>
    <cfRule type="expression" dxfId="268" priority="10">
      <formula>H92&lt;0</formula>
    </cfRule>
  </conditionalFormatting>
  <conditionalFormatting sqref="F133">
    <cfRule type="expression" dxfId="267" priority="5">
      <formula>F133&gt;0</formula>
    </cfRule>
    <cfRule type="expression" dxfId="266" priority="6">
      <formula>F133&lt;0</formula>
    </cfRule>
  </conditionalFormatting>
  <conditionalFormatting sqref="F133">
    <cfRule type="expression" dxfId="265" priority="7">
      <formula>F133&gt;0</formula>
    </cfRule>
    <cfRule type="expression" dxfId="264" priority="8">
      <formula>F133&lt;0</formula>
    </cfRule>
  </conditionalFormatting>
  <conditionalFormatting sqref="H133">
    <cfRule type="expression" dxfId="263" priority="3">
      <formula>H133&gt;0</formula>
    </cfRule>
    <cfRule type="expression" dxfId="262" priority="4">
      <formula>H133&lt;0</formula>
    </cfRule>
  </conditionalFormatting>
  <conditionalFormatting sqref="F98 H98">
    <cfRule type="expression" dxfId="261" priority="1">
      <formula>F98&gt;0</formula>
    </cfRule>
    <cfRule type="expression" dxfId="26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51.23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51.23</v>
      </c>
      <c r="R4" s="508">
        <v>-4.87E-2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804" t="s">
        <v>78</v>
      </c>
      <c r="P42" s="80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56.353000000000002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55.840699999999998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55.328400000000002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54.816099999999999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54.303800000000003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53.791499999999999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53.279199999999996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52.7669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52.254599999999996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51.7423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51.23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50.717699999999994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50.205399999999997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49.693099999999994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49.180799999999998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48.668499999999995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48.156199999999991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47.643900000000002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47.131599999999999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46.619299999999996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46.106999999999999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59" priority="31">
      <formula>F45&gt;0</formula>
    </cfRule>
    <cfRule type="expression" dxfId="25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57" priority="33">
      <formula>F40&gt;0</formula>
    </cfRule>
    <cfRule type="expression" dxfId="256" priority="34">
      <formula>F40&lt;0</formula>
    </cfRule>
  </conditionalFormatting>
  <conditionalFormatting sqref="F45:F59 F61:F91 F93:F102">
    <cfRule type="expression" dxfId="255" priority="29">
      <formula>F45&gt;0</formula>
    </cfRule>
    <cfRule type="expression" dxfId="254" priority="30">
      <formula>F45&lt;0</formula>
    </cfRule>
  </conditionalFormatting>
  <conditionalFormatting sqref="H40:H59 H61:H91 H93:H102">
    <cfRule type="expression" dxfId="253" priority="27">
      <formula>H40&gt;0</formula>
    </cfRule>
    <cfRule type="expression" dxfId="252" priority="28">
      <formula>H40&lt;0</formula>
    </cfRule>
  </conditionalFormatting>
  <conditionalFormatting sqref="F36:F39">
    <cfRule type="expression" dxfId="251" priority="25">
      <formula>F36&gt;0</formula>
    </cfRule>
    <cfRule type="expression" dxfId="250" priority="26">
      <formula>F36&lt;0</formula>
    </cfRule>
  </conditionalFormatting>
  <conditionalFormatting sqref="H36:H39">
    <cfRule type="expression" dxfId="249" priority="23">
      <formula>H36&gt;0</formula>
    </cfRule>
    <cfRule type="expression" dxfId="248" priority="24">
      <formula>H36&lt;0</formula>
    </cfRule>
  </conditionalFormatting>
  <conditionalFormatting sqref="Q7">
    <cfRule type="expression" dxfId="247" priority="17">
      <formula>Q7&gt;0</formula>
    </cfRule>
    <cfRule type="expression" dxfId="246" priority="18">
      <formula>Q7&lt;0</formula>
    </cfRule>
  </conditionalFormatting>
  <conditionalFormatting sqref="Q8">
    <cfRule type="expression" dxfId="245" priority="15">
      <formula>Q8&gt;0</formula>
    </cfRule>
    <cfRule type="expression" dxfId="244" priority="16">
      <formula>Q8&lt;0</formula>
    </cfRule>
  </conditionalFormatting>
  <conditionalFormatting sqref="Q10">
    <cfRule type="expression" dxfId="243" priority="13">
      <formula>Q10&gt;0</formula>
    </cfRule>
    <cfRule type="expression" dxfId="242" priority="14">
      <formula>Q10&lt;0</formula>
    </cfRule>
  </conditionalFormatting>
  <conditionalFormatting sqref="F60">
    <cfRule type="expression" dxfId="241" priority="11">
      <formula>F60&gt;0</formula>
    </cfRule>
    <cfRule type="expression" dxfId="240" priority="12">
      <formula>F60&lt;0</formula>
    </cfRule>
  </conditionalFormatting>
  <conditionalFormatting sqref="F60">
    <cfRule type="expression" dxfId="239" priority="9">
      <formula>F60&gt;0</formula>
    </cfRule>
    <cfRule type="expression" dxfId="238" priority="10">
      <formula>F60&lt;0</formula>
    </cfRule>
  </conditionalFormatting>
  <conditionalFormatting sqref="H60">
    <cfRule type="expression" dxfId="237" priority="7">
      <formula>H60&gt;0</formula>
    </cfRule>
    <cfRule type="expression" dxfId="236" priority="8">
      <formula>H60&lt;0</formula>
    </cfRule>
  </conditionalFormatting>
  <conditionalFormatting sqref="F92">
    <cfRule type="expression" dxfId="235" priority="5">
      <formula>F92&gt;0</formula>
    </cfRule>
    <cfRule type="expression" dxfId="234" priority="6">
      <formula>F92&lt;0</formula>
    </cfRule>
  </conditionalFormatting>
  <conditionalFormatting sqref="F92">
    <cfRule type="expression" dxfId="233" priority="3">
      <formula>F92&gt;0</formula>
    </cfRule>
    <cfRule type="expression" dxfId="232" priority="4">
      <formula>F92&lt;0</formula>
    </cfRule>
  </conditionalFormatting>
  <conditionalFormatting sqref="H92">
    <cfRule type="expression" dxfId="231" priority="1">
      <formula>H92&gt;0</formula>
    </cfRule>
    <cfRule type="expression" dxfId="23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200</v>
      </c>
      <c r="T2" s="1">
        <v>43080</v>
      </c>
      <c r="U2" t="s">
        <v>830</v>
      </c>
    </row>
    <row r="3" spans="1:29" x14ac:dyDescent="0.25">
      <c r="A3" s="22" t="s">
        <v>71</v>
      </c>
      <c r="B3" s="486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19.88</v>
      </c>
      <c r="T3" s="1">
        <v>43088</v>
      </c>
      <c r="U3" t="s">
        <v>836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18.64</v>
      </c>
      <c r="R4" s="487">
        <v>-0.106</v>
      </c>
      <c r="U4" t="s">
        <v>837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3728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3976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36.970000000004802</v>
      </c>
      <c r="R7" s="29">
        <v>43147</v>
      </c>
      <c r="T7" s="1">
        <v>43103</v>
      </c>
      <c r="U7" t="s">
        <v>904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-248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-6.2374245472837021E-2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1.5450643776824032E-2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200</v>
      </c>
      <c r="D17" s="18"/>
      <c r="E17" s="18"/>
      <c r="F17" s="18">
        <f>SUM(F2:F16)</f>
        <v>3976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20.504000000000001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20.317600000000002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20.131200000000003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19.944800000000001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19.758400000000002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19.572000000000003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19.3856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19.199200000000001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19.012800000000002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18.8264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18.64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18.453600000000002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18.267199999999999</v>
      </c>
      <c r="Q55" s="81"/>
    </row>
    <row r="56" spans="1:18" x14ac:dyDescent="0.25">
      <c r="O56" s="81">
        <v>0.97</v>
      </c>
      <c r="P56" s="81">
        <f t="shared" si="0"/>
        <v>18.0808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17.894400000000001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17.707999999999998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17.521599999999999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17.3352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17.148800000000001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16.962400000000002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16.776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822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9" priority="97">
      <formula>F26&gt;0</formula>
    </cfRule>
    <cfRule type="expression" dxfId="228" priority="98">
      <formula>F26&lt;0</formula>
    </cfRule>
  </conditionalFormatting>
  <conditionalFormatting sqref="H26:H28">
    <cfRule type="expression" dxfId="227" priority="95">
      <formula>H26&gt;0</formula>
    </cfRule>
    <cfRule type="expression" dxfId="226" priority="96">
      <formula>H26&lt;0</formula>
    </cfRule>
  </conditionalFormatting>
  <conditionalFormatting sqref="H29:H30">
    <cfRule type="expression" dxfId="225" priority="91">
      <formula>H29&gt;0</formula>
    </cfRule>
    <cfRule type="expression" dxfId="224" priority="92">
      <formula>H29&lt;0</formula>
    </cfRule>
  </conditionalFormatting>
  <conditionalFormatting sqref="H31:H55">
    <cfRule type="expression" dxfId="223" priority="89">
      <formula>H31&gt;0</formula>
    </cfRule>
    <cfRule type="expression" dxfId="222" priority="90">
      <formula>H31&lt;0</formula>
    </cfRule>
  </conditionalFormatting>
  <conditionalFormatting sqref="F24">
    <cfRule type="expression" dxfId="221" priority="87">
      <formula>F24&gt;0</formula>
    </cfRule>
    <cfRule type="expression" dxfId="220" priority="88">
      <formula>F24&lt;0</formula>
    </cfRule>
  </conditionalFormatting>
  <conditionalFormatting sqref="H24">
    <cfRule type="expression" dxfId="219" priority="85">
      <formula>H24&gt;0</formula>
    </cfRule>
    <cfRule type="expression" dxfId="218" priority="86">
      <formula>H24&lt;0</formula>
    </cfRule>
  </conditionalFormatting>
  <conditionalFormatting sqref="F31">
    <cfRule type="expression" dxfId="217" priority="83">
      <formula>F31&gt;0</formula>
    </cfRule>
    <cfRule type="expression" dxfId="216" priority="84">
      <formula>F31&lt;0</formula>
    </cfRule>
  </conditionalFormatting>
  <conditionalFormatting sqref="I25:I27">
    <cfRule type="expression" dxfId="215" priority="81">
      <formula>I25&gt;0</formula>
    </cfRule>
    <cfRule type="expression" dxfId="214" priority="82">
      <formula>I25&lt;0</formula>
    </cfRule>
  </conditionalFormatting>
  <conditionalFormatting sqref="I28">
    <cfRule type="expression" dxfId="213" priority="79">
      <formula>I28&gt;0</formula>
    </cfRule>
    <cfRule type="expression" dxfId="212" priority="80">
      <formula>I28&lt;0</formula>
    </cfRule>
  </conditionalFormatting>
  <conditionalFormatting sqref="I29">
    <cfRule type="expression" dxfId="211" priority="77">
      <formula>I29&gt;0</formula>
    </cfRule>
    <cfRule type="expression" dxfId="210" priority="78">
      <formula>I29&lt;0</formula>
    </cfRule>
  </conditionalFormatting>
  <conditionalFormatting sqref="I30:I33 I35 I38 I40:I55">
    <cfRule type="expression" dxfId="209" priority="75">
      <formula>I30&gt;0</formula>
    </cfRule>
    <cfRule type="expression" dxfId="208" priority="76">
      <formula>I30&lt;0</formula>
    </cfRule>
  </conditionalFormatting>
  <conditionalFormatting sqref="I21:I24">
    <cfRule type="expression" dxfId="207" priority="73">
      <formula>I21&gt;0</formula>
    </cfRule>
    <cfRule type="expression" dxfId="206" priority="74">
      <formula>I21&lt;0</formula>
    </cfRule>
  </conditionalFormatting>
  <conditionalFormatting sqref="F32:F55">
    <cfRule type="expression" dxfId="205" priority="71">
      <formula>F32&gt;0</formula>
    </cfRule>
    <cfRule type="expression" dxfId="204" priority="72">
      <formula>F32&lt;0</formula>
    </cfRule>
  </conditionalFormatting>
  <conditionalFormatting sqref="Q8">
    <cfRule type="expression" dxfId="203" priority="67">
      <formula>Q8&gt;0</formula>
    </cfRule>
    <cfRule type="expression" dxfId="202" priority="68">
      <formula>Q8&lt;0</formula>
    </cfRule>
  </conditionalFormatting>
  <conditionalFormatting sqref="Q7">
    <cfRule type="expression" dxfId="201" priority="69">
      <formula>Q7&gt;0</formula>
    </cfRule>
    <cfRule type="expression" dxfId="200" priority="70">
      <formula>Q7&lt;0</formula>
    </cfRule>
  </conditionalFormatting>
  <conditionalFormatting sqref="F82">
    <cfRule type="expression" dxfId="199" priority="55">
      <formula>F82&gt;0</formula>
    </cfRule>
    <cfRule type="expression" dxfId="198" priority="56">
      <formula>F82&lt;0</formula>
    </cfRule>
  </conditionalFormatting>
  <conditionalFormatting sqref="H82">
    <cfRule type="expression" dxfId="197" priority="53">
      <formula>H82&gt;0</formula>
    </cfRule>
    <cfRule type="expression" dxfId="196" priority="54">
      <formula>H82&lt;0</formula>
    </cfRule>
  </conditionalFormatting>
  <conditionalFormatting sqref="I82">
    <cfRule type="expression" dxfId="195" priority="41">
      <formula>I82&gt;0</formula>
    </cfRule>
    <cfRule type="expression" dxfId="194" priority="42">
      <formula>I82&lt;0</formula>
    </cfRule>
  </conditionalFormatting>
  <conditionalFormatting sqref="F25">
    <cfRule type="expression" dxfId="193" priority="37">
      <formula>F25&gt;0</formula>
    </cfRule>
    <cfRule type="expression" dxfId="192" priority="38">
      <formula>F25&lt;0</formula>
    </cfRule>
  </conditionalFormatting>
  <conditionalFormatting sqref="H25">
    <cfRule type="expression" dxfId="191" priority="35">
      <formula>H25&gt;0</formula>
    </cfRule>
    <cfRule type="expression" dxfId="190" priority="36">
      <formula>H25&lt;0</formula>
    </cfRule>
  </conditionalFormatting>
  <conditionalFormatting sqref="F88:F92">
    <cfRule type="expression" dxfId="189" priority="33">
      <formula>F88&gt;0</formula>
    </cfRule>
    <cfRule type="expression" dxfId="188" priority="34">
      <formula>F88&lt;0</formula>
    </cfRule>
  </conditionalFormatting>
  <conditionalFormatting sqref="H88:H90">
    <cfRule type="expression" dxfId="187" priority="31">
      <formula>H88&gt;0</formula>
    </cfRule>
    <cfRule type="expression" dxfId="186" priority="32">
      <formula>H88&lt;0</formula>
    </cfRule>
  </conditionalFormatting>
  <conditionalFormatting sqref="H91:H92">
    <cfRule type="expression" dxfId="185" priority="29">
      <formula>H91&gt;0</formula>
    </cfRule>
    <cfRule type="expression" dxfId="184" priority="30">
      <formula>H91&lt;0</formula>
    </cfRule>
  </conditionalFormatting>
  <conditionalFormatting sqref="H93:H118">
    <cfRule type="expression" dxfId="183" priority="27">
      <formula>H93&gt;0</formula>
    </cfRule>
    <cfRule type="expression" dxfId="182" priority="28">
      <formula>H93&lt;0</formula>
    </cfRule>
  </conditionalFormatting>
  <conditionalFormatting sqref="F83:F86">
    <cfRule type="expression" dxfId="181" priority="25">
      <formula>F83&gt;0</formula>
    </cfRule>
    <cfRule type="expression" dxfId="180" priority="26">
      <formula>F83&lt;0</formula>
    </cfRule>
  </conditionalFormatting>
  <conditionalFormatting sqref="H83:H86">
    <cfRule type="expression" dxfId="179" priority="23">
      <formula>H83&gt;0</formula>
    </cfRule>
    <cfRule type="expression" dxfId="178" priority="24">
      <formula>H83&lt;0</formula>
    </cfRule>
  </conditionalFormatting>
  <conditionalFormatting sqref="F93">
    <cfRule type="expression" dxfId="177" priority="21">
      <formula>F93&gt;0</formula>
    </cfRule>
    <cfRule type="expression" dxfId="176" priority="22">
      <formula>F93&lt;0</formula>
    </cfRule>
  </conditionalFormatting>
  <conditionalFormatting sqref="I87:I89">
    <cfRule type="expression" dxfId="175" priority="19">
      <formula>I87&gt;0</formula>
    </cfRule>
    <cfRule type="expression" dxfId="174" priority="20">
      <formula>I87&lt;0</formula>
    </cfRule>
  </conditionalFormatting>
  <conditionalFormatting sqref="I90">
    <cfRule type="expression" dxfId="173" priority="17">
      <formula>I90&gt;0</formula>
    </cfRule>
    <cfRule type="expression" dxfId="172" priority="18">
      <formula>I90&lt;0</formula>
    </cfRule>
  </conditionalFormatting>
  <conditionalFormatting sqref="I91">
    <cfRule type="expression" dxfId="171" priority="15">
      <formula>I91&gt;0</formula>
    </cfRule>
    <cfRule type="expression" dxfId="170" priority="16">
      <formula>I91&lt;0</formula>
    </cfRule>
  </conditionalFormatting>
  <conditionalFormatting sqref="I92:I95 I97 I100 I102:I118">
    <cfRule type="expression" dxfId="169" priority="13">
      <formula>I92&gt;0</formula>
    </cfRule>
    <cfRule type="expression" dxfId="168" priority="14">
      <formula>I92&lt;0</formula>
    </cfRule>
  </conditionalFormatting>
  <conditionalFormatting sqref="I83:I86">
    <cfRule type="expression" dxfId="167" priority="11">
      <formula>I83&gt;0</formula>
    </cfRule>
    <cfRule type="expression" dxfId="166" priority="12">
      <formula>I83&lt;0</formula>
    </cfRule>
  </conditionalFormatting>
  <conditionalFormatting sqref="F94:F118">
    <cfRule type="expression" dxfId="165" priority="9">
      <formula>F94&gt;0</formula>
    </cfRule>
    <cfRule type="expression" dxfId="164" priority="10">
      <formula>F94&lt;0</formula>
    </cfRule>
  </conditionalFormatting>
  <conditionalFormatting sqref="F87">
    <cfRule type="expression" dxfId="163" priority="7">
      <formula>F87&gt;0</formula>
    </cfRule>
    <cfRule type="expression" dxfId="162" priority="8">
      <formula>F87&lt;0</formula>
    </cfRule>
  </conditionalFormatting>
  <conditionalFormatting sqref="H87">
    <cfRule type="expression" dxfId="161" priority="5">
      <formula>H87&gt;0</formula>
    </cfRule>
    <cfRule type="expression" dxfId="160" priority="6">
      <formula>H87&lt;0</formula>
    </cfRule>
  </conditionalFormatting>
  <conditionalFormatting sqref="F21:F23">
    <cfRule type="expression" dxfId="159" priority="3">
      <formula>F21&gt;0</formula>
    </cfRule>
    <cfRule type="expression" dxfId="158" priority="4">
      <formula>F21&lt;0</formula>
    </cfRule>
  </conditionalFormatting>
  <conditionalFormatting sqref="H21:H23">
    <cfRule type="expression" dxfId="157" priority="1">
      <formula>H21&gt;0</formula>
    </cfRule>
    <cfRule type="expression" dxfId="156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101.35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101.35</v>
      </c>
      <c r="R4" s="487">
        <v>-3.2500000000000001E-2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4" t="s">
        <v>78</v>
      </c>
      <c r="P40" s="80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111.485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110.47150000000001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109.458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108.44450000000001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107.431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106.4175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105.404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104.3905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103.377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102.3635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101.35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100.33649999999999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99.322999999999993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98.309499999999986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97.295999999999992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96.282499999999985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95.268999999999991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94.255499999999998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93.242000000000004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92.228499999999997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91.215000000000003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5" priority="15">
      <formula>F25&gt;0</formula>
    </cfRule>
    <cfRule type="expression" dxfId="154" priority="16">
      <formula>F25&lt;0</formula>
    </cfRule>
  </conditionalFormatting>
  <conditionalFormatting sqref="F32:F70">
    <cfRule type="expression" dxfId="153" priority="11">
      <formula>F32&gt;0</formula>
    </cfRule>
    <cfRule type="expression" dxfId="152" priority="12">
      <formula>F32&lt;0</formula>
    </cfRule>
  </conditionalFormatting>
  <conditionalFormatting sqref="F32:F70">
    <cfRule type="expression" dxfId="151" priority="13">
      <formula>F32&gt;0</formula>
    </cfRule>
    <cfRule type="expression" dxfId="150" priority="14">
      <formula>F32&lt;0</formula>
    </cfRule>
  </conditionalFormatting>
  <conditionalFormatting sqref="H25 H30:H70">
    <cfRule type="expression" dxfId="149" priority="9">
      <formula>H25&gt;0</formula>
    </cfRule>
    <cfRule type="expression" dxfId="148" priority="10">
      <formula>H25&lt;0</formula>
    </cfRule>
  </conditionalFormatting>
  <conditionalFormatting sqref="F26:F29">
    <cfRule type="expression" dxfId="147" priority="7">
      <formula>F26&gt;0</formula>
    </cfRule>
    <cfRule type="expression" dxfId="146" priority="8">
      <formula>F26&lt;0</formula>
    </cfRule>
  </conditionalFormatting>
  <conditionalFormatting sqref="H26:H29">
    <cfRule type="expression" dxfId="145" priority="5">
      <formula>H26&gt;0</formula>
    </cfRule>
    <cfRule type="expression" dxfId="144" priority="6">
      <formula>H26&lt;0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729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7.15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7.15</v>
      </c>
      <c r="R4" s="487">
        <v>-6.7799999999999999E-2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4" t="s">
        <v>78</v>
      </c>
      <c r="P40" s="804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7.8650000000000011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7.7935000000000008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7.7220000000000013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7.650500000000001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7.5790000000000006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7.5075000000000003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7.4360000000000008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7.3645000000000005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7.2930000000000001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7.2215000000000007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7.15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7.0785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7.0070000000000006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6.9355000000000002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6.8639999999999999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6.7925000000000004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6.7210000000000001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6.6495000000000006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6.5780000000000003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6.5065000000000008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6.4350000000000005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9" priority="25">
      <formula>F34&gt;0</formula>
    </cfRule>
    <cfRule type="expression" dxfId="138" priority="26">
      <formula>F34&lt;0</formula>
    </cfRule>
  </conditionalFormatting>
  <conditionalFormatting sqref="H124:H131">
    <cfRule type="expression" dxfId="137" priority="23">
      <formula>H124&gt;0</formula>
    </cfRule>
    <cfRule type="expression" dxfId="136" priority="24">
      <formula>H124&lt;0</formula>
    </cfRule>
  </conditionalFormatting>
  <conditionalFormatting sqref="H132">
    <cfRule type="expression" dxfId="135" priority="21">
      <formula>H132&gt;0</formula>
    </cfRule>
    <cfRule type="expression" dxfId="134" priority="22">
      <formula>H132&lt;0</formula>
    </cfRule>
  </conditionalFormatting>
  <conditionalFormatting sqref="Q8">
    <cfRule type="expression" dxfId="133" priority="11">
      <formula>Q8&gt;0</formula>
    </cfRule>
    <cfRule type="expression" dxfId="132" priority="12">
      <formula>Q8&lt;0</formula>
    </cfRule>
  </conditionalFormatting>
  <conditionalFormatting sqref="Q7">
    <cfRule type="expression" dxfId="131" priority="13">
      <formula>Q7&gt;0</formula>
    </cfRule>
    <cfRule type="expression" dxfId="130" priority="14">
      <formula>Q7&lt;0</formula>
    </cfRule>
  </conditionalFormatting>
  <conditionalFormatting sqref="F36:F39">
    <cfRule type="expression" dxfId="129" priority="9">
      <formula>F36&gt;0</formula>
    </cfRule>
    <cfRule type="expression" dxfId="128" priority="10">
      <formula>F36&lt;0</formula>
    </cfRule>
  </conditionalFormatting>
  <conditionalFormatting sqref="H36:H39">
    <cfRule type="expression" dxfId="127" priority="7">
      <formula>H36&gt;0</formula>
    </cfRule>
    <cfRule type="expression" dxfId="126" priority="8">
      <formula>H36&lt;0</formula>
    </cfRule>
  </conditionalFormatting>
  <conditionalFormatting sqref="K65:K99">
    <cfRule type="expression" dxfId="125" priority="5">
      <formula>K65&gt;0</formula>
    </cfRule>
    <cfRule type="expression" dxfId="124" priority="6">
      <formula>K65&lt;0</formula>
    </cfRule>
  </conditionalFormatting>
  <conditionalFormatting sqref="K72">
    <cfRule type="expression" dxfId="123" priority="3">
      <formula>K72&gt;0</formula>
    </cfRule>
    <cfRule type="expression" dxfId="122" priority="4">
      <formula>K72&lt;0</formula>
    </cfRule>
  </conditionalFormatting>
  <conditionalFormatting sqref="M69">
    <cfRule type="expression" dxfId="121" priority="1">
      <formula>M69&gt;0</formula>
    </cfRule>
    <cfRule type="expression" dxfId="12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7"/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870</v>
      </c>
      <c r="W2" t="s">
        <v>868</v>
      </c>
      <c r="X2" s="756" t="s">
        <v>852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87"/>
      <c r="AG2" s="11"/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871</v>
      </c>
      <c r="X3" s="756" t="s">
        <v>853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87"/>
      <c r="AG3" s="757"/>
      <c r="AH3" s="757"/>
      <c r="AI3" s="757"/>
      <c r="AJ3" s="757"/>
      <c r="AK3" s="755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78.22</v>
      </c>
      <c r="R4" s="487">
        <v>-5.4899999999999997E-2</v>
      </c>
      <c r="U4" t="s">
        <v>872</v>
      </c>
      <c r="X4" s="756" t="s">
        <v>854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87"/>
      <c r="AG4" s="787"/>
      <c r="AH4" s="787"/>
      <c r="AI4" s="787"/>
      <c r="AJ4" s="787"/>
      <c r="AK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3911</v>
      </c>
      <c r="T5" s="1"/>
      <c r="X5" s="756" t="s">
        <v>855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879</v>
      </c>
      <c r="AF5" s="787"/>
      <c r="AG5" s="787"/>
      <c r="AH5" s="787"/>
      <c r="AI5" s="787"/>
      <c r="AJ5" s="787"/>
      <c r="AK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882</v>
      </c>
      <c r="X6" s="756" t="s">
        <v>856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87"/>
      <c r="AG6" s="787"/>
      <c r="AH6" s="787"/>
      <c r="AI6" s="787"/>
      <c r="AJ6" s="787"/>
      <c r="AK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1138.6299999999896</v>
      </c>
      <c r="R7">
        <v>50</v>
      </c>
      <c r="X7" s="756" t="s">
        <v>857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87"/>
      <c r="AG7" s="787"/>
      <c r="AH7" s="787"/>
      <c r="AI7" s="787"/>
      <c r="AJ7" s="787"/>
      <c r="AK7" s="755"/>
      <c r="AM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328.49999999999955</v>
      </c>
      <c r="T8" s="1">
        <v>43109</v>
      </c>
      <c r="U8" t="s">
        <v>919</v>
      </c>
      <c r="X8" s="756" t="s">
        <v>869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5"/>
      <c r="AG8" s="787"/>
      <c r="AH8" s="787"/>
      <c r="AI8" s="787"/>
      <c r="AJ8" s="787"/>
      <c r="AK8" s="755"/>
      <c r="AM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9.1695743196091972E-2</v>
      </c>
      <c r="U9" t="s">
        <v>939</v>
      </c>
      <c r="X9" s="756" t="s">
        <v>880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 s="755"/>
      <c r="AG9" s="787"/>
      <c r="AH9" s="787"/>
      <c r="AI9" s="787"/>
      <c r="AJ9" s="787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881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5"/>
      <c r="AG10" s="11"/>
      <c r="AH10" s="11"/>
      <c r="AI10" s="11"/>
      <c r="AJ10" s="11"/>
      <c r="AK10" s="781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2.6591664535924316E-2</v>
      </c>
      <c r="R11">
        <f>0.52</f>
        <v>0.52</v>
      </c>
      <c r="T11" s="1">
        <v>43112</v>
      </c>
      <c r="U11" t="s">
        <v>936</v>
      </c>
      <c r="X11" s="756" t="s">
        <v>866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1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940</v>
      </c>
      <c r="W13" t="s">
        <v>867</v>
      </c>
      <c r="X13" s="756" t="s">
        <v>858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G13" s="755"/>
      <c r="AH13" s="755"/>
      <c r="AJ13" s="757"/>
      <c r="AK13" s="757"/>
      <c r="AL13" s="757"/>
      <c r="AM13" s="757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938</v>
      </c>
      <c r="X14" s="756" t="s">
        <v>859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G14" s="755"/>
      <c r="AH14" s="755"/>
      <c r="AJ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937</v>
      </c>
      <c r="X15" s="756" t="s">
        <v>860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G15" s="755"/>
      <c r="AH15" s="755"/>
      <c r="AJ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861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G16" s="755"/>
      <c r="AH16" s="755"/>
      <c r="AJ16" s="755"/>
      <c r="AL16" s="755"/>
      <c r="AM16" s="755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957</v>
      </c>
      <c r="X17" s="756" t="s">
        <v>862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G17" s="755"/>
      <c r="AH17" s="755"/>
      <c r="AJ17" s="755"/>
      <c r="AL17" s="755"/>
      <c r="AM17" s="755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974</v>
      </c>
      <c r="X18" s="756" t="s">
        <v>863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G18" s="755"/>
      <c r="AH18" s="755"/>
      <c r="AJ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941</v>
      </c>
      <c r="X19" s="756" t="s">
        <v>864</v>
      </c>
      <c r="Y19" s="758">
        <v>0.03</v>
      </c>
      <c r="Z19" s="758">
        <v>0.05</v>
      </c>
      <c r="AA19" s="81" t="s">
        <v>879</v>
      </c>
      <c r="AB19" s="2" t="s">
        <v>879</v>
      </c>
      <c r="AC19" s="782" t="s">
        <v>879</v>
      </c>
      <c r="AD19" s="755" t="s">
        <v>879</v>
      </c>
      <c r="AE19" s="755" t="s">
        <v>879</v>
      </c>
      <c r="AG19" s="755"/>
      <c r="AH19" s="755"/>
      <c r="AJ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865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G20" s="755"/>
      <c r="AH20" s="755"/>
      <c r="AJ20" s="755"/>
      <c r="AL20" s="755"/>
      <c r="AM20" s="755"/>
    </row>
    <row r="21" spans="1:39" x14ac:dyDescent="0.25">
      <c r="X21" s="756" t="s">
        <v>857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J21" s="755"/>
      <c r="AL21" s="755"/>
      <c r="AM21" s="755"/>
    </row>
    <row r="22" spans="1:39" x14ac:dyDescent="0.25">
      <c r="X22" s="756" t="s">
        <v>869</v>
      </c>
      <c r="Y22" s="81"/>
      <c r="Z22" s="759">
        <f t="shared" ref="Z22:AE22" si="4">(Z21-Y21)/Y21</f>
        <v>-3.0535538389755749E-2</v>
      </c>
      <c r="AA22" s="759">
        <f t="shared" si="4"/>
        <v>-6.7379679144385002E-2</v>
      </c>
      <c r="AB22" s="759">
        <f t="shared" si="4"/>
        <v>-0.1551605504587156</v>
      </c>
      <c r="AC22" s="759">
        <f t="shared" si="4"/>
        <v>4.8187864802497586E-2</v>
      </c>
      <c r="AD22" s="759">
        <f t="shared" si="4"/>
        <v>9.4794094794094896E-2</v>
      </c>
      <c r="AE22" s="759">
        <f t="shared" si="4"/>
        <v>-0.10716820440028391</v>
      </c>
      <c r="AJ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880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  <c r="AE23" s="81">
        <f t="shared" ref="AE23" si="6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881</v>
      </c>
      <c r="Z24" s="227">
        <f t="shared" ref="Z24:AE24" si="7">(Z23-Y23)/Y23</f>
        <v>-3.259973362085377E-2</v>
      </c>
      <c r="AA24" s="227">
        <f t="shared" si="7"/>
        <v>-5.9267029436832049E-2</v>
      </c>
      <c r="AB24" s="227">
        <f t="shared" si="7"/>
        <v>-0.16356540525472166</v>
      </c>
      <c r="AC24" s="227">
        <f t="shared" si="7"/>
        <v>5.0324945842359657E-2</v>
      </c>
      <c r="AD24" s="227">
        <f t="shared" si="7"/>
        <v>9.8127875614786642E-2</v>
      </c>
      <c r="AE24" s="227">
        <f t="shared" si="7"/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866</v>
      </c>
      <c r="Y25" s="759">
        <f t="shared" ref="Y25:AD25" si="8">Y23/Y21</f>
        <v>0.81740888589351457</v>
      </c>
      <c r="Z25" s="759">
        <f t="shared" si="8"/>
        <v>0.81566844919786097</v>
      </c>
      <c r="AA25" s="759">
        <f t="shared" si="8"/>
        <v>0.82276376146788999</v>
      </c>
      <c r="AB25" s="759">
        <f t="shared" si="8"/>
        <v>0.81457852585855839</v>
      </c>
      <c r="AC25" s="759">
        <f t="shared" si="8"/>
        <v>0.81623931623931623</v>
      </c>
      <c r="AD25" s="759">
        <f t="shared" si="8"/>
        <v>0.81872486396971844</v>
      </c>
      <c r="AE25" s="759">
        <f t="shared" ref="AE25" si="9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0">C30*(E30-D30)</f>
        <v>39.000000000000057</v>
      </c>
      <c r="G30" s="39">
        <f t="shared" ref="G30:G40" si="11">D30*C30</f>
        <v>4094</v>
      </c>
      <c r="H30" s="226">
        <f t="shared" ref="H30:H40" si="12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0"/>
        <v>160.99999999999994</v>
      </c>
      <c r="G31" s="39">
        <f t="shared" si="11"/>
        <v>4094</v>
      </c>
      <c r="H31" s="226">
        <f t="shared" si="12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0"/>
        <v>43.500000000000227</v>
      </c>
      <c r="G32" s="39">
        <f t="shared" si="11"/>
        <v>8184.5</v>
      </c>
      <c r="H32" s="226">
        <f t="shared" si="12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0"/>
        <v>93.9</v>
      </c>
      <c r="G33" s="39">
        <f t="shared" si="11"/>
        <v>4005.1000000000004</v>
      </c>
      <c r="H33" s="226">
        <f t="shared" si="12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0"/>
        <v>78.900000000000148</v>
      </c>
      <c r="G34" s="39">
        <f t="shared" si="11"/>
        <v>8089.1</v>
      </c>
      <c r="H34" s="227">
        <f t="shared" si="12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0"/>
        <v>-791.10000000000014</v>
      </c>
      <c r="G35" s="39">
        <f t="shared" si="11"/>
        <v>11783.1</v>
      </c>
      <c r="H35" s="227">
        <f t="shared" si="12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0"/>
        <v>-341.19000000000028</v>
      </c>
      <c r="G36" s="39">
        <f t="shared" si="11"/>
        <v>7969.1900000000005</v>
      </c>
      <c r="H36" s="227">
        <f t="shared" si="12"/>
        <v>-4.2813636015705522E-2</v>
      </c>
      <c r="I36" s="197" t="s">
        <v>814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0"/>
        <v>-623.00000000000045</v>
      </c>
      <c r="G37" s="39">
        <f t="shared" si="11"/>
        <v>7969</v>
      </c>
      <c r="H37" s="227">
        <f t="shared" si="12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0"/>
        <v>-875.99999999999841</v>
      </c>
      <c r="G38" s="39">
        <f t="shared" si="11"/>
        <v>11548.5</v>
      </c>
      <c r="H38" s="227">
        <f t="shared" si="12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0"/>
        <v>-472.27999999999923</v>
      </c>
      <c r="G39" s="39">
        <f t="shared" si="11"/>
        <v>7839.28</v>
      </c>
      <c r="H39" s="227">
        <f t="shared" si="12"/>
        <v>-6.0245328652631269E-2</v>
      </c>
      <c r="I39" s="197" t="s">
        <v>825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0"/>
        <v>-550.27500000000134</v>
      </c>
      <c r="G40" s="39">
        <f t="shared" si="11"/>
        <v>11503.275000000001</v>
      </c>
      <c r="H40" s="227">
        <f t="shared" si="12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3">C41*(E41-D41)</f>
        <v>-651.29999999999984</v>
      </c>
      <c r="G41" s="39">
        <f t="shared" ref="G41" si="14">D41*C41</f>
        <v>11451.3</v>
      </c>
      <c r="H41" s="227">
        <f t="shared" ref="H41" si="15">(E41-D41)/D41</f>
        <v>-5.6875638573786365E-2</v>
      </c>
      <c r="I41" s="345" t="s">
        <v>883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6">C42*(E42-D42)</f>
        <v>-706.00000000000023</v>
      </c>
      <c r="G42" s="39">
        <f t="shared" ref="G42:G45" si="17">D42*C42</f>
        <v>15034</v>
      </c>
      <c r="H42" s="227">
        <f t="shared" ref="H42:H45" si="18">(E42-D42)/D42</f>
        <v>-4.6960223493414943E-2</v>
      </c>
      <c r="I42" s="197">
        <v>75</v>
      </c>
      <c r="J42" s="10"/>
      <c r="K42" s="39">
        <v>-47</v>
      </c>
      <c r="O42" s="804" t="s">
        <v>78</v>
      </c>
      <c r="P42" s="804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6"/>
        <v>-239.85000000000056</v>
      </c>
      <c r="G43" s="39">
        <f t="shared" si="17"/>
        <v>11354.85</v>
      </c>
      <c r="H43" s="226">
        <f t="shared" si="18"/>
        <v>-2.1123132405976353E-2</v>
      </c>
      <c r="I43" s="763" t="s">
        <v>888</v>
      </c>
      <c r="J43" s="10"/>
      <c r="K43" s="39">
        <v>419</v>
      </c>
      <c r="O43" s="81">
        <v>1.1000000000000001</v>
      </c>
      <c r="P43" s="81">
        <f>O43*$Q$4</f>
        <v>86.042000000000002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6"/>
        <v>-177.40000000000009</v>
      </c>
      <c r="G44" s="39">
        <f t="shared" si="17"/>
        <v>7629.4</v>
      </c>
      <c r="H44" s="227">
        <f t="shared" si="18"/>
        <v>-2.3252156132854498E-2</v>
      </c>
      <c r="I44" s="763" t="s">
        <v>916</v>
      </c>
      <c r="J44" s="10"/>
      <c r="K44" s="39">
        <v>481</v>
      </c>
      <c r="O44" s="81">
        <v>1.0900000000000001</v>
      </c>
      <c r="P44" s="81">
        <f t="shared" ref="P44:P63" si="19">O44*$Q$4</f>
        <v>85.259799999999998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6"/>
        <v>180.99999999999881</v>
      </c>
      <c r="G45" s="39">
        <f t="shared" si="17"/>
        <v>7629.0000000000009</v>
      </c>
      <c r="H45" s="227">
        <f t="shared" si="18"/>
        <v>2.3725258880587075E-2</v>
      </c>
      <c r="I45" s="345"/>
      <c r="J45" s="10"/>
      <c r="K45" s="39">
        <v>839</v>
      </c>
      <c r="O45" s="81">
        <v>1.08</v>
      </c>
      <c r="P45" s="81">
        <f t="shared" si="19"/>
        <v>84.47760000000001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0">C46*(E46-D46)</f>
        <v>241.99999999999875</v>
      </c>
      <c r="G46" s="39">
        <f t="shared" ref="G46" si="21">D46*C46</f>
        <v>7629.0000000000009</v>
      </c>
      <c r="H46" s="227">
        <f t="shared" ref="H46" si="22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9"/>
        <v>83.695400000000006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3">C47*(E47-D47)</f>
        <v>544.99999999999886</v>
      </c>
      <c r="G47" s="39">
        <f t="shared" ref="G47:G48" si="24">D47*C47</f>
        <v>7629.0000000000009</v>
      </c>
      <c r="H47" s="227">
        <f t="shared" ref="H47:H48" si="25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9"/>
        <v>82.913200000000003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3"/>
        <v>767.49999999999977</v>
      </c>
      <c r="G48" s="39">
        <f t="shared" si="24"/>
        <v>3431</v>
      </c>
      <c r="H48" s="227">
        <f t="shared" si="25"/>
        <v>0.22369571553482939</v>
      </c>
      <c r="I48" s="345"/>
      <c r="J48" s="10"/>
      <c r="K48" s="39">
        <v>1426</v>
      </c>
      <c r="O48" s="81">
        <v>1.05</v>
      </c>
      <c r="P48" s="81">
        <f t="shared" si="19"/>
        <v>82.131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9"/>
        <v>81.348799999999997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9"/>
        <v>80.566599999999994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9"/>
        <v>79.784400000000005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9"/>
        <v>79.002200000000002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9"/>
        <v>78.22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9"/>
        <v>77.437799999999996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9"/>
        <v>76.655599999999993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9"/>
        <v>75.873400000000004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9"/>
        <v>75.091200000000001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9"/>
        <v>74.308999999999997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9"/>
        <v>73.526799999999994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9"/>
        <v>72.744600000000005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9"/>
        <v>71.962400000000002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9"/>
        <v>71.180199999999999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9"/>
        <v>70.397999999999996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8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29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8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29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8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29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8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29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8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29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28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29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0">C106*(E106-D106)</f>
        <v>103.99999999999991</v>
      </c>
      <c r="G106" s="372">
        <f t="shared" ref="G106:G169" si="31">D106*C106</f>
        <v>2555</v>
      </c>
      <c r="H106" s="373">
        <f t="shared" ref="H106:H169" si="32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0"/>
        <v>-54.250000000000043</v>
      </c>
      <c r="G107" s="372">
        <f t="shared" si="31"/>
        <v>2555</v>
      </c>
      <c r="H107" s="373">
        <f t="shared" si="32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0"/>
        <v>16.499999999999915</v>
      </c>
      <c r="G108" s="372">
        <f t="shared" si="31"/>
        <v>2555</v>
      </c>
      <c r="H108" s="373">
        <f t="shared" si="32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0"/>
        <v>-143.99999999999977</v>
      </c>
      <c r="G109" s="372">
        <f t="shared" si="31"/>
        <v>4956.5</v>
      </c>
      <c r="H109" s="373">
        <f t="shared" si="32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0"/>
        <v>-819.60000000000059</v>
      </c>
      <c r="G110" s="372">
        <f t="shared" si="31"/>
        <v>5782.2000000000007</v>
      </c>
      <c r="H110" s="373">
        <f t="shared" si="32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0"/>
        <v>-539</v>
      </c>
      <c r="G111" s="372">
        <f t="shared" si="31"/>
        <v>4901.5</v>
      </c>
      <c r="H111" s="373">
        <f t="shared" si="32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0"/>
        <v>-500.5000000000004</v>
      </c>
      <c r="G112" s="372">
        <f t="shared" si="31"/>
        <v>6662.6</v>
      </c>
      <c r="H112" s="374">
        <f t="shared" si="32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0"/>
        <v>-384.30000000000064</v>
      </c>
      <c r="G113" s="372">
        <f t="shared" si="31"/>
        <v>6662.6</v>
      </c>
      <c r="H113" s="374">
        <f t="shared" si="32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0"/>
        <v>-446.6000000000007</v>
      </c>
      <c r="G114" s="372">
        <f t="shared" si="31"/>
        <v>6662.6</v>
      </c>
      <c r="H114" s="374">
        <f t="shared" si="32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1"/>
        <v>6662.32</v>
      </c>
      <c r="H115" s="374">
        <f t="shared" si="32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1"/>
        <v>4850.55</v>
      </c>
      <c r="H116" s="374">
        <f t="shared" si="32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1"/>
        <v>4850.55</v>
      </c>
      <c r="H117" s="374">
        <f t="shared" si="32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3">C118*(E118-D118)</f>
        <v>-221.95000000000036</v>
      </c>
      <c r="G118" s="372">
        <f t="shared" si="31"/>
        <v>4820.4500000000007</v>
      </c>
      <c r="H118" s="374">
        <f t="shared" si="32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3"/>
        <v>-15.950000000000131</v>
      </c>
      <c r="G119" s="372">
        <f t="shared" si="31"/>
        <v>4820.4500000000007</v>
      </c>
      <c r="H119" s="374">
        <f t="shared" si="32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3"/>
        <v>94.050000000000011</v>
      </c>
      <c r="G120" s="372">
        <f t="shared" si="31"/>
        <v>4820.4500000000007</v>
      </c>
      <c r="H120" s="374">
        <f t="shared" si="32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3"/>
        <v>145.74999999999994</v>
      </c>
      <c r="G121" s="372">
        <f t="shared" si="31"/>
        <v>2334.25</v>
      </c>
      <c r="H121" s="374">
        <f t="shared" si="32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3"/>
        <v>59.499999999999886</v>
      </c>
      <c r="G122" s="372">
        <f t="shared" si="31"/>
        <v>4790.5</v>
      </c>
      <c r="H122" s="374">
        <f t="shared" si="32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3"/>
        <v>-422.59000000000043</v>
      </c>
      <c r="G123" s="372">
        <f t="shared" si="31"/>
        <v>6597.29</v>
      </c>
      <c r="H123" s="374">
        <f t="shared" si="32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3"/>
        <v>-461.29999999999995</v>
      </c>
      <c r="G124" s="372">
        <f t="shared" si="31"/>
        <v>9282.2999999999993</v>
      </c>
      <c r="H124" s="374">
        <f t="shared" si="32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3"/>
        <v>-814.29999999999859</v>
      </c>
      <c r="G125" s="372">
        <f t="shared" si="31"/>
        <v>9282.2999999999993</v>
      </c>
      <c r="H125" s="374">
        <f t="shared" si="32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3"/>
        <v>-1005.2999999999997</v>
      </c>
      <c r="G126" s="372">
        <f t="shared" si="31"/>
        <v>9282.2999999999993</v>
      </c>
      <c r="H126" s="374">
        <f t="shared" si="32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3"/>
        <v>-659.99999999999943</v>
      </c>
      <c r="G127" s="372">
        <f t="shared" si="31"/>
        <v>9282</v>
      </c>
      <c r="H127" s="374">
        <f t="shared" si="32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3"/>
        <v>-522.29999999999995</v>
      </c>
      <c r="G128" s="372">
        <f t="shared" si="31"/>
        <v>9282.2999999999993</v>
      </c>
      <c r="H128" s="374">
        <f t="shared" si="32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3"/>
        <v>-925</v>
      </c>
      <c r="G129" s="372">
        <f t="shared" si="31"/>
        <v>9282</v>
      </c>
      <c r="H129" s="374">
        <f t="shared" si="32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3"/>
        <v>-1102.9999999999986</v>
      </c>
      <c r="G130" s="372">
        <f t="shared" si="31"/>
        <v>9282</v>
      </c>
      <c r="H130" s="374">
        <f t="shared" si="32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3"/>
        <v>-1235.4000000000015</v>
      </c>
      <c r="G131" s="372">
        <f t="shared" si="31"/>
        <v>17329.400000000001</v>
      </c>
      <c r="H131" s="374">
        <f t="shared" si="32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3"/>
        <v>-1679.400000000001</v>
      </c>
      <c r="G132" s="372">
        <f t="shared" si="31"/>
        <v>17329.400000000001</v>
      </c>
      <c r="H132" s="374">
        <f t="shared" si="32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3"/>
        <v>-867.40000000000066</v>
      </c>
      <c r="G133" s="372">
        <f t="shared" si="31"/>
        <v>17329.400000000001</v>
      </c>
      <c r="H133" s="374">
        <f t="shared" si="32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3"/>
        <v>-828.30000000000155</v>
      </c>
      <c r="G134" s="372">
        <f t="shared" si="31"/>
        <v>17282.3</v>
      </c>
      <c r="H134" s="374">
        <f t="shared" si="32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3"/>
        <v>-422.48000000000019</v>
      </c>
      <c r="G135" s="372">
        <f t="shared" si="31"/>
        <v>8908.48</v>
      </c>
      <c r="H135" s="374">
        <f t="shared" si="32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3"/>
        <v>-519.48</v>
      </c>
      <c r="G136" s="372">
        <f t="shared" si="31"/>
        <v>8908.48</v>
      </c>
      <c r="H136" s="374">
        <f t="shared" si="32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3"/>
        <v>-253.48000000000042</v>
      </c>
      <c r="G137" s="372">
        <f t="shared" si="31"/>
        <v>8908.48</v>
      </c>
      <c r="H137" s="374">
        <f t="shared" si="32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3"/>
        <v>-215.47999999999945</v>
      </c>
      <c r="G138" s="372">
        <f t="shared" si="31"/>
        <v>8908.48</v>
      </c>
      <c r="H138" s="374">
        <f t="shared" si="32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3"/>
        <v>-364.48000000000036</v>
      </c>
      <c r="G139" s="372">
        <f t="shared" si="31"/>
        <v>8908.48</v>
      </c>
      <c r="H139" s="374">
        <f t="shared" si="32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3"/>
        <v>-242.48000000000047</v>
      </c>
      <c r="G140" s="372">
        <f t="shared" si="31"/>
        <v>8908.48</v>
      </c>
      <c r="H140" s="374">
        <f t="shared" si="32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3"/>
        <v>-184.48000000000064</v>
      </c>
      <c r="G141" s="372">
        <f t="shared" si="31"/>
        <v>8908.48</v>
      </c>
      <c r="H141" s="374">
        <f t="shared" si="32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3"/>
        <v>-253.48000000000042</v>
      </c>
      <c r="G142" s="372">
        <f t="shared" si="31"/>
        <v>8908.48</v>
      </c>
      <c r="H142" s="374">
        <f t="shared" si="32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3"/>
        <v>-53.480000000000416</v>
      </c>
      <c r="G143" s="372">
        <f t="shared" si="31"/>
        <v>8908.48</v>
      </c>
      <c r="H143" s="374">
        <f t="shared" si="32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3"/>
        <v>-795.27600000000064</v>
      </c>
      <c r="G144" s="372">
        <f t="shared" si="31"/>
        <v>10521.276</v>
      </c>
      <c r="H144" s="374">
        <f t="shared" si="32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3"/>
        <v>-982.18499999999972</v>
      </c>
      <c r="G145" s="372">
        <f t="shared" si="31"/>
        <v>12902.684999999999</v>
      </c>
      <c r="H145" s="374">
        <f t="shared" si="32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3"/>
        <v>-1067.6849999999988</v>
      </c>
      <c r="G146" s="372">
        <f t="shared" si="31"/>
        <v>12902.684999999999</v>
      </c>
      <c r="H146" s="374">
        <f t="shared" si="32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3"/>
        <v>-955.18499999999881</v>
      </c>
      <c r="G147" s="372">
        <f t="shared" si="31"/>
        <v>12902.684999999999</v>
      </c>
      <c r="H147" s="374">
        <f t="shared" si="32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3"/>
        <v>-797.68499999999915</v>
      </c>
      <c r="G148" s="372">
        <f t="shared" si="31"/>
        <v>12902.684999999999</v>
      </c>
      <c r="H148" s="374">
        <f t="shared" si="32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3"/>
        <v>-814.18499999999904</v>
      </c>
      <c r="G149" s="372">
        <f t="shared" si="31"/>
        <v>12902.684999999999</v>
      </c>
      <c r="H149" s="374">
        <f t="shared" si="32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3"/>
        <v>-752.6849999999996</v>
      </c>
      <c r="G150" s="372">
        <f t="shared" si="31"/>
        <v>12902.684999999999</v>
      </c>
      <c r="H150" s="374">
        <f t="shared" si="32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3"/>
        <v>-682.18499999999972</v>
      </c>
      <c r="G151" s="372">
        <f t="shared" si="31"/>
        <v>12902.684999999999</v>
      </c>
      <c r="H151" s="374">
        <f t="shared" si="32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3"/>
        <v>-827.6849999999996</v>
      </c>
      <c r="G152" s="372">
        <f t="shared" si="31"/>
        <v>12902.684999999999</v>
      </c>
      <c r="H152" s="374">
        <f t="shared" si="32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3"/>
        <v>-890.68499999999983</v>
      </c>
      <c r="G153" s="372">
        <f t="shared" si="31"/>
        <v>12902.684999999999</v>
      </c>
      <c r="H153" s="374">
        <f t="shared" si="32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3"/>
        <v>-927.38400000000081</v>
      </c>
      <c r="G154" s="372">
        <f t="shared" si="31"/>
        <v>14488.284</v>
      </c>
      <c r="H154" s="374">
        <f t="shared" si="32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3"/>
        <v>-1241.8839999999998</v>
      </c>
      <c r="G155" s="372">
        <f t="shared" si="31"/>
        <v>14488.284</v>
      </c>
      <c r="H155" s="374">
        <f t="shared" si="32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3"/>
        <v>-1334.6800000000003</v>
      </c>
      <c r="G156" s="372">
        <f t="shared" si="31"/>
        <v>16818.68</v>
      </c>
      <c r="H156" s="374">
        <f t="shared" si="32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3"/>
        <v>-1440.6800000000003</v>
      </c>
      <c r="G157" s="372">
        <f t="shared" si="31"/>
        <v>16818.68</v>
      </c>
      <c r="H157" s="374">
        <f t="shared" si="32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3"/>
        <v>-1242.6800000000014</v>
      </c>
      <c r="G158" s="372">
        <f t="shared" si="31"/>
        <v>16818.68</v>
      </c>
      <c r="H158" s="374">
        <f t="shared" si="32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3"/>
        <v>-1020.6800000000015</v>
      </c>
      <c r="G159" s="372">
        <f t="shared" si="31"/>
        <v>16818.68</v>
      </c>
      <c r="H159" s="374">
        <f t="shared" si="32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3"/>
        <v>-462.68000000000029</v>
      </c>
      <c r="G160" s="372">
        <f t="shared" si="31"/>
        <v>16818.68</v>
      </c>
      <c r="H160" s="374">
        <f t="shared" si="32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3"/>
        <v>-514.68000000000131</v>
      </c>
      <c r="G161" s="372">
        <f t="shared" si="31"/>
        <v>16818.68</v>
      </c>
      <c r="H161" s="374">
        <f t="shared" si="32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3"/>
        <v>-968.68000000000052</v>
      </c>
      <c r="G162" s="372">
        <f t="shared" si="31"/>
        <v>16818.68</v>
      </c>
      <c r="H162" s="374">
        <f t="shared" si="32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3"/>
        <v>-900.67999999999984</v>
      </c>
      <c r="G163" s="372">
        <f t="shared" si="31"/>
        <v>16724.68</v>
      </c>
      <c r="H163" s="374">
        <f t="shared" si="32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3"/>
        <v>-1097.7599999999995</v>
      </c>
      <c r="G164" s="372">
        <f t="shared" si="31"/>
        <v>16703.759999999998</v>
      </c>
      <c r="H164" s="374">
        <f t="shared" si="32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3"/>
        <v>-1470.25</v>
      </c>
      <c r="G165" s="372">
        <f t="shared" si="31"/>
        <v>20522.75</v>
      </c>
      <c r="H165" s="374">
        <f t="shared" si="32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3"/>
        <v>-1712.7499999999998</v>
      </c>
      <c r="G166" s="372">
        <f t="shared" si="31"/>
        <v>20522.75</v>
      </c>
      <c r="H166" s="374">
        <f t="shared" si="32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3"/>
        <v>-2170.2499999999995</v>
      </c>
      <c r="G167" s="372">
        <f t="shared" si="31"/>
        <v>20522.75</v>
      </c>
      <c r="H167" s="374">
        <f t="shared" si="32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3"/>
        <v>-2395.2499999999973</v>
      </c>
      <c r="G168" s="372">
        <f t="shared" si="31"/>
        <v>20522.75</v>
      </c>
      <c r="H168" s="374">
        <f t="shared" si="32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3"/>
        <v>-1409.9999999999995</v>
      </c>
      <c r="G169" s="372">
        <f t="shared" si="31"/>
        <v>16498</v>
      </c>
      <c r="H169" s="374">
        <f t="shared" si="32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3"/>
        <v>-1757.9999999999984</v>
      </c>
      <c r="G170" s="372">
        <f t="shared" ref="G170:G202" si="34">D170*C170</f>
        <v>16498</v>
      </c>
      <c r="H170" s="374">
        <f t="shared" ref="H170:H204" si="35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3"/>
        <v>-1954.0000000000007</v>
      </c>
      <c r="G171" s="372">
        <f t="shared" si="34"/>
        <v>20164</v>
      </c>
      <c r="H171" s="374">
        <f t="shared" si="35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3"/>
        <v>-1457.1799999999996</v>
      </c>
      <c r="G172" s="372">
        <f t="shared" si="34"/>
        <v>16425.18</v>
      </c>
      <c r="H172" s="374">
        <f t="shared" si="35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3"/>
        <v>-1412.67</v>
      </c>
      <c r="G173" s="372">
        <f t="shared" si="34"/>
        <v>12638.67</v>
      </c>
      <c r="H173" s="374">
        <f t="shared" si="35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3"/>
        <v>-1429.6799999999989</v>
      </c>
      <c r="G174" s="372">
        <f t="shared" si="34"/>
        <v>16397.68</v>
      </c>
      <c r="H174" s="374">
        <f t="shared" si="35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3"/>
        <v>-2201.6750000000015</v>
      </c>
      <c r="G175" s="372">
        <f t="shared" si="34"/>
        <v>20221.675000000003</v>
      </c>
      <c r="H175" s="374">
        <f t="shared" si="35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3"/>
        <v>-1864.1749999999995</v>
      </c>
      <c r="G176" s="372">
        <f t="shared" si="34"/>
        <v>19884.174999999999</v>
      </c>
      <c r="H176" s="374">
        <f t="shared" si="35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3"/>
        <v>-1373.260000000002</v>
      </c>
      <c r="G177" s="372">
        <f t="shared" si="34"/>
        <v>16205.260000000002</v>
      </c>
      <c r="H177" s="374">
        <f t="shared" si="35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3"/>
        <v>-929.26000000000215</v>
      </c>
      <c r="G178" s="372">
        <f t="shared" si="34"/>
        <v>16205.260000000002</v>
      </c>
      <c r="H178" s="374">
        <f t="shared" si="35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3"/>
        <v>-1451.260000000002</v>
      </c>
      <c r="G179" s="372">
        <f t="shared" si="34"/>
        <v>16205.260000000002</v>
      </c>
      <c r="H179" s="374">
        <f t="shared" si="35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3"/>
        <v>-1821.7500000000016</v>
      </c>
      <c r="G180" s="372">
        <f t="shared" si="34"/>
        <v>19799.25</v>
      </c>
      <c r="H180" s="374">
        <f t="shared" si="35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3"/>
        <v>-2035.2599999999995</v>
      </c>
      <c r="G181" s="372">
        <f t="shared" si="34"/>
        <v>23338.260000000002</v>
      </c>
      <c r="H181" s="374">
        <f t="shared" si="35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6">C182*(E182-D182)</f>
        <v>-1804.4750000000001</v>
      </c>
      <c r="G182" s="372">
        <f t="shared" si="34"/>
        <v>19749.474999999999</v>
      </c>
      <c r="H182" s="374">
        <f t="shared" si="35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6"/>
        <v>-1934.474999999999</v>
      </c>
      <c r="G183" s="372">
        <f t="shared" si="34"/>
        <v>19749.474999999999</v>
      </c>
      <c r="H183" s="374">
        <f t="shared" si="35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6"/>
        <v>-1664.4749999999995</v>
      </c>
      <c r="G184" s="372">
        <f t="shared" si="34"/>
        <v>19749.474999999999</v>
      </c>
      <c r="H184" s="374">
        <f t="shared" si="35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6"/>
        <v>-1284.3300000000027</v>
      </c>
      <c r="G185" s="372">
        <f t="shared" si="34"/>
        <v>23223.33</v>
      </c>
      <c r="H185" s="374">
        <f t="shared" si="35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6"/>
        <v>-3507.3149999999991</v>
      </c>
      <c r="G186" s="372">
        <f t="shared" si="34"/>
        <v>26607.314999999999</v>
      </c>
      <c r="H186" s="374">
        <f t="shared" si="35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6"/>
        <v>-2464.409999999998</v>
      </c>
      <c r="G187" s="372">
        <f t="shared" si="34"/>
        <v>23158.41</v>
      </c>
      <c r="H187" s="374">
        <f t="shared" si="35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6"/>
        <v>-2221</v>
      </c>
      <c r="G188" s="372">
        <f t="shared" si="34"/>
        <v>19671</v>
      </c>
      <c r="H188" s="374">
        <f t="shared" si="35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6"/>
        <v>-2463.5</v>
      </c>
      <c r="G189" s="372">
        <f t="shared" si="34"/>
        <v>19671</v>
      </c>
      <c r="H189" s="374">
        <f t="shared" si="35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6"/>
        <v>-2186</v>
      </c>
      <c r="G190" s="372">
        <f t="shared" si="34"/>
        <v>19671</v>
      </c>
      <c r="H190" s="374">
        <f t="shared" si="35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6"/>
        <v>-2728.5000000000005</v>
      </c>
      <c r="G191" s="372">
        <f t="shared" si="34"/>
        <v>19671</v>
      </c>
      <c r="H191" s="374">
        <f t="shared" si="35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6"/>
        <v>-2553.4999999999995</v>
      </c>
      <c r="G192" s="372">
        <f t="shared" si="34"/>
        <v>19671</v>
      </c>
      <c r="H192" s="374">
        <f t="shared" si="35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6"/>
        <v>-2793.4999999999982</v>
      </c>
      <c r="G193" s="372">
        <f t="shared" si="34"/>
        <v>19671</v>
      </c>
      <c r="H193" s="374">
        <f t="shared" si="35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6"/>
        <v>-2561</v>
      </c>
      <c r="G194" s="372">
        <f t="shared" si="34"/>
        <v>19541</v>
      </c>
      <c r="H194" s="374">
        <f t="shared" si="35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6"/>
        <v>-3036.0000000000014</v>
      </c>
      <c r="G195" s="372">
        <f t="shared" si="34"/>
        <v>19541</v>
      </c>
      <c r="H195" s="374">
        <f t="shared" si="35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6"/>
        <v>-2591.0000000000009</v>
      </c>
      <c r="G196" s="372">
        <f t="shared" si="34"/>
        <v>19541</v>
      </c>
      <c r="H196" s="374">
        <f t="shared" si="35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6"/>
        <v>-1716.0000000000011</v>
      </c>
      <c r="G197" s="372">
        <f t="shared" si="34"/>
        <v>19411</v>
      </c>
      <c r="H197" s="374">
        <f t="shared" si="35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6"/>
        <v>-829.07999999999902</v>
      </c>
      <c r="G198" s="372">
        <f t="shared" si="34"/>
        <v>15707.08</v>
      </c>
      <c r="H198" s="374">
        <f t="shared" si="35"/>
        <v>-5.2783840153612198E-2</v>
      </c>
      <c r="I198" s="717" t="s">
        <v>759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6"/>
        <v>-490.00000000000057</v>
      </c>
      <c r="G199" s="372">
        <f t="shared" si="34"/>
        <v>15708.000000000002</v>
      </c>
      <c r="H199" s="374">
        <f t="shared" si="35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6"/>
        <v>-1076.0000000000018</v>
      </c>
      <c r="G200" s="372">
        <f t="shared" si="34"/>
        <v>15708.000000000002</v>
      </c>
      <c r="H200" s="374">
        <f t="shared" si="35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6"/>
        <v>474.00000000000091</v>
      </c>
      <c r="G201" s="372">
        <f t="shared" si="34"/>
        <v>7648.9999999999991</v>
      </c>
      <c r="H201" s="374">
        <f t="shared" si="35"/>
        <v>6.1968884821545424E-2</v>
      </c>
      <c r="I201" s="717" t="s">
        <v>746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6"/>
        <v>696.99999999999989</v>
      </c>
      <c r="G202" s="372">
        <f t="shared" si="34"/>
        <v>3490.5</v>
      </c>
      <c r="H202" s="374">
        <f t="shared" si="35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6"/>
        <v>671.99999999999989</v>
      </c>
      <c r="G203" s="372"/>
      <c r="H203" s="374">
        <f t="shared" si="35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6"/>
        <v>713.65000000000055</v>
      </c>
      <c r="G204" s="372">
        <f t="shared" ref="G204" si="37">D204*C204</f>
        <v>3435.3499999999995</v>
      </c>
      <c r="H204" s="374">
        <f t="shared" si="35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19" priority="76">
      <formula>F31&gt;0</formula>
    </cfRule>
    <cfRule type="expression" dxfId="118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7" priority="59">
      <formula>F30&gt;0</formula>
    </cfRule>
    <cfRule type="expression" dxfId="116" priority="60">
      <formula>F30&lt;0</formula>
    </cfRule>
  </conditionalFormatting>
  <conditionalFormatting sqref="H30:I30 H43 H31:H33">
    <cfRule type="expression" dxfId="115" priority="57">
      <formula>H30&gt;0</formula>
    </cfRule>
    <cfRule type="expression" dxfId="114" priority="58">
      <formula>H30&lt;0</formula>
    </cfRule>
  </conditionalFormatting>
  <conditionalFormatting sqref="Q8">
    <cfRule type="expression" dxfId="113" priority="51">
      <formula>Q8&gt;0</formula>
    </cfRule>
    <cfRule type="expression" dxfId="112" priority="52">
      <formula>Q8&lt;0</formula>
    </cfRule>
  </conditionalFormatting>
  <conditionalFormatting sqref="Q7">
    <cfRule type="expression" dxfId="111" priority="53">
      <formula>Q7&gt;0</formula>
    </cfRule>
    <cfRule type="expression" dxfId="110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9" priority="39">
      <formula>F115&gt;0</formula>
    </cfRule>
    <cfRule type="expression" dxfId="108" priority="40">
      <formula>F115&lt;0</formula>
    </cfRule>
  </conditionalFormatting>
  <conditionalFormatting sqref="F112:F114">
    <cfRule type="expression" dxfId="107" priority="37">
      <formula>F112&gt;0</formula>
    </cfRule>
    <cfRule type="expression" dxfId="106" priority="38">
      <formula>F112&lt;0</formula>
    </cfRule>
  </conditionalFormatting>
  <conditionalFormatting sqref="H112:I112">
    <cfRule type="expression" dxfId="105" priority="35">
      <formula>H112&gt;0</formula>
    </cfRule>
    <cfRule type="expression" dxfId="104" priority="36">
      <formula>H112&lt;0</formula>
    </cfRule>
  </conditionalFormatting>
  <conditionalFormatting sqref="H113:I113">
    <cfRule type="expression" dxfId="103" priority="33">
      <formula>H113&gt;0</formula>
    </cfRule>
    <cfRule type="expression" dxfId="102" priority="34">
      <formula>H113&lt;0</formula>
    </cfRule>
  </conditionalFormatting>
  <conditionalFormatting sqref="H114:I114">
    <cfRule type="expression" dxfId="101" priority="31">
      <formula>H114&gt;0</formula>
    </cfRule>
    <cfRule type="expression" dxfId="100" priority="32">
      <formula>H114&lt;0</formula>
    </cfRule>
  </conditionalFormatting>
  <conditionalFormatting sqref="F105:F111">
    <cfRule type="expression" dxfId="99" priority="29">
      <formula>F105&gt;0</formula>
    </cfRule>
    <cfRule type="expression" dxfId="98" priority="30">
      <formula>F105&lt;0</formula>
    </cfRule>
  </conditionalFormatting>
  <conditionalFormatting sqref="H105:I111">
    <cfRule type="expression" dxfId="97" priority="27">
      <formula>H105&gt;0</formula>
    </cfRule>
    <cfRule type="expression" dxfId="96" priority="28">
      <formula>H105&lt;0</formula>
    </cfRule>
  </conditionalFormatting>
  <conditionalFormatting sqref="I117 F117:F119">
    <cfRule type="expression" dxfId="95" priority="25">
      <formula>F117&gt;0</formula>
    </cfRule>
    <cfRule type="expression" dxfId="94" priority="26">
      <formula>F117&lt;0</formula>
    </cfRule>
  </conditionalFormatting>
  <conditionalFormatting sqref="F189:F196 H189:H196">
    <cfRule type="expression" dxfId="93" priority="23">
      <formula>F189&gt;0</formula>
    </cfRule>
    <cfRule type="expression" dxfId="92" priority="24">
      <formula>F189&lt;0</formula>
    </cfRule>
  </conditionalFormatting>
  <conditionalFormatting sqref="H202 F202">
    <cfRule type="expression" dxfId="91" priority="21">
      <formula>F202&gt;0</formula>
    </cfRule>
    <cfRule type="expression" dxfId="90" priority="22">
      <formula>F202&lt;0</formula>
    </cfRule>
  </conditionalFormatting>
  <conditionalFormatting sqref="I204">
    <cfRule type="expression" dxfId="89" priority="19">
      <formula>I204&gt;0</formula>
    </cfRule>
    <cfRule type="expression" dxfId="88" priority="20">
      <formula>I204&lt;0</formula>
    </cfRule>
  </conditionalFormatting>
  <conditionalFormatting sqref="H204 F204">
    <cfRule type="expression" dxfId="87" priority="17">
      <formula>F204&gt;0</formula>
    </cfRule>
    <cfRule type="expression" dxfId="86" priority="18">
      <formula>F204&lt;0</formula>
    </cfRule>
  </conditionalFormatting>
  <conditionalFormatting sqref="M54">
    <cfRule type="expression" dxfId="85" priority="15">
      <formula>M54&gt;0</formula>
    </cfRule>
    <cfRule type="expression" dxfId="84" priority="16">
      <formula>M54&lt;0</formula>
    </cfRule>
  </conditionalFormatting>
  <conditionalFormatting sqref="K33:K49">
    <cfRule type="expression" dxfId="83" priority="13">
      <formula>K33&gt;0</formula>
    </cfRule>
    <cfRule type="expression" dxfId="82" priority="14">
      <formula>K33&lt;0</formula>
    </cfRule>
  </conditionalFormatting>
  <conditionalFormatting sqref="Q10">
    <cfRule type="expression" dxfId="81" priority="11">
      <formula>Q10&gt;0</formula>
    </cfRule>
    <cfRule type="expression" dxfId="80" priority="12">
      <formula>Q10&lt;0</formula>
    </cfRule>
  </conditionalFormatting>
  <conditionalFormatting sqref="Z10">
    <cfRule type="expression" dxfId="79" priority="9">
      <formula>Z10&gt;0</formula>
    </cfRule>
    <cfRule type="expression" dxfId="78" priority="10">
      <formula>Z10&lt;0</formula>
    </cfRule>
  </conditionalFormatting>
  <conditionalFormatting sqref="AA10:AE10">
    <cfRule type="expression" dxfId="77" priority="7">
      <formula>AA10&gt;0</formula>
    </cfRule>
    <cfRule type="expression" dxfId="76" priority="8">
      <formula>AA10&lt;0</formula>
    </cfRule>
  </conditionalFormatting>
  <conditionalFormatting sqref="Z24">
    <cfRule type="expression" dxfId="75" priority="5">
      <formula>Z24&gt;0</formula>
    </cfRule>
    <cfRule type="expression" dxfId="74" priority="6">
      <formula>Z24&lt;0</formula>
    </cfRule>
  </conditionalFormatting>
  <conditionalFormatting sqref="AA24:AE24">
    <cfRule type="expression" dxfId="73" priority="3">
      <formula>AA24&gt;0</formula>
    </cfRule>
    <cfRule type="expression" dxfId="72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82.93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82.93</v>
      </c>
      <c r="R4" s="487">
        <v>7.46E-2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04" t="s">
        <v>78</v>
      </c>
      <c r="P42" s="80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91.223000000000013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90.39370000000001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89.564400000000006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88.735100000000017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87.905800000000013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87.07650000000001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86.247200000000007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85.417900000000003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84.588600000000014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83.75930000000001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82.93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82.100700000000003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81.2714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80.442100000000011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79.612800000000007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78.783500000000004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77.9542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77.124900000000011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76.295600000000007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75.466300000000004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74.637000000000015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53.99</v>
      </c>
      <c r="R4" s="487">
        <v>-1.1900000000000001E-2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5399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29.990000000000691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-19.959999999999127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-3.6833635974428901E-3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3.6303019077606961E-2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4" t="s">
        <v>78</v>
      </c>
      <c r="P41" s="80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59.38900000000001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58.849100000000007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58.309200000000004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57.769300000000008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57.229400000000005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56.689500000000002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56.149600000000007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812</v>
      </c>
      <c r="J49" s="39">
        <v>-948</v>
      </c>
      <c r="K49" s="39">
        <v>46.9</v>
      </c>
      <c r="O49" s="81">
        <v>1.03</v>
      </c>
      <c r="P49" s="81">
        <f t="shared" si="17"/>
        <v>55.609700000000004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55.069800000000001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827</v>
      </c>
      <c r="J51" s="39">
        <v>-829</v>
      </c>
      <c r="K51" s="39"/>
      <c r="O51" s="81">
        <v>1.01</v>
      </c>
      <c r="P51" s="81">
        <f t="shared" si="17"/>
        <v>54.529900000000005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53.99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53.450099999999999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52.910200000000003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52.3703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51.830399999999997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51.290500000000002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50.750599999999999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50.210700000000003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49.670800000000007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49.130900000000004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48.591000000000001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5" priority="17">
      <formula>F22&gt;0</formula>
    </cfRule>
    <cfRule type="expression" dxfId="64" priority="18">
      <formula>F22&lt;0</formula>
    </cfRule>
  </conditionalFormatting>
  <conditionalFormatting sqref="Q8">
    <cfRule type="expression" dxfId="63" priority="11">
      <formula>Q8&gt;0</formula>
    </cfRule>
    <cfRule type="expression" dxfId="62" priority="12">
      <formula>Q8&lt;0</formula>
    </cfRule>
  </conditionalFormatting>
  <conditionalFormatting sqref="Q7">
    <cfRule type="expression" dxfId="61" priority="13">
      <formula>Q7&gt;0</formula>
    </cfRule>
    <cfRule type="expression" dxfId="60" priority="14">
      <formula>Q7&lt;0</formula>
    </cfRule>
  </conditionalFormatting>
  <conditionalFormatting sqref="M68">
    <cfRule type="expression" dxfId="59" priority="9">
      <formula>M68&gt;0</formula>
    </cfRule>
    <cfRule type="expression" dxfId="58" priority="10">
      <formula>M68&lt;0</formula>
    </cfRule>
  </conditionalFormatting>
  <conditionalFormatting sqref="J36">
    <cfRule type="expression" dxfId="57" priority="7">
      <formula>J36&gt;0</formula>
    </cfRule>
    <cfRule type="expression" dxfId="56" priority="8">
      <formula>J36&lt;0</formula>
    </cfRule>
  </conditionalFormatting>
  <conditionalFormatting sqref="J37:J49 J50:K64">
    <cfRule type="expression" dxfId="55" priority="5">
      <formula>J37&gt;0</formula>
    </cfRule>
    <cfRule type="expression" dxfId="54" priority="6">
      <formula>J37&lt;0</formula>
    </cfRule>
  </conditionalFormatting>
  <conditionalFormatting sqref="Q10">
    <cfRule type="expression" dxfId="53" priority="3">
      <formula>Q10&gt;0</formula>
    </cfRule>
    <cfRule type="expression" dxfId="52" priority="4">
      <formula>Q10&lt;0</formula>
    </cfRule>
  </conditionalFormatting>
  <conditionalFormatting sqref="Q9">
    <cfRule type="expression" dxfId="51" priority="1">
      <formula>Q9&gt;0</formula>
    </cfRule>
    <cfRule type="expression" dxfId="50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40.75</v>
      </c>
      <c r="R4" s="487">
        <v>-3.8899999999999997E-2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11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11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04" t="s">
        <v>78</v>
      </c>
      <c r="P41" s="80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44.825000000000003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44.417500000000004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44.010000000000005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43.602499999999999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43.195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42.787500000000001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42.38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41.972500000000004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41.564999999999998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41.157499999999999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40.75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40.342500000000001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39.935000000000002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39.527499999999996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39.119999999999997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38.712499999999999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38.305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37.897500000000001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37.49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37.082500000000003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36.675000000000004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198.73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198.73</v>
      </c>
      <c r="R4" s="487">
        <v>-4.2799999999999998E-2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04" t="s">
        <v>78</v>
      </c>
      <c r="P45" s="804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218.60300000000001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216.6157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214.6284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212.64109999999999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210.65379999999999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208.66649999999998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206.67920000000001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204.6919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202.7046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200.71729999999999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198.73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196.74269999999999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194.75539999999998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192.76809999999998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190.78079999999997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188.79349999999999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186.80619999999999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184.81890000000001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182.83160000000001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180.8443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178.857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43.95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43.95</v>
      </c>
      <c r="R4" s="487">
        <v>-4.3499999999999997E-2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48.345000000000006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47.905500000000004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47.466000000000008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47.026500000000006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46.587000000000003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46.147500000000008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45.708000000000006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45.268500000000003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44.829000000000001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44.389500000000005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43.95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43.5105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43.071000000000005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42.631500000000003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42.192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41.752499999999998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41.313000000000002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40.873500000000007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40.434000000000005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39.994500000000002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39.555000000000007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127.48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127.48</v>
      </c>
      <c r="R4" s="487">
        <v>-3.32E-2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4" t="s">
        <v>78</v>
      </c>
      <c r="Q39" s="80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140.22800000000001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138.95320000000001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137.67840000000001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136.40360000000001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135.12880000000001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133.85400000000001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132.57920000000001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131.30440000000002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130.02960000000002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128.75480000000002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127.48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126.2052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124.93040000000001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123.65560000000001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122.38079999999999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121.10599999999999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119.8312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118.55640000000001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117.28160000000001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116.00680000000001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114.732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216.46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216.46</v>
      </c>
      <c r="R4" s="487">
        <v>-4.1500000000000002E-2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4" t="s">
        <v>78</v>
      </c>
      <c r="P41" s="80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238.10600000000002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235.94140000000002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233.77680000000004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231.61220000000003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229.44760000000002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227.28300000000002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225.11840000000001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222.9538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220.78920000000002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218.62460000000002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216.46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214.2954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212.13079999999999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209.96620000000001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207.80160000000001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205.637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203.47239999999999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201.30780000000001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199.14320000000001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196.9786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194.81400000000002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95</vt:i4>
      </vt:variant>
    </vt:vector>
  </HeadingPairs>
  <TitlesOfParts>
    <vt:vector size="17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2018-02-09T03:29:36Z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