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OST" sheetId="78" state="hidden" r:id="rId29"/>
    <sheet name="CPN" sheetId="7" state="hidden" r:id="rId30"/>
    <sheet name="EW" sheetId="72" state="hidden" r:id="rId31"/>
    <sheet name="TJX" sheetId="79" state="hidden" r:id="rId32"/>
    <sheet name="WBA" sheetId="84" state="hidden" r:id="rId33"/>
    <sheet name="AZO" sheetId="83" state="hidden" r:id="rId34"/>
    <sheet name="NKE" sheetId="50" r:id="rId35"/>
    <sheet name="MOS" sheetId="58" state="hidden" r:id="rId36"/>
    <sheet name="VGK" sheetId="59" state="hidden" r:id="rId37"/>
    <sheet name="CMG" sheetId="87" state="hidden" r:id="rId38"/>
    <sheet name="HAS" sheetId="90" state="hidden" r:id="rId39"/>
    <sheet name="HSIC" sheetId="82" state="hidden" r:id="rId40"/>
    <sheet name="PDCO" sheetId="88" state="hidden" r:id="rId41"/>
    <sheet name="MU" sheetId="17" r:id="rId42"/>
    <sheet name="IP" sheetId="44" r:id="rId43"/>
    <sheet name="INTC" sheetId="13" state="hidden" r:id="rId44"/>
    <sheet name="HES" sheetId="10" state="hidden" r:id="rId45"/>
    <sheet name="UNP" sheetId="20" state="hidden" r:id="rId46"/>
    <sheet name="NCLH" sheetId="67" state="hidden" r:id="rId47"/>
    <sheet name="SPY" sheetId="47" state="hidden" r:id="rId48"/>
    <sheet name="SWKS" sheetId="41" state="hidden" r:id="rId49"/>
    <sheet name="CNI" sheetId="42" state="hidden" r:id="rId50"/>
    <sheet name="WFC" sheetId="45" state="hidden" r:id="rId51"/>
    <sheet name="AA" sheetId="3" r:id="rId52"/>
    <sheet name="CF" sheetId="61" r:id="rId53"/>
    <sheet name="TGT" sheetId="75" r:id="rId54"/>
    <sheet name="NWL" sheetId="46" state="hidden" r:id="rId55"/>
    <sheet name="KORS" sheetId="16" state="hidden" r:id="rId56"/>
    <sheet name="ALL" sheetId="22" state="hidden" r:id="rId57"/>
    <sheet name="NSC" sheetId="24" state="hidden" r:id="rId58"/>
    <sheet name="AVGO" sheetId="15" state="hidden" r:id="rId59"/>
    <sheet name="UAL" sheetId="52" r:id="rId60"/>
    <sheet name="CAH" sheetId="53" r:id="rId61"/>
    <sheet name="DAL" sheetId="49" state="hidden" r:id="rId62"/>
    <sheet name="TEVA" sheetId="74" r:id="rId63"/>
    <sheet name="DIS" sheetId="34" state="hidden" r:id="rId64"/>
    <sheet name="FTR" sheetId="40" state="hidden" r:id="rId65"/>
    <sheet name="GILD" sheetId="31" state="hidden" r:id="rId66"/>
    <sheet name="WWD" sheetId="28" state="hidden" r:id="rId67"/>
    <sheet name="GIS" sheetId="43" state="hidden" r:id="rId68"/>
    <sheet name="GM" sheetId="29" state="hidden" r:id="rId69"/>
    <sheet name="TMO" sheetId="48" state="hidden" r:id="rId70"/>
    <sheet name="TKR" sheetId="32" state="hidden" r:id="rId71"/>
    <sheet name="UTX" sheetId="30" state="hidden" r:id="rId72"/>
    <sheet name="UNH" sheetId="26" state="hidden" r:id="rId73"/>
  </sheets>
  <functionGroups builtInGroupCount="18"/>
  <definedNames>
    <definedName name="_xlnm._FilterDatabase" localSheetId="0" hidden="1">ACTIVE!$E$1:$M$26</definedName>
    <definedName name="hp?s_AA_Historical_Prices_1" localSheetId="51">AA!$W$1:$AC$68</definedName>
    <definedName name="hp?s_AAPL" localSheetId="6">AAPL!$W$1:$AC$69</definedName>
    <definedName name="hp?s_AKAM_Historical_Prices" localSheetId="14">BMY!$W$1:$AC$70</definedName>
    <definedName name="hp?s_ALL_Historical_Prices" localSheetId="56">ALL!$X$1:$AD$69</definedName>
    <definedName name="hp?s_AVGO" localSheetId="58">AVGO!$W$1:$AC$69</definedName>
    <definedName name="hp?s_AXP_Historical_Prices" localSheetId="7">AXP!$W$1:$AC$70</definedName>
    <definedName name="hp?s_BIIB" localSheetId="3">BIIB!$W$1:$AC$68</definedName>
    <definedName name="hp?s_CAH" localSheetId="60">CAH!$W$1:$AC$69</definedName>
    <definedName name="hp?s_cce" localSheetId="13">CCE!$W$1:$AC$68</definedName>
    <definedName name="hp?s_CNI" localSheetId="49">CNI!$W$1:$AC$69</definedName>
    <definedName name="hp?s_CPN_Historical_Prices" localSheetId="29">CPN!$W$1:$AC$68</definedName>
    <definedName name="hp?s_cvs" localSheetId="18">CVS!$W$1:$AC$69</definedName>
    <definedName name="hp?s_DAL" localSheetId="61">DAL!$W$1:$AC$69</definedName>
    <definedName name="hp?s_DIS" localSheetId="13">CCE!#REF!</definedName>
    <definedName name="hp?s_DIS" localSheetId="63">DIS!$W$1:$AC$68</definedName>
    <definedName name="hp?s_DIS" localSheetId="64">FTR!#REF!</definedName>
    <definedName name="hp?s_ew_Historical_Prices" localSheetId="30">EW!$W$1:$AC$68</definedName>
    <definedName name="hp?s_foxa" localSheetId="10">FOXA!$W$1:$AC$69</definedName>
    <definedName name="hp?s_GILD" localSheetId="65">GILD!#REF!</definedName>
    <definedName name="hp?s_GIS" localSheetId="67">GIS!$X$1:$AD$69</definedName>
    <definedName name="hp?s_GM" localSheetId="68">GM!$W$1:$AC$69</definedName>
    <definedName name="hp?s_HES" localSheetId="44">HES!$W$1:$AC$69</definedName>
    <definedName name="hp?s_INTC_Historical_Prices" localSheetId="43">INTC!$W$1:$AC$69</definedName>
    <definedName name="hp?s_IP" localSheetId="42">IP!$W$1:$AC$69</definedName>
    <definedName name="hp?s_jnj" localSheetId="24">JNJ!$W$1:$AC$69</definedName>
    <definedName name="hp?s_KORS" localSheetId="55">KORS!$W$1:$AC$68</definedName>
    <definedName name="hp?s_LUV" localSheetId="12">LUV!$W$1:$AC$69</definedName>
    <definedName name="hp?s_MYL" localSheetId="4">MYL!$W$1:$AC$68</definedName>
    <definedName name="hp?s_nclh" localSheetId="46">NCLH!$W$1:$AC$68</definedName>
    <definedName name="hp?s_nke" localSheetId="34">NKE!$W$1:$AC$69</definedName>
    <definedName name="hp?s_NSC" localSheetId="57">NSC!$W$1:$AC$69</definedName>
    <definedName name="hp?s_NWL" localSheetId="54">NWL!#REF!</definedName>
    <definedName name="hp?s_pinc" localSheetId="9">PINC!$W$1:$AC$68</definedName>
    <definedName name="hp?s_SPY_Historical_Prices" localSheetId="47">SPY!$W$1:$AC$69</definedName>
    <definedName name="hp?s_SWKS" localSheetId="48">SWKS!$W$1:$AC$69</definedName>
    <definedName name="hp?s_TKR" localSheetId="70">TKR!$W$1:$AC$69</definedName>
    <definedName name="hp?s_tmo" localSheetId="69">TMO!$W$1:$AC$69</definedName>
    <definedName name="hp?s_ual" localSheetId="59">UAL!$W$1:$AC$68</definedName>
    <definedName name="hp?s_UNH" localSheetId="72">UNH!$W$1:$AC$69</definedName>
    <definedName name="hp?s_UNP" localSheetId="45">UNP!$W$1:$AC$69</definedName>
    <definedName name="hp?s_UTX" localSheetId="71">UTX!$W$1:$AC$69</definedName>
    <definedName name="hp?s_vgk" localSheetId="36">VGK!$W$1:$AC$69</definedName>
    <definedName name="hp?s_WFC" localSheetId="50">WFC!$W$1:$AC$69</definedName>
    <definedName name="hp?s_WWD" localSheetId="66">WWD!$W$1:$AC$69</definedName>
    <definedName name="PL" localSheetId="51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3">#REF!</definedName>
    <definedName name="PL" localSheetId="14">#REF!</definedName>
    <definedName name="PL" localSheetId="60">#REF!</definedName>
    <definedName name="PL" localSheetId="52">#REF!</definedName>
    <definedName name="PL" localSheetId="37">#REF!</definedName>
    <definedName name="PL" localSheetId="28">#REF!</definedName>
    <definedName name="PL" localSheetId="18">#REF!</definedName>
    <definedName name="PL" localSheetId="8">#REF!</definedName>
    <definedName name="PL" localSheetId="30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38">#REF!</definedName>
    <definedName name="PL" localSheetId="39">#REF!</definedName>
    <definedName name="PL" localSheetId="24">#REF!</definedName>
    <definedName name="PL" localSheetId="22">#REF!</definedName>
    <definedName name="PL" localSheetId="12">#REF!</definedName>
    <definedName name="PL" localSheetId="35">#REF!</definedName>
    <definedName name="PL" localSheetId="4">#REF!</definedName>
    <definedName name="PL" localSheetId="46">NCLH!$Q$7</definedName>
    <definedName name="PL" localSheetId="34">#REF!</definedName>
    <definedName name="PL" localSheetId="40">#REF!</definedName>
    <definedName name="PL" localSheetId="9">PINC!$Q$7</definedName>
    <definedName name="PL" localSheetId="47">SPY!$Q$7</definedName>
    <definedName name="PL" localSheetId="48">SWKS!$Q$7</definedName>
    <definedName name="PL" localSheetId="53">#REF!</definedName>
    <definedName name="PL" localSheetId="31">#REF!</definedName>
    <definedName name="PL" localSheetId="59">#REF!</definedName>
    <definedName name="PL" localSheetId="25">#REF!</definedName>
    <definedName name="PL" localSheetId="36">#REF!</definedName>
    <definedName name="PL" localSheetId="32">#REF!</definedName>
    <definedName name="PL" localSheetId="50">WFC!$Q$7</definedName>
    <definedName name="q?s_aa_ql_1" localSheetId="51">AA!$T$40:$U$55</definedName>
    <definedName name="q?s_AAPL" localSheetId="6">AAPL!$T$40:$U$55</definedName>
    <definedName name="q?s_AKAM" localSheetId="16">AKAM!$T$43:$U$58</definedName>
    <definedName name="q?s_ALL" localSheetId="56">ALL!$T$40:$U$55</definedName>
    <definedName name="q?s_AVGO" localSheetId="58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0">CAH!$T$43:$U$58</definedName>
    <definedName name="q?s_cce" localSheetId="13">CCE!$T$43:$U$58</definedName>
    <definedName name="q?s_CF" localSheetId="52">CF!$T$56:$U$71</definedName>
    <definedName name="q?s_CNI" localSheetId="49">CNI!$T$43:$U$58</definedName>
    <definedName name="q?s_CPN" localSheetId="29">CPN!$T$43:$U$58</definedName>
    <definedName name="q?s_cvs" localSheetId="18">CVS!$T$43:$U$58</definedName>
    <definedName name="q?s_DAL" localSheetId="61">DAL!$T$43:$U$58</definedName>
    <definedName name="q?s_dg" localSheetId="8">DG!$T$43:$U$58</definedName>
    <definedName name="q?s_DIS" localSheetId="63">DIS!$T$43:$U$58</definedName>
    <definedName name="q?s_ew" localSheetId="30">EW!$T$43:$U$58</definedName>
    <definedName name="q?s_F" localSheetId="23">F!$T$43:$U$58</definedName>
    <definedName name="q?s_foxa" localSheetId="10">FOXA!$T$43:$U$58</definedName>
    <definedName name="q?s_FTR" localSheetId="64">FTR!$T$43:$U$58</definedName>
    <definedName name="q?s_GILD" localSheetId="65">GILD!$T$43:$U$58</definedName>
    <definedName name="q?s_GIS_1" localSheetId="67">GIS!$T$43:$U$58</definedName>
    <definedName name="q?s_GM" localSheetId="68">GM!$T$43:$U$58</definedName>
    <definedName name="q?s_HES" localSheetId="44">HES!$T$43:$U$58</definedName>
    <definedName name="q?s_INTC" localSheetId="43">INTC!$T$43:$U$58</definedName>
    <definedName name="q?s_IP" localSheetId="42">IP!$T$43:$U$58</definedName>
    <definedName name="q?s_JNJ" localSheetId="24">JNJ!$T$43:$U$58</definedName>
    <definedName name="q?s_KORS" localSheetId="55">KORS!$T$43:$U$58</definedName>
    <definedName name="q?s_KR" localSheetId="22">KR!$T$25:$U$40</definedName>
    <definedName name="q?s_luv_ql_1" localSheetId="12">LUV!$T$43:$U$58</definedName>
    <definedName name="q?s_MU" localSheetId="41">MU!#REF!</definedName>
    <definedName name="q?s_MYL" localSheetId="4">MYL!$T$43:$U$58</definedName>
    <definedName name="q?s_nclh" localSheetId="46">NCLH!$T$40:$U$55</definedName>
    <definedName name="q?s_NKE" localSheetId="34">NKE!$T$43:$U$58</definedName>
    <definedName name="q?s_nsc" localSheetId="57">NSC!$T$43:$U$58</definedName>
    <definedName name="q?s_NSC" localSheetId="45">UNP!$T$43:$U$58</definedName>
    <definedName name="q?s_NWL" localSheetId="54">NWL!$T$43:$U$58</definedName>
    <definedName name="q?s_pinc" localSheetId="9">PINC!$T$40:$U$55</definedName>
    <definedName name="q?s_SIG" localSheetId="5">SIG!#REF!</definedName>
    <definedName name="q?s_SPY" localSheetId="47">SPY!$T$40:$U$53</definedName>
    <definedName name="q?s_SWKS" localSheetId="48">SWKS!$T$40:$U$55</definedName>
    <definedName name="q?s_tgt" localSheetId="53">TGT!$T$43:$U$58</definedName>
    <definedName name="q?s_TKR" localSheetId="70">TKR!$T$43:$U$58</definedName>
    <definedName name="q?s_tmo" localSheetId="69">TMO!$T$43:$U$58</definedName>
    <definedName name="q?s_UAL" localSheetId="59">UAL!$T$43:$U$58</definedName>
    <definedName name="q?s_UNH" localSheetId="72">UNH!$T$43:$U$58</definedName>
    <definedName name="q?s_UTX" localSheetId="71">UTX!$T$43:$U$58</definedName>
    <definedName name="q?s_vgk" localSheetId="36">VGK!$T$43:$U$56</definedName>
    <definedName name="q?s_WFC" localSheetId="50">WFC!$T$43:$U$58</definedName>
    <definedName name="q?s_WWD" localSheetId="6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9" i="82" l="1"/>
  <c r="H39" i="82"/>
  <c r="G39" i="82"/>
  <c r="F7" i="82"/>
  <c r="F18" i="82" s="1"/>
  <c r="C18" i="82"/>
  <c r="A575" i="38"/>
  <c r="D575" i="38"/>
  <c r="V575" i="38" s="1"/>
  <c r="E575" i="38"/>
  <c r="G575" i="38"/>
  <c r="H575" i="38"/>
  <c r="K575" i="38"/>
  <c r="L575" i="38" s="1"/>
  <c r="W575" i="38" s="1"/>
  <c r="M575" i="38"/>
  <c r="N575" i="38" s="1"/>
  <c r="O575" i="38" s="1"/>
  <c r="S575" i="38"/>
  <c r="F61" i="58"/>
  <c r="H61" i="58"/>
  <c r="G61" i="58"/>
  <c r="F16" i="58"/>
  <c r="G43" i="70"/>
  <c r="F43" i="70"/>
  <c r="H43" i="70"/>
  <c r="F13" i="70"/>
  <c r="F100" i="51"/>
  <c r="G100" i="51"/>
  <c r="H100" i="51"/>
  <c r="F27" i="51"/>
  <c r="P575" i="38" l="1"/>
  <c r="Q575" i="38" s="1"/>
  <c r="X575" i="38"/>
  <c r="U575" i="38"/>
  <c r="A574" i="38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48" i="25"/>
  <c r="H148" i="25"/>
  <c r="G14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8" i="70"/>
  <c r="C18" i="70"/>
  <c r="F41" i="51"/>
  <c r="C41" i="51"/>
  <c r="F147" i="25"/>
  <c r="G147" i="25"/>
  <c r="H147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0" i="58"/>
  <c r="H60" i="58"/>
  <c r="G60" i="58"/>
  <c r="K11" i="58"/>
  <c r="K18" i="58" s="1"/>
  <c r="H18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46" i="25"/>
  <c r="G146" i="25"/>
  <c r="H14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45" i="25"/>
  <c r="H145" i="25"/>
  <c r="G145" i="25"/>
  <c r="K41" i="25"/>
  <c r="F33" i="81"/>
  <c r="H33" i="81"/>
  <c r="G33" i="81"/>
  <c r="F7" i="81"/>
  <c r="C18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C18" i="58"/>
  <c r="F59" i="58"/>
  <c r="H59" i="58"/>
  <c r="G59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58" i="58"/>
  <c r="H58" i="58"/>
  <c r="G58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44" i="25"/>
  <c r="H144" i="25"/>
  <c r="G144" i="25"/>
  <c r="K40" i="25"/>
  <c r="F143" i="25"/>
  <c r="H143" i="25"/>
  <c r="G143" i="25"/>
  <c r="K39" i="25"/>
  <c r="F35" i="82"/>
  <c r="H35" i="82"/>
  <c r="G35" i="82"/>
  <c r="K4" i="82"/>
  <c r="F53" i="25"/>
  <c r="O565" i="38" l="1"/>
  <c r="U565" i="38"/>
  <c r="P565" i="38"/>
  <c r="Q11" i="89"/>
  <c r="F142" i="25"/>
  <c r="H142" i="25"/>
  <c r="G14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41" i="25"/>
  <c r="H141" i="25"/>
  <c r="G141" i="25"/>
  <c r="F51" i="25"/>
  <c r="F57" i="58"/>
  <c r="H57" i="58"/>
  <c r="G57" i="58"/>
  <c r="F15" i="58"/>
  <c r="H21" i="74"/>
  <c r="G21" i="74"/>
  <c r="F21" i="74"/>
  <c r="F2" i="74"/>
  <c r="C18" i="77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56" i="58"/>
  <c r="G56" i="58"/>
  <c r="H56" i="58"/>
  <c r="F34" i="82"/>
  <c r="G34" i="82"/>
  <c r="H34" i="82"/>
  <c r="F140" i="25" l="1"/>
  <c r="H140" i="25"/>
  <c r="G140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39" i="25"/>
  <c r="H139" i="25"/>
  <c r="G13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5" i="58"/>
  <c r="H55" i="58"/>
  <c r="G55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38" i="25"/>
  <c r="G138" i="25"/>
  <c r="H13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37" i="25"/>
  <c r="G137" i="25"/>
  <c r="H137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K85" i="90"/>
  <c r="F85" i="90"/>
  <c r="K19" i="90"/>
  <c r="F19" i="90"/>
  <c r="H85" i="90"/>
  <c r="C85" i="90"/>
  <c r="M85" i="90"/>
  <c r="M19" i="90"/>
  <c r="H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36" i="25"/>
  <c r="H136" i="25"/>
  <c r="G136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35" i="25"/>
  <c r="G135" i="25"/>
  <c r="H135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34" i="25"/>
  <c r="H134" i="25"/>
  <c r="G134" i="25"/>
  <c r="K34" i="25"/>
  <c r="R11" i="58"/>
  <c r="Q11" i="58" s="1"/>
  <c r="F54" i="58"/>
  <c r="H54" i="58"/>
  <c r="G54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K19" i="89"/>
  <c r="C19" i="89"/>
  <c r="M19" i="89"/>
  <c r="K85" i="89"/>
  <c r="F85" i="89"/>
  <c r="C85" i="89"/>
  <c r="M85" i="89"/>
  <c r="H19" i="89"/>
  <c r="H85" i="89"/>
  <c r="H42" i="51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H19" i="88"/>
  <c r="H85" i="88"/>
  <c r="K85" i="87"/>
  <c r="K19" i="88"/>
  <c r="M85" i="88"/>
  <c r="K85" i="88"/>
  <c r="M19" i="87"/>
  <c r="F85" i="88"/>
  <c r="C85" i="88"/>
  <c r="M19" i="88"/>
  <c r="F19" i="87"/>
  <c r="C19" i="87"/>
  <c r="K19" i="87"/>
  <c r="F85" i="87"/>
  <c r="H85" i="87"/>
  <c r="M85" i="87"/>
  <c r="C85" i="87"/>
  <c r="H19" i="87"/>
  <c r="F19" i="88"/>
  <c r="C19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85" i="86"/>
  <c r="M85" i="86"/>
  <c r="H19" i="86"/>
  <c r="M19" i="86"/>
  <c r="C85" i="86"/>
  <c r="F85" i="86"/>
  <c r="F19" i="86"/>
  <c r="K19" i="86"/>
  <c r="H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2" i="58"/>
  <c r="G52" i="58"/>
  <c r="H52" i="58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25" i="25"/>
  <c r="H125" i="25"/>
  <c r="G12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K19" i="46"/>
  <c r="H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76" i="51"/>
  <c r="G76" i="51"/>
  <c r="H76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48" i="58"/>
  <c r="H48" i="58"/>
  <c r="G48" i="58"/>
  <c r="F75" i="51"/>
  <c r="G75" i="51"/>
  <c r="H75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K19" i="85"/>
  <c r="M85" i="85"/>
  <c r="K85" i="85"/>
  <c r="H85" i="85"/>
  <c r="F85" i="85"/>
  <c r="C19" i="85"/>
  <c r="H19" i="85"/>
  <c r="F19" i="85"/>
  <c r="C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85" i="83"/>
  <c r="F19" i="83"/>
  <c r="H85" i="84"/>
  <c r="K85" i="84"/>
  <c r="M85" i="84"/>
  <c r="H19" i="83"/>
  <c r="H19" i="84"/>
  <c r="K19" i="83"/>
  <c r="K85" i="83"/>
  <c r="M85" i="83"/>
  <c r="C19" i="84"/>
  <c r="C85" i="84"/>
  <c r="M19" i="84"/>
  <c r="H85" i="83"/>
  <c r="F19" i="84"/>
  <c r="C85" i="83"/>
  <c r="F85" i="84"/>
  <c r="M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72" i="51"/>
  <c r="G72" i="51"/>
  <c r="H72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D482" i="38"/>
  <c r="E482" i="38"/>
  <c r="G482" i="38"/>
  <c r="H482" i="38"/>
  <c r="K482" i="38"/>
  <c r="L482" i="38" s="1"/>
  <c r="M482" i="38"/>
  <c r="U482" i="38" s="1"/>
  <c r="S482" i="38"/>
  <c r="F85" i="82"/>
  <c r="H85" i="82"/>
  <c r="C85" i="82"/>
  <c r="H19" i="82"/>
  <c r="C18" i="74"/>
  <c r="M85" i="82"/>
  <c r="H18" i="74"/>
  <c r="M18" i="74"/>
  <c r="K85" i="82"/>
  <c r="M19" i="82"/>
  <c r="F19" i="82"/>
  <c r="C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C96" i="31"/>
  <c r="C78" i="75"/>
  <c r="M78" i="75"/>
  <c r="M96" i="31"/>
  <c r="K78" i="75"/>
  <c r="K96" i="31"/>
  <c r="H96" i="31"/>
  <c r="H78" i="75"/>
  <c r="F96" i="31"/>
  <c r="F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4" i="58"/>
  <c r="G44" i="58"/>
  <c r="H44" i="58"/>
  <c r="F14" i="58"/>
  <c r="H18" i="64"/>
  <c r="F36" i="64"/>
  <c r="G36" i="64"/>
  <c r="H36" i="64"/>
  <c r="M85" i="64"/>
  <c r="H19" i="64"/>
  <c r="H85" i="64"/>
  <c r="K19" i="64"/>
  <c r="K85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19" i="81"/>
  <c r="C85" i="81"/>
  <c r="F19" i="81"/>
  <c r="K85" i="81"/>
  <c r="M85" i="81"/>
  <c r="H85" i="81"/>
  <c r="M19" i="81"/>
  <c r="F85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M85" i="80"/>
  <c r="H19" i="80"/>
  <c r="H85" i="80"/>
  <c r="K85" i="80"/>
  <c r="K19" i="80"/>
  <c r="C19" i="80"/>
  <c r="F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65" i="79"/>
  <c r="C65" i="79"/>
  <c r="H65" i="79"/>
  <c r="K19" i="79"/>
  <c r="K65" i="79"/>
  <c r="F65" i="79"/>
  <c r="M19" i="79"/>
  <c r="H19" i="79"/>
  <c r="F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K19" i="78"/>
  <c r="H19" i="78"/>
  <c r="F85" i="78"/>
  <c r="H85" i="78"/>
  <c r="K85" i="78"/>
  <c r="M19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M85" i="77"/>
  <c r="M19" i="77"/>
  <c r="H19" i="77"/>
  <c r="K85" i="77"/>
  <c r="H85" i="77"/>
  <c r="C85" i="77"/>
  <c r="F19" i="77"/>
  <c r="C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62" i="51"/>
  <c r="G62" i="51"/>
  <c r="H62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H77" i="69"/>
  <c r="M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C19" i="76"/>
  <c r="H19" i="76"/>
  <c r="M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59" i="51"/>
  <c r="G59" i="51"/>
  <c r="H59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55" i="51"/>
  <c r="G55" i="51"/>
  <c r="H55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C685" i="25"/>
  <c r="M685" i="25"/>
  <c r="H685" i="25"/>
  <c r="K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1" i="58"/>
  <c r="H141" i="58"/>
  <c r="C141" i="58"/>
  <c r="K132" i="58"/>
  <c r="F132" i="58"/>
  <c r="K131" i="58"/>
  <c r="F131" i="58"/>
  <c r="K125" i="58"/>
  <c r="F125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H104" i="58"/>
  <c r="G104" i="58"/>
  <c r="F104" i="58"/>
  <c r="H103" i="58"/>
  <c r="G103" i="58"/>
  <c r="F103" i="58"/>
  <c r="H102" i="58"/>
  <c r="G102" i="58"/>
  <c r="F102" i="58"/>
  <c r="H101" i="58"/>
  <c r="G101" i="58"/>
  <c r="F101" i="58"/>
  <c r="P61" i="58"/>
  <c r="H100" i="58"/>
  <c r="G100" i="58"/>
  <c r="F100" i="58"/>
  <c r="P60" i="58"/>
  <c r="H99" i="58"/>
  <c r="G99" i="58"/>
  <c r="F99" i="58"/>
  <c r="P59" i="58"/>
  <c r="H98" i="58"/>
  <c r="G98" i="58"/>
  <c r="F98" i="58"/>
  <c r="P58" i="58"/>
  <c r="H97" i="58"/>
  <c r="G97" i="58"/>
  <c r="F97" i="58"/>
  <c r="P57" i="58"/>
  <c r="P56" i="58"/>
  <c r="P55" i="58"/>
  <c r="P54" i="58"/>
  <c r="H93" i="58"/>
  <c r="G93" i="58"/>
  <c r="F93" i="58"/>
  <c r="P53" i="58"/>
  <c r="H92" i="58"/>
  <c r="G92" i="58"/>
  <c r="F92" i="58"/>
  <c r="P52" i="58"/>
  <c r="H91" i="58"/>
  <c r="G91" i="58"/>
  <c r="F91" i="58"/>
  <c r="P51" i="58"/>
  <c r="H90" i="58"/>
  <c r="G90" i="58"/>
  <c r="F90" i="58"/>
  <c r="P50" i="58"/>
  <c r="H89" i="58"/>
  <c r="G89" i="58"/>
  <c r="F89" i="58"/>
  <c r="P49" i="58"/>
  <c r="H88" i="58"/>
  <c r="G88" i="58"/>
  <c r="F88" i="58"/>
  <c r="P48" i="58"/>
  <c r="H87" i="58"/>
  <c r="G87" i="58"/>
  <c r="F87" i="58"/>
  <c r="P47" i="58"/>
  <c r="H86" i="58"/>
  <c r="G86" i="58"/>
  <c r="F86" i="58"/>
  <c r="P46" i="58"/>
  <c r="H85" i="58"/>
  <c r="G85" i="58"/>
  <c r="F85" i="58"/>
  <c r="P45" i="58"/>
  <c r="H84" i="58"/>
  <c r="G84" i="58"/>
  <c r="F84" i="58"/>
  <c r="P44" i="58"/>
  <c r="H83" i="58"/>
  <c r="G83" i="58"/>
  <c r="F83" i="58"/>
  <c r="P43" i="58"/>
  <c r="H82" i="58"/>
  <c r="G82" i="58"/>
  <c r="F82" i="58"/>
  <c r="P42" i="58"/>
  <c r="H81" i="58"/>
  <c r="G81" i="58"/>
  <c r="F81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70"/>
  <c r="M19" i="61"/>
  <c r="M90" i="72"/>
  <c r="M19" i="60"/>
  <c r="F19" i="52"/>
  <c r="F19" i="62"/>
  <c r="K142" i="58"/>
  <c r="M19" i="68"/>
  <c r="F67" i="60"/>
  <c r="H213" i="57"/>
  <c r="F86" i="53"/>
  <c r="C23" i="17"/>
  <c r="C213" i="57"/>
  <c r="H19" i="55"/>
  <c r="M23" i="57"/>
  <c r="H19" i="71"/>
  <c r="F51" i="54"/>
  <c r="F19" i="66"/>
  <c r="M19" i="34"/>
  <c r="C72" i="59"/>
  <c r="H86" i="53"/>
  <c r="K19" i="75"/>
  <c r="K156" i="49"/>
  <c r="C19" i="75"/>
  <c r="K19" i="72"/>
  <c r="K67" i="60"/>
  <c r="M100" i="34"/>
  <c r="C142" i="58"/>
  <c r="C19" i="68"/>
  <c r="F156" i="49"/>
  <c r="F19" i="63"/>
  <c r="K86" i="53"/>
  <c r="H23" i="17"/>
  <c r="M81" i="61"/>
  <c r="M94" i="52"/>
  <c r="F100" i="34"/>
  <c r="H19" i="54"/>
  <c r="H100" i="34"/>
  <c r="K19" i="59"/>
  <c r="F19" i="73"/>
  <c r="H30" i="49"/>
  <c r="C19" i="61"/>
  <c r="C67" i="60"/>
  <c r="M19" i="3"/>
  <c r="K51" i="54"/>
  <c r="C90" i="72"/>
  <c r="M156" i="49"/>
  <c r="H90" i="72"/>
  <c r="H19" i="63"/>
  <c r="H19" i="75"/>
  <c r="M19" i="62"/>
  <c r="C63" i="66"/>
  <c r="K19" i="68"/>
  <c r="H55" i="50"/>
  <c r="K19" i="53"/>
  <c r="K19" i="41"/>
  <c r="K213" i="57"/>
  <c r="M19" i="72"/>
  <c r="H19" i="62"/>
  <c r="C94" i="52"/>
  <c r="F23" i="17"/>
  <c r="K19" i="50"/>
  <c r="C19" i="41"/>
  <c r="F77" i="70"/>
  <c r="F63" i="66"/>
  <c r="K100" i="34"/>
  <c r="H19" i="53"/>
  <c r="C100" i="34"/>
  <c r="F19" i="34"/>
  <c r="M19" i="58"/>
  <c r="C30" i="49"/>
  <c r="H19" i="50"/>
  <c r="H19" i="73"/>
  <c r="F94" i="52"/>
  <c r="F19" i="72"/>
  <c r="M65" i="63"/>
  <c r="C65" i="71"/>
  <c r="H19" i="45"/>
  <c r="K19" i="66"/>
  <c r="F19" i="45"/>
  <c r="M19" i="53"/>
  <c r="C19" i="63"/>
  <c r="H19" i="69"/>
  <c r="C85" i="64"/>
  <c r="C51" i="54"/>
  <c r="H19" i="60"/>
  <c r="M25" i="31"/>
  <c r="H156" i="49"/>
  <c r="C19" i="72"/>
  <c r="C19" i="55"/>
  <c r="F19" i="75"/>
  <c r="M72" i="59"/>
  <c r="C19" i="34"/>
  <c r="K19" i="54"/>
  <c r="C77" i="70"/>
  <c r="H19" i="59"/>
  <c r="K55" i="50"/>
  <c r="K19" i="70"/>
  <c r="H65" i="63"/>
  <c r="F142" i="58"/>
  <c r="F25" i="31"/>
  <c r="H119" i="7"/>
  <c r="K63" i="66"/>
  <c r="H67" i="60"/>
  <c r="M19" i="71"/>
  <c r="K19" i="71"/>
  <c r="H19" i="72"/>
  <c r="K19" i="3"/>
  <c r="C19" i="60"/>
  <c r="H19" i="68"/>
  <c r="C19" i="54"/>
  <c r="F65" i="71"/>
  <c r="F213" i="57"/>
  <c r="H30" i="40"/>
  <c r="C19" i="50"/>
  <c r="K23" i="17"/>
  <c r="F55" i="50"/>
  <c r="M75" i="41"/>
  <c r="C81" i="61"/>
  <c r="M451" i="17"/>
  <c r="M67" i="60"/>
  <c r="C86" i="53"/>
  <c r="K94" i="52"/>
  <c r="M55" i="50"/>
  <c r="M19" i="55"/>
  <c r="M19" i="52"/>
  <c r="C19" i="52"/>
  <c r="K19" i="62"/>
  <c r="H19" i="66"/>
  <c r="H65" i="71"/>
  <c r="F19" i="50"/>
  <c r="M19" i="73"/>
  <c r="F451" i="17"/>
  <c r="K30" i="49"/>
  <c r="C19" i="45"/>
  <c r="K77" i="70"/>
  <c r="K92" i="45"/>
  <c r="F81" i="61"/>
  <c r="C25" i="31"/>
  <c r="M19" i="45"/>
  <c r="C156" i="49"/>
  <c r="H81" i="61"/>
  <c r="K19" i="73"/>
  <c r="M51" i="54"/>
  <c r="C19" i="64"/>
  <c r="F30" i="49"/>
  <c r="K451" i="17"/>
  <c r="K19" i="55"/>
  <c r="K23" i="57"/>
  <c r="F92" i="45"/>
  <c r="H19" i="3"/>
  <c r="H75" i="41"/>
  <c r="F30" i="40"/>
  <c r="C19" i="69"/>
  <c r="H142" i="58"/>
  <c r="C19" i="73"/>
  <c r="K19" i="61"/>
  <c r="M213" i="57"/>
  <c r="C19" i="66"/>
  <c r="M19" i="41"/>
  <c r="H19" i="61"/>
  <c r="F72" i="59"/>
  <c r="F19" i="61"/>
  <c r="H19" i="52"/>
  <c r="K19" i="69"/>
  <c r="F19" i="68"/>
  <c r="F19" i="64"/>
  <c r="M65" i="71"/>
  <c r="K19" i="52"/>
  <c r="C19" i="59"/>
  <c r="M19" i="66"/>
  <c r="K30" i="40"/>
  <c r="F18" i="74"/>
  <c r="K119" i="7"/>
  <c r="K72" i="59"/>
  <c r="F119" i="7"/>
  <c r="M63" i="66"/>
  <c r="K19" i="60"/>
  <c r="K90" i="72"/>
  <c r="K65" i="71"/>
  <c r="M19" i="70"/>
  <c r="H19" i="34"/>
  <c r="M30" i="49"/>
  <c r="M19" i="75"/>
  <c r="F19" i="41"/>
  <c r="F90" i="72"/>
  <c r="M77" i="70"/>
  <c r="K19" i="34"/>
  <c r="F65" i="63"/>
  <c r="F19" i="54"/>
  <c r="H51" i="54"/>
  <c r="C65" i="63"/>
  <c r="F75" i="41"/>
  <c r="F19" i="60"/>
  <c r="F19" i="59"/>
  <c r="M119" i="7"/>
  <c r="H92" i="45"/>
  <c r="M30" i="40"/>
  <c r="C19" i="53"/>
  <c r="K19" i="45"/>
  <c r="M142" i="58"/>
  <c r="K65" i="63"/>
  <c r="H19" i="58"/>
  <c r="H72" i="59"/>
  <c r="C19" i="71"/>
  <c r="K19" i="58"/>
  <c r="H77" i="70"/>
  <c r="M19" i="69"/>
  <c r="H19" i="41"/>
  <c r="H63" i="66"/>
  <c r="K75" i="41"/>
  <c r="F19" i="53"/>
  <c r="H94" i="52"/>
  <c r="C75" i="41"/>
  <c r="K18" i="74"/>
  <c r="F19" i="69"/>
  <c r="H451" i="17"/>
  <c r="F85" i="64"/>
  <c r="M92" i="45"/>
  <c r="F19" i="55"/>
  <c r="C92" i="45"/>
  <c r="F19" i="71"/>
  <c r="M19" i="54"/>
  <c r="M19" i="50"/>
  <c r="M19" i="59"/>
  <c r="M86" i="53"/>
  <c r="M42" i="51"/>
  <c r="C30" i="40"/>
  <c r="K81" i="61"/>
  <c r="M23" i="17"/>
  <c r="K19" i="63"/>
  <c r="F19" i="3"/>
  <c r="C19" i="3"/>
  <c r="C19" i="62"/>
  <c r="M19" i="63"/>
  <c r="C55" i="50"/>
  <c r="C119" i="7"/>
  <c r="C451" i="17"/>
  <c r="K25" i="31"/>
  <c r="H25" i="31"/>
  <c r="K42" i="51"/>
  <c r="F19" i="43"/>
  <c r="H61" i="25"/>
  <c r="F61" i="25"/>
  <c r="C61" i="25"/>
  <c r="F23" i="57"/>
  <c r="C23" i="57"/>
  <c r="F19" i="58"/>
  <c r="C19" i="58"/>
  <c r="F19" i="70"/>
  <c r="C19" i="70"/>
  <c r="F42" i="51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1" i="58"/>
  <c r="K141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<sst xmlns="http://schemas.openxmlformats.org/spreadsheetml/2006/main" count="6599" uniqueCount="986">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</sst>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25"/>
      <tableStyleElement type="headerRow" dxfId="2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46784"/>
        <c:axId val="434379120"/>
      </c:scatterChart>
      <c:valAx>
        <c:axId val="20304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9120"/>
        <c:crosses val="autoZero"/>
        <c:crossBetween val="midCat"/>
      </c:valAx>
      <c:valAx>
        <c:axId val="4343791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4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90736"/>
        <c:axId val="444991800"/>
      </c:scatterChart>
      <c:valAx>
        <c:axId val="44499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91800"/>
        <c:crosses val="autoZero"/>
        <c:crossBetween val="midCat"/>
      </c:valAx>
      <c:valAx>
        <c:axId val="44499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907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022200"/>
        <c:axId val="454624400"/>
      </c:scatterChart>
      <c:valAx>
        <c:axId val="44402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4400"/>
        <c:crosses val="autoZero"/>
        <c:crossBetween val="midCat"/>
      </c:valAx>
      <c:valAx>
        <c:axId val="4546244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2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078856"/>
        <c:axId val="444079240"/>
      </c:scatterChart>
      <c:valAx>
        <c:axId val="444078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79240"/>
        <c:crosses val="autoZero"/>
        <c:crossBetween val="midCat"/>
      </c:valAx>
      <c:valAx>
        <c:axId val="4440792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7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50896"/>
        <c:axId val="454851288"/>
      </c:scatterChart>
      <c:valAx>
        <c:axId val="45485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51288"/>
        <c:crosses val="autoZero"/>
        <c:crossBetween val="midCat"/>
      </c:valAx>
      <c:valAx>
        <c:axId val="45485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5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52072"/>
        <c:axId val="454850504"/>
      </c:scatterChart>
      <c:valAx>
        <c:axId val="45485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50504"/>
        <c:crosses val="autoZero"/>
        <c:crossBetween val="midCat"/>
      </c:valAx>
      <c:valAx>
        <c:axId val="45485050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5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52464"/>
        <c:axId val="454852856"/>
      </c:scatterChart>
      <c:valAx>
        <c:axId val="45485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52856"/>
        <c:crosses val="autoZero"/>
        <c:crossBetween val="midCat"/>
      </c:valAx>
      <c:valAx>
        <c:axId val="454852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524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60912"/>
        <c:axId val="455561304"/>
      </c:lineChart>
      <c:dateAx>
        <c:axId val="45556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1304"/>
        <c:crosses val="autoZero"/>
        <c:auto val="1"/>
        <c:lblOffset val="100"/>
        <c:baseTimeUnit val="days"/>
      </c:dateAx>
      <c:valAx>
        <c:axId val="455561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64440"/>
        <c:axId val="434174760"/>
      </c:lineChart>
      <c:dateAx>
        <c:axId val="45556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74760"/>
        <c:crosses val="autoZero"/>
        <c:auto val="1"/>
        <c:lblOffset val="100"/>
        <c:baseTimeUnit val="days"/>
      </c:dateAx>
      <c:valAx>
        <c:axId val="4341747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6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176720"/>
        <c:axId val="434177112"/>
      </c:lineChart>
      <c:dateAx>
        <c:axId val="43417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77112"/>
        <c:crosses val="autoZero"/>
        <c:auto val="1"/>
        <c:lblOffset val="100"/>
        <c:baseTimeUnit val="days"/>
      </c:dateAx>
      <c:valAx>
        <c:axId val="434177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7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094192"/>
        <c:axId val="456094584"/>
      </c:lineChart>
      <c:dateAx>
        <c:axId val="45609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094584"/>
        <c:crosses val="autoZero"/>
        <c:auto val="1"/>
        <c:lblOffset val="100"/>
        <c:baseTimeUnit val="days"/>
      </c:dateAx>
      <c:valAx>
        <c:axId val="45609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09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096544"/>
        <c:axId val="456781624"/>
      </c:lineChart>
      <c:dateAx>
        <c:axId val="45609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81624"/>
        <c:crosses val="autoZero"/>
        <c:auto val="1"/>
        <c:lblOffset val="100"/>
        <c:baseTimeUnit val="days"/>
      </c:dateAx>
      <c:valAx>
        <c:axId val="456781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09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783584"/>
        <c:axId val="456783976"/>
      </c:lineChart>
      <c:dateAx>
        <c:axId val="45678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83976"/>
        <c:crosses val="autoZero"/>
        <c:auto val="1"/>
        <c:lblOffset val="100"/>
        <c:baseTimeUnit val="days"/>
      </c:dateAx>
      <c:valAx>
        <c:axId val="4567839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8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38200"/>
        <c:axId val="457638592"/>
      </c:lineChart>
      <c:dateAx>
        <c:axId val="457638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38592"/>
        <c:crosses val="autoZero"/>
        <c:auto val="1"/>
        <c:lblOffset val="100"/>
        <c:baseTimeUnit val="days"/>
      </c:dateAx>
      <c:valAx>
        <c:axId val="4576385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3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40552"/>
        <c:axId val="457640944"/>
      </c:lineChart>
      <c:dateAx>
        <c:axId val="45764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40944"/>
        <c:crosses val="autoZero"/>
        <c:auto val="1"/>
        <c:lblOffset val="100"/>
        <c:baseTimeUnit val="days"/>
      </c:dateAx>
      <c:valAx>
        <c:axId val="457640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4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715168"/>
        <c:axId val="455715560"/>
      </c:lineChart>
      <c:catAx>
        <c:axId val="45571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15560"/>
        <c:crosses val="autoZero"/>
        <c:auto val="1"/>
        <c:lblAlgn val="ctr"/>
        <c:lblOffset val="100"/>
        <c:noMultiLvlLbl val="0"/>
      </c:catAx>
      <c:valAx>
        <c:axId val="455715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1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48560"/>
        <c:axId val="468748952"/>
      </c:lineChart>
      <c:dateAx>
        <c:axId val="46874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48952"/>
        <c:crosses val="autoZero"/>
        <c:auto val="1"/>
        <c:lblOffset val="100"/>
        <c:baseTimeUnit val="days"/>
      </c:dateAx>
      <c:valAx>
        <c:axId val="468748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4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99080"/>
        <c:axId val="469499472"/>
      </c:lineChart>
      <c:dateAx>
        <c:axId val="46949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499472"/>
        <c:crosses val="autoZero"/>
        <c:auto val="1"/>
        <c:lblOffset val="100"/>
        <c:baseTimeUnit val="days"/>
      </c:dateAx>
      <c:valAx>
        <c:axId val="4694994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49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01432"/>
        <c:axId val="470027256"/>
      </c:lineChart>
      <c:catAx>
        <c:axId val="46950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27256"/>
        <c:crosses val="autoZero"/>
        <c:auto val="1"/>
        <c:lblAlgn val="ctr"/>
        <c:lblOffset val="100"/>
        <c:noMultiLvlLbl val="0"/>
      </c:catAx>
      <c:valAx>
        <c:axId val="470027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0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30784"/>
        <c:axId val="498503352"/>
      </c:lineChart>
      <c:catAx>
        <c:axId val="470030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03352"/>
        <c:crosses val="autoZero"/>
        <c:auto val="1"/>
        <c:lblAlgn val="ctr"/>
        <c:lblOffset val="100"/>
        <c:noMultiLvlLbl val="0"/>
      </c:catAx>
      <c:valAx>
        <c:axId val="4985033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05312"/>
        <c:axId val="498505704"/>
      </c:lineChart>
      <c:dateAx>
        <c:axId val="49850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05704"/>
        <c:crosses val="autoZero"/>
        <c:auto val="1"/>
        <c:lblOffset val="100"/>
        <c:baseTimeUnit val="days"/>
      </c:dateAx>
      <c:valAx>
        <c:axId val="4985057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0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296240"/>
        <c:axId val="539296632"/>
      </c:lineChart>
      <c:catAx>
        <c:axId val="53929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6632"/>
        <c:crosses val="autoZero"/>
        <c:auto val="1"/>
        <c:lblAlgn val="ctr"/>
        <c:lblOffset val="100"/>
        <c:noMultiLvlLbl val="0"/>
      </c:catAx>
      <c:valAx>
        <c:axId val="539296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298592"/>
        <c:axId val="539298984"/>
      </c:lineChart>
      <c:dateAx>
        <c:axId val="53929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8984"/>
        <c:crosses val="autoZero"/>
        <c:auto val="1"/>
        <c:lblOffset val="100"/>
        <c:baseTimeUnit val="days"/>
      </c:dateAx>
      <c:valAx>
        <c:axId val="5392989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29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91704"/>
        <c:axId val="539692096"/>
      </c:lineChart>
      <c:dateAx>
        <c:axId val="53969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92096"/>
        <c:crosses val="autoZero"/>
        <c:auto val="1"/>
        <c:lblOffset val="100"/>
        <c:baseTimeUnit val="days"/>
      </c:dateAx>
      <c:valAx>
        <c:axId val="5396920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9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94056"/>
        <c:axId val="539686424"/>
      </c:lineChart>
      <c:dateAx>
        <c:axId val="53969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6424"/>
        <c:crosses val="autoZero"/>
        <c:auto val="1"/>
        <c:lblOffset val="100"/>
        <c:baseTimeUnit val="days"/>
      </c:dateAx>
      <c:valAx>
        <c:axId val="539686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9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88384"/>
        <c:axId val="539688776"/>
      </c:lineChart>
      <c:dateAx>
        <c:axId val="539688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8776"/>
        <c:crosses val="autoZero"/>
        <c:auto val="1"/>
        <c:lblOffset val="100"/>
        <c:baseTimeUnit val="days"/>
      </c:dateAx>
      <c:valAx>
        <c:axId val="5396887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8720"/>
        <c:axId val="540119112"/>
      </c:lineChart>
      <c:dateAx>
        <c:axId val="5401187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9112"/>
        <c:crosses val="autoZero"/>
        <c:auto val="0"/>
        <c:lblOffset val="100"/>
        <c:baseTimeUnit val="days"/>
      </c:dateAx>
      <c:valAx>
        <c:axId val="5401191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24592"/>
        <c:axId val="550324984"/>
      </c:lineChart>
      <c:dateAx>
        <c:axId val="550324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24984"/>
        <c:crosses val="autoZero"/>
        <c:auto val="1"/>
        <c:lblOffset val="100"/>
        <c:baseTimeUnit val="days"/>
      </c:dateAx>
      <c:valAx>
        <c:axId val="5503249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26944"/>
        <c:axId val="550327336"/>
      </c:lineChart>
      <c:catAx>
        <c:axId val="55032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27336"/>
        <c:crosses val="autoZero"/>
        <c:auto val="1"/>
        <c:lblAlgn val="ctr"/>
        <c:lblOffset val="100"/>
        <c:noMultiLvlLbl val="0"/>
      </c:catAx>
      <c:valAx>
        <c:axId val="550327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2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29296"/>
        <c:axId val="550329688"/>
      </c:lineChart>
      <c:catAx>
        <c:axId val="55032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29688"/>
        <c:crosses val="autoZero"/>
        <c:auto val="1"/>
        <c:lblAlgn val="ctr"/>
        <c:lblOffset val="100"/>
        <c:noMultiLvlLbl val="0"/>
      </c:catAx>
      <c:valAx>
        <c:axId val="5503296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2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41424"/>
        <c:axId val="551741816"/>
      </c:lineChart>
      <c:catAx>
        <c:axId val="551741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41816"/>
        <c:crosses val="autoZero"/>
        <c:auto val="1"/>
        <c:lblAlgn val="ctr"/>
        <c:lblOffset val="100"/>
        <c:noMultiLvlLbl val="0"/>
      </c:catAx>
      <c:valAx>
        <c:axId val="551741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4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747304"/>
        <c:axId val="551747696"/>
      </c:lineChart>
      <c:dateAx>
        <c:axId val="55174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47696"/>
        <c:crosses val="autoZero"/>
        <c:auto val="1"/>
        <c:lblOffset val="100"/>
        <c:baseTimeUnit val="days"/>
      </c:dateAx>
      <c:valAx>
        <c:axId val="551747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4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907640"/>
        <c:axId val="539908032"/>
      </c:lineChart>
      <c:dateAx>
        <c:axId val="53990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08032"/>
        <c:crosses val="autoZero"/>
        <c:auto val="1"/>
        <c:lblOffset val="100"/>
        <c:baseTimeUnit val="days"/>
      </c:dateAx>
      <c:valAx>
        <c:axId val="5399080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0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911168"/>
        <c:axId val="539911560"/>
      </c:lineChart>
      <c:catAx>
        <c:axId val="539911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1560"/>
        <c:crosses val="autoZero"/>
        <c:auto val="1"/>
        <c:lblAlgn val="ctr"/>
        <c:lblOffset val="100"/>
        <c:noMultiLvlLbl val="0"/>
      </c:catAx>
      <c:valAx>
        <c:axId val="539911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88256"/>
        <c:axId val="550188648"/>
      </c:lineChart>
      <c:dateAx>
        <c:axId val="550188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88648"/>
        <c:crosses val="autoZero"/>
        <c:auto val="1"/>
        <c:lblOffset val="100"/>
        <c:baseTimeUnit val="days"/>
      </c:dateAx>
      <c:valAx>
        <c:axId val="550188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8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363" dataDxfId="1362">
  <autoFilter ref="O14:W25"/>
  <tableColumns count="9">
    <tableColumn id="1" name="Date" dataDxfId="1361"/>
    <tableColumn id="2" name="Quarter" dataDxfId="1360"/>
    <tableColumn id="3" name="Time" dataDxfId="1359"/>
    <tableColumn id="4" name="EPS estimate" dataDxfId="1358"/>
    <tableColumn id="5" name="EPS Actual" dataDxfId="1357"/>
    <tableColumn id="6" name="Sales Estiamte (B)" dataDxfId="1356"/>
    <tableColumn id="7" name="Sales Actual (B)" dataDxfId="1355"/>
    <tableColumn id="8" name="Guidance" dataDxfId="1354"/>
    <tableColumn id="9" name="Reaction" dataDxfId="135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124" dataDxfId="1123">
  <autoFilter ref="O16:W27"/>
  <tableColumns count="9">
    <tableColumn id="1" name="Date" dataDxfId="1122"/>
    <tableColumn id="2" name="Quarter" dataDxfId="1121"/>
    <tableColumn id="3" name="Time" dataDxfId="1120"/>
    <tableColumn id="4" name="EPS estimate" dataDxfId="1119"/>
    <tableColumn id="5" name="EPS Actual" dataDxfId="1118"/>
    <tableColumn id="6" name="Sales Estiamte (B)" dataDxfId="1117"/>
    <tableColumn id="7" name="Sales Actual (B)" dataDxfId="1116"/>
    <tableColumn id="8" name="Guidance" dataDxfId="1115"/>
    <tableColumn id="9" name="Reaction" dataDxfId="11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883" dataDxfId="882">
  <autoFilter ref="T80:AB91"/>
  <tableColumns count="9">
    <tableColumn id="1" name="Date" dataDxfId="881"/>
    <tableColumn id="2" name="Quarter" dataDxfId="880"/>
    <tableColumn id="3" name="Time" dataDxfId="879"/>
    <tableColumn id="4" name="EPS estimate" dataDxfId="878"/>
    <tableColumn id="5" name="EPS Actual" dataDxfId="877"/>
    <tableColumn id="6" name="Sales Estiamte (B)" dataDxfId="876"/>
    <tableColumn id="7" name="Sales Actual (B)" dataDxfId="875"/>
    <tableColumn id="8" name="Guidance" dataDxfId="874"/>
    <tableColumn id="9" name="Reaction" dataDxfId="87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26" dataDxfId="425">
  <autoFilter ref="O15:W26"/>
  <tableColumns count="9">
    <tableColumn id="1" name="Date" dataDxfId="424"/>
    <tableColumn id="2" name="Quarter" dataDxfId="423"/>
    <tableColumn id="3" name="Time" dataDxfId="422"/>
    <tableColumn id="4" name="EPS estimate" dataDxfId="421"/>
    <tableColumn id="5" name="EPS Actual" dataDxfId="420"/>
    <tableColumn id="6" name="Sales Estiamte (B)" dataDxfId="419"/>
    <tableColumn id="7" name="Sales Actual (B)" dataDxfId="418"/>
    <tableColumn id="8" name="Guidance" dataDxfId="417"/>
    <tableColumn id="9" name="Reaction" dataDxfId="4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www.nasdaq.com/markets/corn.aspx?timeframe=2y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trendforce.com/price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3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5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9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6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6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8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8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" activePane="bottomLeft" state="frozen"/>
      <selection pane="bottomLeft" activeCell="R15" sqref="R1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833</v>
      </c>
      <c r="O1" s="352" t="s">
        <v>207</v>
      </c>
      <c r="P1" s="352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18.190000000000001</v>
      </c>
      <c r="G2" s="2">
        <v>15.802524999999987</v>
      </c>
      <c r="H2" s="329">
        <v>4800</v>
      </c>
      <c r="I2" s="48">
        <v>75852.119999999937</v>
      </c>
      <c r="J2" s="366">
        <v>11459.880000000063</v>
      </c>
      <c r="K2" s="353">
        <v>0.15108186824574024</v>
      </c>
      <c r="L2" s="366">
        <v>26075.451000001689</v>
      </c>
      <c r="M2">
        <v>3300</v>
      </c>
      <c r="N2" s="363"/>
      <c r="O2" s="789">
        <v>1.0995052226498075E-2</v>
      </c>
      <c r="P2" s="134">
        <v>7.1999999999999998E-3</v>
      </c>
      <c r="R2" s="48"/>
    </row>
    <row r="3" spans="1:22" ht="21.95" customHeight="1" x14ac:dyDescent="0.25">
      <c r="A3" s="50"/>
      <c r="B3" s="50"/>
      <c r="C3" s="51"/>
      <c r="E3" s="22" t="s">
        <v>196</v>
      </c>
      <c r="F3" s="2">
        <v>30.36</v>
      </c>
      <c r="G3" s="2">
        <v>30.630723076923061</v>
      </c>
      <c r="H3" s="329">
        <v>1300</v>
      </c>
      <c r="I3" s="48">
        <v>39819.939999999981</v>
      </c>
      <c r="J3" s="366">
        <v>-351.93999999998778</v>
      </c>
      <c r="K3" s="353">
        <v>-8.8382855423684899E-3</v>
      </c>
      <c r="L3" s="366">
        <v>1396.0300000000061</v>
      </c>
      <c r="M3" s="29">
        <v>43136</v>
      </c>
      <c r="N3" s="363"/>
      <c r="O3" s="789">
        <v>1.6469038208168644E-2</v>
      </c>
      <c r="P3" s="134">
        <v>-1.52E-2</v>
      </c>
      <c r="Q3" s="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 s="2">
        <v>26.44</v>
      </c>
      <c r="G4" s="2">
        <v>37.765464285714266</v>
      </c>
      <c r="H4" s="49">
        <v>280</v>
      </c>
      <c r="I4" s="48">
        <v>10574.329999999994</v>
      </c>
      <c r="J4" s="366">
        <v>-3171.1299999999937</v>
      </c>
      <c r="K4" s="353">
        <v>-0.29988944926061467</v>
      </c>
      <c r="L4" s="366">
        <v>-3096.1099999999938</v>
      </c>
      <c r="M4">
        <v>100</v>
      </c>
      <c r="N4" s="2"/>
      <c r="O4" s="789">
        <v>3.4795763993948563E-2</v>
      </c>
      <c r="P4" s="134">
        <v>2.76E-2</v>
      </c>
      <c r="Q4" s="437"/>
      <c r="R4" s="48"/>
      <c r="S4" s="48"/>
    </row>
    <row r="5" spans="1:22" ht="21.95" customHeight="1" x14ac:dyDescent="0.25">
      <c r="A5" s="50"/>
      <c r="B5" s="51"/>
      <c r="C5" s="51"/>
      <c r="E5" s="22" t="s">
        <v>746</v>
      </c>
      <c r="F5" s="2">
        <v>222.1</v>
      </c>
      <c r="G5" s="2">
        <v>201.24955555555556</v>
      </c>
      <c r="H5" s="49">
        <v>45</v>
      </c>
      <c r="I5" s="48">
        <v>9056.23</v>
      </c>
      <c r="J5" s="366">
        <v>938.27000000000044</v>
      </c>
      <c r="K5" s="353">
        <v>0.10360492169478906</v>
      </c>
      <c r="L5" s="48">
        <v>1163.0400000000009</v>
      </c>
      <c r="M5">
        <v>5</v>
      </c>
      <c r="N5" s="2"/>
      <c r="O5" s="789">
        <v>0</v>
      </c>
      <c r="P5" s="134">
        <v>-1.7500000000000002E-2</v>
      </c>
      <c r="Q5" s="148"/>
      <c r="R5" s="48"/>
      <c r="S5" s="48"/>
    </row>
    <row r="6" spans="1:22" ht="21.95" customHeight="1" x14ac:dyDescent="0.25">
      <c r="A6" s="50"/>
      <c r="B6" s="50"/>
      <c r="C6" s="51"/>
      <c r="E6" s="22" t="s">
        <v>227</v>
      </c>
      <c r="F6" s="2">
        <v>27.3</v>
      </c>
      <c r="G6" s="2">
        <v>22.57847499999998</v>
      </c>
      <c r="H6" s="329">
        <v>400</v>
      </c>
      <c r="I6" s="48">
        <v>9031.3899999999921</v>
      </c>
      <c r="J6" s="366">
        <v>1888.6100000000079</v>
      </c>
      <c r="K6" s="353">
        <v>0.20911620470381748</v>
      </c>
      <c r="L6" s="366">
        <v>3340.8700000000063</v>
      </c>
      <c r="M6">
        <v>250</v>
      </c>
      <c r="N6" s="363"/>
      <c r="O6" s="789">
        <v>3.663003663003663E-3</v>
      </c>
      <c r="P6" s="134">
        <v>4.0000000000000001E-3</v>
      </c>
      <c r="S6" s="48"/>
      <c r="T6" s="48"/>
    </row>
    <row r="7" spans="1:22" ht="21.95" customHeight="1" x14ac:dyDescent="0.25">
      <c r="A7" s="51"/>
      <c r="B7" s="50"/>
      <c r="C7" s="51"/>
      <c r="E7" s="22" t="s">
        <v>215</v>
      </c>
      <c r="F7" s="2">
        <v>52.9</v>
      </c>
      <c r="G7" s="2">
        <v>59.34813333333333</v>
      </c>
      <c r="H7" s="329">
        <v>150</v>
      </c>
      <c r="I7" s="48">
        <v>8902.2199999999993</v>
      </c>
      <c r="J7" s="366">
        <v>-967.21999999999935</v>
      </c>
      <c r="K7" s="353">
        <v>-0.10864930320751449</v>
      </c>
      <c r="L7" s="366">
        <v>190.649999999996</v>
      </c>
      <c r="M7">
        <v>100</v>
      </c>
      <c r="N7" s="363"/>
      <c r="O7" s="789">
        <v>2.3440453686200378E-2</v>
      </c>
      <c r="P7" s="134">
        <v>8.0000000000000004E-4</v>
      </c>
      <c r="Q7" s="437"/>
      <c r="R7" s="48"/>
      <c r="S7" s="48"/>
    </row>
    <row r="8" spans="1:22" ht="21.95" customHeight="1" x14ac:dyDescent="0.25">
      <c r="A8" s="50"/>
      <c r="B8" s="50"/>
      <c r="C8" s="51"/>
      <c r="E8" s="22" t="s">
        <v>789</v>
      </c>
      <c r="F8" s="2">
        <v>75.680000000000007</v>
      </c>
      <c r="G8" s="2">
        <v>74.383399999999995</v>
      </c>
      <c r="H8" s="329">
        <v>100</v>
      </c>
      <c r="I8" s="48">
        <v>7438.3399999999992</v>
      </c>
      <c r="J8" s="366">
        <v>129.66000000000076</v>
      </c>
      <c r="K8" s="353">
        <v>1.7431308598424008E-2</v>
      </c>
      <c r="L8" s="366">
        <v>129.66000000000076</v>
      </c>
      <c r="M8" s="29">
        <v>43150</v>
      </c>
      <c r="N8" s="363"/>
      <c r="O8" s="789">
        <v>0</v>
      </c>
      <c r="P8" s="134">
        <v>-3.0599999999999999E-2</v>
      </c>
      <c r="Q8" s="48"/>
      <c r="R8" s="48"/>
      <c r="S8" s="48"/>
      <c r="U8" s="48"/>
    </row>
    <row r="9" spans="1:22" ht="21.95" customHeight="1" x14ac:dyDescent="0.25">
      <c r="A9" s="50"/>
      <c r="B9" s="50"/>
      <c r="C9" s="50"/>
      <c r="E9" s="22" t="s">
        <v>886</v>
      </c>
      <c r="F9" s="2">
        <v>35.89</v>
      </c>
      <c r="G9" s="2">
        <v>36.335000000000001</v>
      </c>
      <c r="H9" s="329">
        <v>200</v>
      </c>
      <c r="I9" s="48">
        <v>7267</v>
      </c>
      <c r="J9" s="366">
        <v>-89</v>
      </c>
      <c r="K9" s="353">
        <v>-1.2247144626393293E-2</v>
      </c>
      <c r="L9" s="366">
        <v>-89</v>
      </c>
      <c r="M9">
        <v>100</v>
      </c>
      <c r="N9" s="363"/>
      <c r="O9" s="789">
        <v>2.8977431039286711E-2</v>
      </c>
      <c r="P9" s="134">
        <v>-2.3099999999999999E-2</v>
      </c>
      <c r="S9" s="48"/>
    </row>
    <row r="10" spans="1:22" ht="21.95" customHeight="1" x14ac:dyDescent="0.25">
      <c r="A10" s="51"/>
      <c r="B10" s="51"/>
      <c r="C10" s="51"/>
      <c r="E10" s="22" t="s">
        <v>334</v>
      </c>
      <c r="F10" s="2">
        <v>11.93</v>
      </c>
      <c r="G10" s="2">
        <v>13.335660000000001</v>
      </c>
      <c r="H10" s="329">
        <v>500</v>
      </c>
      <c r="I10" s="48">
        <v>6667.83</v>
      </c>
      <c r="J10" s="366">
        <v>-702.82999999999993</v>
      </c>
      <c r="K10" s="353">
        <v>-0.10540610663439237</v>
      </c>
      <c r="L10" s="366">
        <v>580.58999999999469</v>
      </c>
      <c r="M10" s="29">
        <v>43136</v>
      </c>
      <c r="N10" s="2"/>
      <c r="O10" s="789">
        <v>0</v>
      </c>
      <c r="P10" s="134">
        <v>-1.24E-2</v>
      </c>
      <c r="R10" s="48"/>
      <c r="S10" s="48"/>
      <c r="T10" s="48"/>
      <c r="V10" s="48"/>
    </row>
    <row r="11" spans="1:22" ht="21.95" customHeight="1" x14ac:dyDescent="0.25">
      <c r="A11" s="50"/>
      <c r="B11" s="50"/>
      <c r="C11" s="51"/>
      <c r="E11" s="22" t="s">
        <v>890</v>
      </c>
      <c r="F11" s="2">
        <v>89.55</v>
      </c>
      <c r="G11" s="2">
        <v>86.289999999999992</v>
      </c>
      <c r="H11" s="329">
        <v>60</v>
      </c>
      <c r="I11" s="48">
        <v>5177.3999999999996</v>
      </c>
      <c r="J11" s="366">
        <v>195.60000000000036</v>
      </c>
      <c r="K11" s="353">
        <v>3.7779580484413086E-2</v>
      </c>
      <c r="L11" s="366">
        <v>195.60000000000036</v>
      </c>
      <c r="M11" s="29">
        <v>43133</v>
      </c>
      <c r="N11" s="363"/>
      <c r="O11" s="789">
        <v>7.5935231714126198E-3</v>
      </c>
      <c r="P11" s="134">
        <v>-7.7999999999999996E-3</v>
      </c>
      <c r="Q11" s="437"/>
      <c r="R11" s="48"/>
      <c r="S11" s="48"/>
    </row>
    <row r="12" spans="1:22" ht="21.95" customHeight="1" x14ac:dyDescent="0.25">
      <c r="A12" s="50"/>
      <c r="B12" s="51"/>
      <c r="C12" s="51"/>
      <c r="E12" s="22" t="s">
        <v>728</v>
      </c>
      <c r="F12" s="2">
        <v>116.99</v>
      </c>
      <c r="G12" s="2">
        <v>85.350333333333339</v>
      </c>
      <c r="H12" s="329">
        <v>60</v>
      </c>
      <c r="I12" s="48">
        <v>5121.0200000000004</v>
      </c>
      <c r="J12" s="366">
        <v>1898.3799999999992</v>
      </c>
      <c r="K12" s="353">
        <v>0.37070349266357078</v>
      </c>
      <c r="L12" s="366">
        <v>1898.3799999999992</v>
      </c>
      <c r="M12">
        <v>50</v>
      </c>
      <c r="N12" s="363"/>
      <c r="O12" s="789">
        <v>2.8E-3</v>
      </c>
      <c r="P12" s="134">
        <v>-1.9099999999999999E-2</v>
      </c>
      <c r="Q12" s="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173</v>
      </c>
      <c r="F13" s="2">
        <v>65.78</v>
      </c>
      <c r="G13" s="2">
        <v>50.675625000000004</v>
      </c>
      <c r="H13" s="49">
        <v>80</v>
      </c>
      <c r="I13" s="48">
        <v>4054.05</v>
      </c>
      <c r="J13" s="366">
        <v>1208.3499999999995</v>
      </c>
      <c r="K13" s="353">
        <v>0.29805996472663132</v>
      </c>
      <c r="L13" s="48">
        <v>2812.9300000000012</v>
      </c>
      <c r="M13">
        <v>80</v>
      </c>
      <c r="N13" s="2"/>
      <c r="O13" s="789">
        <v>2.3715415019762848E-2</v>
      </c>
      <c r="P13" s="134">
        <v>7.7000000000000002E-3</v>
      </c>
      <c r="Q13" s="148"/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913</v>
      </c>
      <c r="F14" s="2">
        <v>94.58</v>
      </c>
      <c r="G14" s="2">
        <v>90.08</v>
      </c>
      <c r="H14" s="329">
        <v>40</v>
      </c>
      <c r="I14" s="48">
        <v>3603.2</v>
      </c>
      <c r="J14" s="366">
        <v>180</v>
      </c>
      <c r="K14" s="353">
        <v>4.9955595026642985E-2</v>
      </c>
      <c r="L14" s="366">
        <v>180</v>
      </c>
      <c r="M14" s="29">
        <v>43136</v>
      </c>
      <c r="N14" s="363"/>
      <c r="O14" s="789">
        <v>2.4106576443222668E-2</v>
      </c>
      <c r="P14" s="134">
        <v>9.2999999999999992E-3</v>
      </c>
      <c r="R14" s="48"/>
      <c r="S14" s="48"/>
    </row>
    <row r="15" spans="1:22" ht="21.95" customHeight="1" x14ac:dyDescent="0.25">
      <c r="A15" s="51"/>
      <c r="B15" s="51"/>
      <c r="C15" s="51"/>
      <c r="E15" s="22" t="s">
        <v>55</v>
      </c>
      <c r="F15" s="2">
        <v>83.8</v>
      </c>
      <c r="G15" s="2">
        <v>71.650000000000006</v>
      </c>
      <c r="H15" s="329">
        <v>50</v>
      </c>
      <c r="I15" s="48">
        <v>3582.5000000000005</v>
      </c>
      <c r="J15" s="366">
        <v>607.49999999999955</v>
      </c>
      <c r="K15" s="353">
        <v>0.16957431960921132</v>
      </c>
      <c r="L15" s="366">
        <v>1417.6299999999896</v>
      </c>
      <c r="M15">
        <v>50</v>
      </c>
      <c r="N15" s="363"/>
      <c r="O15" s="789">
        <v>2.4821002386634847E-2</v>
      </c>
      <c r="P15" s="134">
        <v>-0.04</v>
      </c>
      <c r="S15" s="48"/>
    </row>
    <row r="16" spans="1:22" ht="21.95" customHeight="1" x14ac:dyDescent="0.25">
      <c r="A16" s="51"/>
      <c r="B16" s="50"/>
      <c r="C16" s="51"/>
      <c r="E16" s="22" t="s">
        <v>791</v>
      </c>
      <c r="F16" s="2">
        <v>75.260000000000005</v>
      </c>
      <c r="G16" s="2">
        <v>71.481399999999994</v>
      </c>
      <c r="H16" s="329">
        <v>50</v>
      </c>
      <c r="I16" s="48">
        <v>3574.0699999999997</v>
      </c>
      <c r="J16" s="366">
        <v>188.93000000000075</v>
      </c>
      <c r="K16" s="353">
        <v>5.2861303779724679E-2</v>
      </c>
      <c r="L16" s="366">
        <v>188.93000000000075</v>
      </c>
      <c r="M16" s="29">
        <v>43136</v>
      </c>
      <c r="N16" s="363"/>
      <c r="O16" s="789">
        <v>2.1259633271326069E-2</v>
      </c>
      <c r="P16" s="134">
        <v>-1.17E-2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842</v>
      </c>
      <c r="F17" s="2">
        <v>16.170000000000002</v>
      </c>
      <c r="G17" s="2">
        <v>17.45</v>
      </c>
      <c r="H17" s="329">
        <v>200</v>
      </c>
      <c r="I17" s="48">
        <v>3490</v>
      </c>
      <c r="J17" s="366">
        <v>-255.99999999999955</v>
      </c>
      <c r="K17" s="353">
        <v>-7.335243553008583E-2</v>
      </c>
      <c r="L17" s="366">
        <v>-255.99999999999955</v>
      </c>
      <c r="M17">
        <v>200</v>
      </c>
      <c r="N17" s="363"/>
      <c r="O17" s="789">
        <v>2.9684601113172539E-2</v>
      </c>
      <c r="P17" s="134">
        <v>1.38E-2</v>
      </c>
      <c r="Q17" s="148"/>
      <c r="R17" s="48"/>
      <c r="S17" s="48"/>
      <c r="U17" s="48"/>
    </row>
    <row r="18" spans="1:22" ht="21.95" customHeight="1" x14ac:dyDescent="0.25">
      <c r="A18" s="50"/>
      <c r="B18" s="50"/>
      <c r="C18" s="51"/>
      <c r="E18" s="22" t="s">
        <v>171</v>
      </c>
      <c r="F18" s="2">
        <v>58.49</v>
      </c>
      <c r="G18" s="2">
        <v>52.806000000000012</v>
      </c>
      <c r="H18" s="329">
        <v>60</v>
      </c>
      <c r="I18" s="48">
        <v>3168.3600000000006</v>
      </c>
      <c r="J18" s="366">
        <v>341.03999999999951</v>
      </c>
      <c r="K18" s="353">
        <v>0.10763928341476327</v>
      </c>
      <c r="L18" s="366">
        <v>390.98999999999933</v>
      </c>
      <c r="M18">
        <v>60</v>
      </c>
      <c r="N18" s="363"/>
      <c r="O18" s="789">
        <v>3.3510001709693961E-2</v>
      </c>
      <c r="P18" s="134">
        <v>-1.5E-3</v>
      </c>
      <c r="R18" s="48"/>
      <c r="S18" s="48"/>
    </row>
    <row r="19" spans="1:22" ht="21.95" customHeight="1" x14ac:dyDescent="0.25">
      <c r="A19" s="51"/>
      <c r="B19" s="51"/>
      <c r="C19" s="51"/>
      <c r="E19" s="22" t="s">
        <v>731</v>
      </c>
      <c r="F19" s="2">
        <v>194.87</v>
      </c>
      <c r="G19" s="2">
        <v>149.05549999999999</v>
      </c>
      <c r="H19" s="329">
        <v>20</v>
      </c>
      <c r="I19" s="48">
        <v>2981.1099999999997</v>
      </c>
      <c r="J19" s="366">
        <v>916.29000000000042</v>
      </c>
      <c r="K19" s="353">
        <v>0.30736537732589547</v>
      </c>
      <c r="L19" s="366">
        <v>1059.3200000000006</v>
      </c>
      <c r="M19">
        <v>20</v>
      </c>
      <c r="N19" s="363"/>
      <c r="O19" s="789">
        <v>2.5658131061733463E-3</v>
      </c>
      <c r="P19" s="134">
        <v>-1.54E-2</v>
      </c>
      <c r="Q19" s="437"/>
      <c r="R19" s="48"/>
      <c r="S19" s="48"/>
      <c r="T19" s="48"/>
    </row>
    <row r="20" spans="1:22" ht="21.95" customHeight="1" x14ac:dyDescent="0.25">
      <c r="A20" s="51"/>
      <c r="B20" s="51"/>
      <c r="C20" s="51"/>
      <c r="E20" s="22" t="s">
        <v>338</v>
      </c>
      <c r="F20" s="2">
        <v>20.41</v>
      </c>
      <c r="G20" s="2">
        <v>21.28</v>
      </c>
      <c r="H20" s="329">
        <v>100</v>
      </c>
      <c r="I20" s="48">
        <v>2128</v>
      </c>
      <c r="J20" s="366">
        <v>-87</v>
      </c>
      <c r="K20" s="353">
        <v>-4.0883458646616584E-2</v>
      </c>
      <c r="L20" s="366">
        <v>197.9700000000048</v>
      </c>
      <c r="M20" s="29">
        <v>43147</v>
      </c>
      <c r="N20" s="363"/>
      <c r="O20" s="789">
        <v>1.4110730034296913E-2</v>
      </c>
      <c r="P20" s="134">
        <v>-1.1599999999999999E-2</v>
      </c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62</v>
      </c>
      <c r="F21" s="2">
        <v>347.81</v>
      </c>
      <c r="G21" s="2">
        <v>347.81</v>
      </c>
      <c r="H21" s="329">
        <v>0</v>
      </c>
      <c r="I21" s="48">
        <v>0</v>
      </c>
      <c r="J21" s="366">
        <v>0</v>
      </c>
      <c r="K21" s="353">
        <v>0</v>
      </c>
      <c r="L21" s="366">
        <v>1659.3600000000079</v>
      </c>
      <c r="M21">
        <v>0</v>
      </c>
      <c r="N21" s="363"/>
      <c r="O21" s="789">
        <v>0</v>
      </c>
      <c r="P21" s="134">
        <v>-1.3599999999999999E-2</v>
      </c>
      <c r="Q21" s="148"/>
      <c r="R21" s="48"/>
      <c r="S21" s="48"/>
    </row>
    <row r="22" spans="1:22" ht="21.95" customHeight="1" x14ac:dyDescent="0.25">
      <c r="A22" s="50"/>
      <c r="B22" s="50"/>
      <c r="C22" s="51"/>
      <c r="E22" s="22" t="s">
        <v>204</v>
      </c>
      <c r="F22" s="2">
        <v>42.85</v>
      </c>
      <c r="G22" s="2">
        <v>42.85</v>
      </c>
      <c r="H22" s="49">
        <v>0</v>
      </c>
      <c r="I22" s="48">
        <v>0</v>
      </c>
      <c r="J22" s="366">
        <v>0</v>
      </c>
      <c r="K22" s="353">
        <v>0</v>
      </c>
      <c r="L22" s="366">
        <v>555.54</v>
      </c>
      <c r="M22">
        <v>0</v>
      </c>
      <c r="N22" s="2"/>
      <c r="O22" s="789">
        <v>0</v>
      </c>
      <c r="P22" s="134">
        <v>-2.6599999999999999E-2</v>
      </c>
      <c r="Q22" s="148"/>
      <c r="S22" s="48"/>
      <c r="T22" s="48"/>
    </row>
    <row r="23" spans="1:22" ht="21.95" customHeight="1" x14ac:dyDescent="0.25">
      <c r="A23" s="155"/>
      <c r="B23" s="50"/>
      <c r="C23" s="51"/>
      <c r="E23" s="22" t="s">
        <v>203</v>
      </c>
      <c r="F23" s="2">
        <v>167.43</v>
      </c>
      <c r="G23" s="2">
        <v>167.43</v>
      </c>
      <c r="H23" s="329">
        <v>0</v>
      </c>
      <c r="I23" s="48">
        <v>0</v>
      </c>
      <c r="J23" s="366">
        <v>0</v>
      </c>
      <c r="K23" s="353">
        <v>0</v>
      </c>
      <c r="L23" s="366">
        <v>363.09999999999945</v>
      </c>
      <c r="M23">
        <v>0</v>
      </c>
      <c r="N23" s="363"/>
      <c r="O23" s="789">
        <v>1.5900000000000001E-2</v>
      </c>
      <c r="P23" s="134">
        <v>2.8E-3</v>
      </c>
      <c r="Q23" s="148"/>
      <c r="R23" s="48"/>
      <c r="S23" s="48"/>
      <c r="T23" s="48"/>
    </row>
    <row r="24" spans="1:22" ht="21.95" customHeight="1" x14ac:dyDescent="0.25">
      <c r="A24" s="51"/>
      <c r="B24" s="51"/>
      <c r="C24" s="51"/>
      <c r="E24" s="22" t="s">
        <v>226</v>
      </c>
      <c r="F24" s="2">
        <v>99.4</v>
      </c>
      <c r="G24" s="2">
        <v>99.4</v>
      </c>
      <c r="H24" s="329">
        <v>0</v>
      </c>
      <c r="I24" s="48">
        <v>0</v>
      </c>
      <c r="J24" s="366">
        <v>0</v>
      </c>
      <c r="K24" s="353">
        <v>0</v>
      </c>
      <c r="L24" s="366">
        <v>231.53999999999996</v>
      </c>
      <c r="M24">
        <v>0</v>
      </c>
      <c r="N24" s="363"/>
      <c r="O24" s="789">
        <v>1.6199999999999999E-2</v>
      </c>
      <c r="P24" s="134">
        <v>7.0000000000000001E-3</v>
      </c>
      <c r="Q24" s="48"/>
      <c r="R24" s="48"/>
      <c r="S24" s="48"/>
      <c r="T24" s="48"/>
      <c r="V24" s="48"/>
    </row>
    <row r="25" spans="1:22" ht="21.95" customHeight="1" x14ac:dyDescent="0.25">
      <c r="A25" s="50"/>
      <c r="B25" s="50"/>
      <c r="C25" s="51"/>
      <c r="E25" s="22" t="s">
        <v>269</v>
      </c>
      <c r="F25" s="2">
        <v>103.12</v>
      </c>
      <c r="G25" s="2">
        <v>103.12</v>
      </c>
      <c r="H25" s="49">
        <v>0</v>
      </c>
      <c r="I25" s="48">
        <v>0</v>
      </c>
      <c r="J25" s="366">
        <v>0</v>
      </c>
      <c r="K25" s="353">
        <v>0</v>
      </c>
      <c r="L25" s="366">
        <v>1857.7799999999988</v>
      </c>
      <c r="M25">
        <v>0</v>
      </c>
      <c r="N25" s="2"/>
      <c r="O25" s="789">
        <v>1.49E-2</v>
      </c>
      <c r="P25" s="134">
        <v>-1.06E-2</v>
      </c>
      <c r="R25" s="48"/>
      <c r="S25" s="48"/>
      <c r="T25" s="351"/>
      <c r="U25" s="351"/>
    </row>
    <row r="26" spans="1:22" ht="21.95" customHeight="1" x14ac:dyDescent="0.25">
      <c r="A26" s="50"/>
      <c r="B26" s="50"/>
      <c r="C26" s="51"/>
      <c r="E26" s="22" t="s">
        <v>23</v>
      </c>
      <c r="F26" s="2">
        <v>32.450000000000003</v>
      </c>
      <c r="G26" s="2">
        <v>32.450000000000003</v>
      </c>
      <c r="H26" s="329">
        <v>0</v>
      </c>
      <c r="I26" s="48">
        <v>0</v>
      </c>
      <c r="J26" s="366">
        <v>0</v>
      </c>
      <c r="K26" s="353">
        <v>0</v>
      </c>
      <c r="L26" s="366">
        <v>171.89999999999964</v>
      </c>
      <c r="M26">
        <v>0</v>
      </c>
      <c r="N26" s="363"/>
      <c r="O26" s="789">
        <v>0</v>
      </c>
      <c r="P26" s="134">
        <v>-2.8199999999999999E-2</v>
      </c>
      <c r="Q26" s="148"/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270</v>
      </c>
      <c r="F27" s="2">
        <v>36.9</v>
      </c>
      <c r="G27" s="2">
        <v>36.9</v>
      </c>
      <c r="H27" s="49">
        <v>0</v>
      </c>
      <c r="I27" s="48">
        <v>0</v>
      </c>
      <c r="J27" s="366">
        <v>0</v>
      </c>
      <c r="K27" s="353">
        <v>0</v>
      </c>
      <c r="L27" s="366">
        <v>98.449999999999818</v>
      </c>
      <c r="M27">
        <v>0</v>
      </c>
      <c r="N27" s="363"/>
      <c r="O27" s="789">
        <v>1.11E-2</v>
      </c>
      <c r="P27" s="134">
        <v>-4.0599999999999997E-2</v>
      </c>
      <c r="T27" s="48"/>
    </row>
    <row r="28" spans="1:22" ht="21.95" customHeight="1" x14ac:dyDescent="0.25">
      <c r="A28" s="51"/>
      <c r="B28" s="51"/>
      <c r="C28" s="51"/>
      <c r="E28" s="22" t="s">
        <v>36</v>
      </c>
      <c r="F28" s="2">
        <v>60.8</v>
      </c>
      <c r="G28" s="2">
        <v>60.8</v>
      </c>
      <c r="H28" s="49">
        <v>0</v>
      </c>
      <c r="I28" s="48">
        <v>0</v>
      </c>
      <c r="J28" s="366">
        <v>0</v>
      </c>
      <c r="K28" s="353">
        <v>0</v>
      </c>
      <c r="L28" s="48">
        <v>117.73999999999978</v>
      </c>
      <c r="M28">
        <v>0</v>
      </c>
      <c r="N28" s="363"/>
      <c r="O28" s="789">
        <v>7.4000000000000003E-3</v>
      </c>
      <c r="P28" s="134">
        <v>1.6199999999999999E-2</v>
      </c>
      <c r="R28" s="48"/>
      <c r="S28" s="48"/>
    </row>
    <row r="29" spans="1:22" ht="21.95" customHeight="1" x14ac:dyDescent="0.25">
      <c r="A29" s="50"/>
      <c r="B29" s="50"/>
      <c r="C29" s="51"/>
      <c r="E29" s="22" t="s">
        <v>321</v>
      </c>
      <c r="F29" s="2">
        <v>40.159999999999997</v>
      </c>
      <c r="G29" s="2">
        <v>40.159999999999997</v>
      </c>
      <c r="H29" s="329">
        <v>0</v>
      </c>
      <c r="I29" s="48">
        <v>0</v>
      </c>
      <c r="J29" s="366">
        <v>0</v>
      </c>
      <c r="K29" s="353">
        <v>0</v>
      </c>
      <c r="L29" s="366">
        <v>264.92000000000007</v>
      </c>
      <c r="M29">
        <v>0</v>
      </c>
      <c r="N29" s="2"/>
      <c r="O29" s="789">
        <v>3.4200000000000001E-2</v>
      </c>
      <c r="P29" s="134">
        <v>-2.5000000000000001E-3</v>
      </c>
      <c r="Q29" s="148"/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304</v>
      </c>
      <c r="F30" s="2">
        <v>62.6</v>
      </c>
      <c r="G30" s="2">
        <v>62.6</v>
      </c>
      <c r="H30" s="329">
        <v>0</v>
      </c>
      <c r="I30" s="48">
        <v>0</v>
      </c>
      <c r="J30" s="366">
        <v>0</v>
      </c>
      <c r="K30" s="353">
        <v>0</v>
      </c>
      <c r="L30" s="366">
        <v>910.79999999999927</v>
      </c>
      <c r="M30">
        <v>0</v>
      </c>
      <c r="N30" s="2"/>
      <c r="O30" s="789">
        <v>2.87E-2</v>
      </c>
      <c r="P30" s="134">
        <v>-2.1299999999999999E-2</v>
      </c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745</v>
      </c>
      <c r="F31" s="2">
        <v>33.24</v>
      </c>
      <c r="G31" s="2">
        <v>33.24</v>
      </c>
      <c r="H31" s="49">
        <v>0</v>
      </c>
      <c r="I31" s="48">
        <v>0</v>
      </c>
      <c r="J31" s="366">
        <v>0</v>
      </c>
      <c r="K31" s="353">
        <v>0</v>
      </c>
      <c r="L31" s="366">
        <v>557.94000000000005</v>
      </c>
      <c r="M31">
        <v>0</v>
      </c>
      <c r="N31" s="363"/>
      <c r="O31" s="789">
        <v>4.0599999999999997E-2</v>
      </c>
      <c r="P31" s="134">
        <v>-3.3399999999999999E-2</v>
      </c>
      <c r="Q31" s="148"/>
      <c r="R31" s="48"/>
      <c r="S31" s="48"/>
    </row>
    <row r="32" spans="1:22" ht="21.95" customHeight="1" x14ac:dyDescent="0.25">
      <c r="A32" s="51"/>
      <c r="B32" s="51"/>
      <c r="C32" s="51"/>
      <c r="E32" s="22" t="s">
        <v>250</v>
      </c>
      <c r="F32" s="2">
        <v>66.989999999999995</v>
      </c>
      <c r="G32" s="2">
        <v>66.989999999999995</v>
      </c>
      <c r="H32" s="49">
        <v>0</v>
      </c>
      <c r="I32" s="48">
        <v>0</v>
      </c>
      <c r="J32" s="366">
        <v>0</v>
      </c>
      <c r="K32" s="353">
        <v>0</v>
      </c>
      <c r="L32" s="48">
        <v>329.74000000000069</v>
      </c>
      <c r="M32">
        <v>0</v>
      </c>
      <c r="N32" s="363"/>
      <c r="O32" s="789">
        <v>0</v>
      </c>
      <c r="P32" s="134">
        <v>6.4999999999999997E-3</v>
      </c>
      <c r="S32" s="48"/>
      <c r="T32" s="48"/>
    </row>
    <row r="33" spans="1:21" ht="21.95" customHeight="1" x14ac:dyDescent="0.25">
      <c r="A33" s="50"/>
      <c r="B33" s="50"/>
      <c r="C33" s="51"/>
      <c r="E33" s="22" t="s">
        <v>721</v>
      </c>
      <c r="F33" s="2">
        <v>30.06</v>
      </c>
      <c r="G33" s="2">
        <v>30.06</v>
      </c>
      <c r="H33" s="329">
        <v>0</v>
      </c>
      <c r="I33" s="48">
        <v>0</v>
      </c>
      <c r="J33" s="366">
        <v>0</v>
      </c>
      <c r="K33" s="353">
        <v>0</v>
      </c>
      <c r="L33" s="366">
        <v>309.26000000000022</v>
      </c>
      <c r="M33">
        <v>0</v>
      </c>
      <c r="N33" s="2"/>
      <c r="O33" s="789">
        <v>8.8000000000000005E-3</v>
      </c>
      <c r="P33" s="134">
        <v>4.7000000000000002E-3</v>
      </c>
      <c r="R33" s="48"/>
      <c r="S33" s="48"/>
      <c r="T33" s="48"/>
      <c r="U33" s="48"/>
    </row>
    <row r="34" spans="1:21" ht="21.95" customHeight="1" x14ac:dyDescent="0.25">
      <c r="A34" s="50"/>
      <c r="B34" s="50"/>
      <c r="C34" s="51"/>
      <c r="E34" s="22" t="s">
        <v>279</v>
      </c>
      <c r="F34" s="2">
        <v>78.69</v>
      </c>
      <c r="G34" s="2">
        <v>78.69</v>
      </c>
      <c r="H34" s="329">
        <v>0</v>
      </c>
      <c r="I34" s="48">
        <v>0</v>
      </c>
      <c r="J34" s="366">
        <v>0</v>
      </c>
      <c r="K34" s="353">
        <v>0</v>
      </c>
      <c r="L34" s="366">
        <v>197.20999999999549</v>
      </c>
      <c r="M34">
        <v>0</v>
      </c>
      <c r="N34" s="363"/>
      <c r="O34" s="789">
        <v>2.5499999999999998E-2</v>
      </c>
      <c r="P34" s="134">
        <v>-1.8700000000000001E-2</v>
      </c>
      <c r="R34" s="48"/>
      <c r="S34" s="48"/>
    </row>
    <row r="35" spans="1:21" ht="21.95" customHeight="1" x14ac:dyDescent="0.25">
      <c r="A35" s="50"/>
      <c r="B35" s="50"/>
      <c r="C35" s="50"/>
      <c r="E35" s="22" t="s">
        <v>792</v>
      </c>
      <c r="F35" s="2">
        <v>199.76</v>
      </c>
      <c r="G35" s="2">
        <v>199.76</v>
      </c>
      <c r="H35" s="49">
        <v>0</v>
      </c>
      <c r="I35" s="48">
        <v>0</v>
      </c>
      <c r="J35" s="366">
        <v>0</v>
      </c>
      <c r="K35" s="353">
        <v>0</v>
      </c>
      <c r="L35" s="366">
        <v>843.18000000000029</v>
      </c>
      <c r="M35">
        <v>0</v>
      </c>
      <c r="N35" s="363"/>
      <c r="O35" s="789">
        <v>2.8E-3</v>
      </c>
      <c r="P35" s="134">
        <v>1.4500000000000001E-2</v>
      </c>
      <c r="Q35" s="48"/>
      <c r="S35" s="48"/>
    </row>
    <row r="36" spans="1:21" ht="21.95" customHeight="1" x14ac:dyDescent="0.25">
      <c r="A36" s="50"/>
      <c r="B36" s="51"/>
      <c r="C36" s="51"/>
      <c r="E36" s="22" t="s">
        <v>197</v>
      </c>
      <c r="F36" s="2">
        <v>10.97</v>
      </c>
      <c r="G36" s="2">
        <v>10.97</v>
      </c>
      <c r="H36" s="49">
        <v>0</v>
      </c>
      <c r="I36" s="48">
        <v>0</v>
      </c>
      <c r="J36" s="366">
        <v>0</v>
      </c>
      <c r="K36" s="353">
        <v>0</v>
      </c>
      <c r="L36" s="48">
        <v>495.20999999999913</v>
      </c>
      <c r="M36">
        <v>0</v>
      </c>
      <c r="N36" s="363"/>
      <c r="O36" s="789">
        <v>5.1499999999999997E-2</v>
      </c>
      <c r="P36" s="134">
        <v>-8.0999999999999996E-3</v>
      </c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273</v>
      </c>
      <c r="F37" s="2">
        <v>138.19</v>
      </c>
      <c r="G37" s="2">
        <v>138.19</v>
      </c>
      <c r="H37" s="329">
        <v>0</v>
      </c>
      <c r="I37" s="48">
        <v>0</v>
      </c>
      <c r="J37" s="366">
        <v>0</v>
      </c>
      <c r="K37" s="353">
        <v>0</v>
      </c>
      <c r="L37" s="366">
        <v>154.77999999999975</v>
      </c>
      <c r="M37">
        <v>0</v>
      </c>
      <c r="N37" s="363"/>
      <c r="O37" s="789">
        <v>2.5700000000000001E-2</v>
      </c>
      <c r="P37" s="134">
        <v>-2.98E-2</v>
      </c>
      <c r="R37" s="48"/>
    </row>
    <row r="38" spans="1:21" ht="21.95" customHeight="1" x14ac:dyDescent="0.25">
      <c r="A38" s="50"/>
      <c r="B38" s="50"/>
      <c r="C38" s="51"/>
      <c r="E38" s="22" t="s">
        <v>17</v>
      </c>
      <c r="F38" s="2">
        <v>15.09</v>
      </c>
      <c r="G38" s="2">
        <v>15.09</v>
      </c>
      <c r="H38" s="329">
        <v>0</v>
      </c>
      <c r="I38" s="48">
        <v>0</v>
      </c>
      <c r="J38" s="366">
        <v>-20818.210000000079</v>
      </c>
      <c r="K38" s="353">
        <v>0</v>
      </c>
      <c r="L38" s="366">
        <v>-20818.210000000079</v>
      </c>
      <c r="M38">
        <v>0</v>
      </c>
      <c r="N38" s="363"/>
      <c r="O38" s="789">
        <v>0</v>
      </c>
      <c r="P38" s="134">
        <v>2E-3</v>
      </c>
      <c r="Q38" s="148"/>
      <c r="S38" s="48"/>
    </row>
    <row r="39" spans="1:21" ht="21.95" customHeight="1" x14ac:dyDescent="0.25">
      <c r="A39" s="50"/>
      <c r="B39" s="50"/>
      <c r="C39" s="51"/>
      <c r="E39" s="22" t="s">
        <v>313</v>
      </c>
      <c r="F39" s="2">
        <v>126.58</v>
      </c>
      <c r="G39" s="2">
        <v>126.58</v>
      </c>
      <c r="H39" s="329">
        <v>0</v>
      </c>
      <c r="I39" s="429">
        <v>0</v>
      </c>
      <c r="J39" s="366">
        <v>0</v>
      </c>
      <c r="K39" s="353">
        <v>0</v>
      </c>
      <c r="L39" s="366">
        <v>720.56000000000131</v>
      </c>
      <c r="M39">
        <v>0</v>
      </c>
      <c r="N39" s="363"/>
      <c r="O39" s="789">
        <v>0</v>
      </c>
      <c r="P39" s="134">
        <v>-1.2999999999999999E-3</v>
      </c>
      <c r="Q39" s="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743</v>
      </c>
      <c r="F40" s="2">
        <v>80.319999999999993</v>
      </c>
      <c r="G40" s="2">
        <v>80.319999999999993</v>
      </c>
      <c r="H40" s="49">
        <v>0</v>
      </c>
      <c r="I40" s="48">
        <v>0</v>
      </c>
      <c r="J40" s="366">
        <v>0</v>
      </c>
      <c r="K40" s="353">
        <v>0</v>
      </c>
      <c r="L40" s="366">
        <v>329.55999999999949</v>
      </c>
      <c r="M40">
        <v>0</v>
      </c>
      <c r="N40" s="363"/>
      <c r="O40" s="789">
        <v>1.78E-2</v>
      </c>
      <c r="P40" s="134">
        <v>-4.0000000000000002E-4</v>
      </c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790</v>
      </c>
      <c r="F41" s="2">
        <v>765.44</v>
      </c>
      <c r="G41" s="2">
        <v>765.44</v>
      </c>
      <c r="H41" s="329">
        <v>0</v>
      </c>
      <c r="I41" s="48">
        <v>0</v>
      </c>
      <c r="J41" s="366">
        <v>0</v>
      </c>
      <c r="K41" s="353">
        <v>0</v>
      </c>
      <c r="L41" s="366">
        <v>559.89000000000033</v>
      </c>
      <c r="M41">
        <v>0</v>
      </c>
      <c r="N41" s="363"/>
      <c r="O41" s="789">
        <v>0</v>
      </c>
      <c r="P41" s="134">
        <v>-1.4500000000000001E-2</v>
      </c>
      <c r="R41" s="48"/>
    </row>
    <row r="42" spans="1:21" ht="21.95" customHeight="1" x14ac:dyDescent="0.25">
      <c r="A42" s="51"/>
      <c r="B42" s="51"/>
      <c r="C42" s="51"/>
      <c r="E42" s="22" t="s">
        <v>195</v>
      </c>
      <c r="F42" s="2">
        <v>68.22</v>
      </c>
      <c r="G42" s="2">
        <v>68.22</v>
      </c>
      <c r="H42" s="49">
        <v>0</v>
      </c>
      <c r="I42" s="48">
        <v>0</v>
      </c>
      <c r="J42" s="366">
        <v>0</v>
      </c>
      <c r="K42" s="353">
        <v>0</v>
      </c>
      <c r="L42" s="366">
        <v>785.90999999999985</v>
      </c>
      <c r="M42">
        <v>0</v>
      </c>
      <c r="N42" s="2"/>
      <c r="O42" s="789">
        <v>1.29E-2</v>
      </c>
      <c r="P42" s="134">
        <v>1.32E-2</v>
      </c>
      <c r="R42" s="48"/>
      <c r="S42" s="48"/>
    </row>
    <row r="43" spans="1:21" ht="21.95" customHeight="1" x14ac:dyDescent="0.25">
      <c r="A43" s="50"/>
      <c r="B43" s="51"/>
      <c r="C43" s="51"/>
      <c r="E43" s="22" t="s">
        <v>225</v>
      </c>
      <c r="F43" s="2">
        <v>62.48</v>
      </c>
      <c r="G43" s="2">
        <v>62.48</v>
      </c>
      <c r="H43" s="49">
        <v>0</v>
      </c>
      <c r="I43" s="48">
        <v>0</v>
      </c>
      <c r="J43" s="366">
        <v>0</v>
      </c>
      <c r="K43" s="353">
        <v>0</v>
      </c>
      <c r="L43" s="48">
        <v>257.64999999999964</v>
      </c>
      <c r="M43">
        <v>0</v>
      </c>
      <c r="N43" s="363"/>
      <c r="O43" s="789">
        <v>0</v>
      </c>
      <c r="P43" s="134">
        <v>5.9999999999999995E-4</v>
      </c>
      <c r="S43" s="48"/>
    </row>
    <row r="44" spans="1:21" ht="21.95" customHeight="1" x14ac:dyDescent="0.25">
      <c r="A44" s="50"/>
      <c r="B44" s="50"/>
      <c r="C44" s="51"/>
      <c r="E44" s="22" t="s">
        <v>885</v>
      </c>
      <c r="F44" s="2">
        <v>324.76</v>
      </c>
      <c r="G44" s="2">
        <v>324.76</v>
      </c>
      <c r="H44" s="49">
        <v>0</v>
      </c>
      <c r="I44" s="48">
        <v>0</v>
      </c>
      <c r="J44" s="366">
        <v>0</v>
      </c>
      <c r="K44" s="353">
        <v>0</v>
      </c>
      <c r="L44" s="366">
        <v>456.94000000000005</v>
      </c>
      <c r="M44">
        <v>0</v>
      </c>
      <c r="N44" s="363"/>
      <c r="O44" s="789">
        <v>0</v>
      </c>
      <c r="P44" s="134">
        <v>8.3000000000000001E-3</v>
      </c>
      <c r="Q44" s="148"/>
      <c r="R44" s="48"/>
      <c r="S44" s="48"/>
      <c r="T44" s="48"/>
    </row>
    <row r="45" spans="1:21" ht="21.95" customHeight="1" x14ac:dyDescent="0.25">
      <c r="A45" s="60"/>
      <c r="B45" s="61"/>
      <c r="C45" s="60"/>
      <c r="E45" s="22" t="s">
        <v>34</v>
      </c>
      <c r="F45" s="2">
        <v>43.72</v>
      </c>
      <c r="G45" s="2">
        <v>43.72</v>
      </c>
      <c r="H45" s="329">
        <v>0</v>
      </c>
      <c r="I45" s="48">
        <v>0</v>
      </c>
      <c r="J45" s="366">
        <v>0</v>
      </c>
      <c r="K45" s="353">
        <v>0</v>
      </c>
      <c r="L45" s="366">
        <v>21137.586999999941</v>
      </c>
      <c r="M45">
        <v>0</v>
      </c>
      <c r="N45" s="363"/>
      <c r="O45" s="789">
        <v>0</v>
      </c>
      <c r="P45" s="134">
        <v>4.9200000000000001E-2</v>
      </c>
      <c r="R45" s="48"/>
      <c r="S45" s="48"/>
    </row>
    <row r="46" spans="1:21" ht="21.95" customHeight="1" x14ac:dyDescent="0.25">
      <c r="A46" s="50"/>
      <c r="B46" s="50"/>
      <c r="C46" s="51"/>
      <c r="E46" s="22" t="s">
        <v>172</v>
      </c>
      <c r="F46" s="2">
        <v>62.86</v>
      </c>
      <c r="G46" s="2">
        <v>62.86</v>
      </c>
      <c r="H46" s="49">
        <v>0</v>
      </c>
      <c r="I46" s="48">
        <v>0</v>
      </c>
      <c r="J46" s="366">
        <v>0</v>
      </c>
      <c r="K46" s="353">
        <v>0</v>
      </c>
      <c r="L46" s="48">
        <v>119.92000000000053</v>
      </c>
      <c r="M46">
        <v>0</v>
      </c>
      <c r="N46" s="2"/>
      <c r="O46" s="789">
        <v>3.6400000000000002E-2</v>
      </c>
      <c r="P46" s="134">
        <v>-2.0899999999999998E-2</v>
      </c>
    </row>
    <row r="47" spans="1:21" ht="21.95" customHeight="1" x14ac:dyDescent="0.25">
      <c r="A47" s="50"/>
      <c r="B47" s="51"/>
      <c r="C47" s="51"/>
      <c r="E47" s="22" t="s">
        <v>27</v>
      </c>
      <c r="F47" s="2">
        <v>48.14</v>
      </c>
      <c r="G47" s="2">
        <v>48.14</v>
      </c>
      <c r="H47" s="49">
        <v>0</v>
      </c>
      <c r="I47" s="48">
        <v>0</v>
      </c>
      <c r="J47" s="366">
        <v>0</v>
      </c>
      <c r="K47" s="353">
        <v>0</v>
      </c>
      <c r="L47" s="366">
        <v>1407.5400000000009</v>
      </c>
      <c r="M47">
        <v>0</v>
      </c>
      <c r="N47" s="2"/>
      <c r="O47" s="789">
        <v>3.0200000000000001E-2</v>
      </c>
      <c r="P47" s="134">
        <v>-1.3299999999999999E-2</v>
      </c>
      <c r="Q47" s="148"/>
      <c r="R47" s="48"/>
      <c r="S47" s="48"/>
    </row>
    <row r="48" spans="1:21" ht="21.95" customHeight="1" x14ac:dyDescent="0.25">
      <c r="A48" s="50"/>
      <c r="B48" s="50"/>
      <c r="C48" s="51"/>
      <c r="E48" s="22" t="s">
        <v>22</v>
      </c>
      <c r="F48" s="2">
        <v>50.51</v>
      </c>
      <c r="G48" s="2">
        <v>50.51</v>
      </c>
      <c r="H48" s="329">
        <v>0</v>
      </c>
      <c r="I48" s="48">
        <v>0</v>
      </c>
      <c r="J48" s="366">
        <v>0</v>
      </c>
      <c r="K48" s="353">
        <v>0</v>
      </c>
      <c r="L48" s="366">
        <v>3178.8000000000466</v>
      </c>
      <c r="M48">
        <v>0</v>
      </c>
      <c r="N48" s="363"/>
      <c r="O48" s="789">
        <v>2.07E-2</v>
      </c>
      <c r="P48" s="134">
        <v>-2.0000000000000001E-4</v>
      </c>
      <c r="Q48" s="437"/>
      <c r="R48" s="48"/>
      <c r="S48" s="48"/>
    </row>
    <row r="49" spans="1:21" ht="21.95" customHeight="1" x14ac:dyDescent="0.25">
      <c r="A49" s="50"/>
      <c r="B49" s="50"/>
      <c r="C49" s="51"/>
      <c r="E49" s="22" t="s">
        <v>42</v>
      </c>
      <c r="F49" s="2">
        <v>133.5</v>
      </c>
      <c r="G49" s="2">
        <v>133.5</v>
      </c>
      <c r="H49" s="329">
        <v>0</v>
      </c>
      <c r="I49" s="48">
        <v>0</v>
      </c>
      <c r="J49" s="366">
        <v>0</v>
      </c>
      <c r="K49" s="353">
        <v>0</v>
      </c>
      <c r="L49" s="366">
        <v>128.08999999999833</v>
      </c>
      <c r="M49">
        <v>0</v>
      </c>
      <c r="N49" s="363"/>
      <c r="O49" s="789">
        <v>2.18E-2</v>
      </c>
      <c r="P49" s="134">
        <v>-1.37E-2</v>
      </c>
    </row>
    <row r="50" spans="1:21" ht="21.95" customHeight="1" x14ac:dyDescent="0.25">
      <c r="A50" s="50"/>
      <c r="B50" s="50"/>
      <c r="C50" s="51"/>
      <c r="E50" s="22" t="s">
        <v>271</v>
      </c>
      <c r="F50" s="2">
        <v>60.74</v>
      </c>
      <c r="G50" s="2">
        <v>60.74</v>
      </c>
      <c r="H50" s="329">
        <v>0</v>
      </c>
      <c r="I50" s="48">
        <v>0</v>
      </c>
      <c r="J50" s="366">
        <v>0</v>
      </c>
      <c r="K50" s="353">
        <v>0</v>
      </c>
      <c r="L50" s="366">
        <v>427.92000000000007</v>
      </c>
      <c r="M50">
        <v>0</v>
      </c>
      <c r="N50" s="363"/>
      <c r="O50" s="789">
        <v>0</v>
      </c>
      <c r="P50" s="134">
        <v>1.2999999999999999E-2</v>
      </c>
      <c r="Q50" s="148"/>
      <c r="R50" s="48"/>
      <c r="S50" s="48"/>
      <c r="T50" s="48"/>
    </row>
    <row r="51" spans="1:21" ht="21.95" customHeight="1" x14ac:dyDescent="0.25">
      <c r="A51" s="50"/>
      <c r="B51" s="51"/>
      <c r="C51" s="51"/>
      <c r="E51" s="22" t="s">
        <v>175</v>
      </c>
      <c r="F51" s="2">
        <v>281.89999999999998</v>
      </c>
      <c r="G51" s="2">
        <v>281.89999999999998</v>
      </c>
      <c r="H51" s="329">
        <v>0</v>
      </c>
      <c r="I51" s="48">
        <v>0</v>
      </c>
      <c r="J51" s="366">
        <v>0</v>
      </c>
      <c r="K51" s="353">
        <v>0</v>
      </c>
      <c r="L51" s="366">
        <v>160.82999999999993</v>
      </c>
      <c r="M51">
        <v>0</v>
      </c>
      <c r="N51" s="363"/>
      <c r="O51" s="789">
        <v>0</v>
      </c>
      <c r="P51" s="134">
        <v>5.0000000000000001E-4</v>
      </c>
      <c r="Q51" s="148"/>
      <c r="R51" s="48"/>
      <c r="S51" s="48"/>
    </row>
    <row r="52" spans="1:21" ht="21.95" customHeight="1" x14ac:dyDescent="0.25">
      <c r="A52" s="51"/>
      <c r="B52" s="155"/>
      <c r="C52" s="330"/>
      <c r="E52" s="22" t="s">
        <v>170</v>
      </c>
      <c r="F52" s="2">
        <v>97.25</v>
      </c>
      <c r="G52" s="2">
        <v>97.25</v>
      </c>
      <c r="H52" s="329">
        <v>0</v>
      </c>
      <c r="I52" s="48">
        <v>0</v>
      </c>
      <c r="J52" s="366">
        <v>0</v>
      </c>
      <c r="K52" s="353">
        <v>0</v>
      </c>
      <c r="L52" s="366">
        <v>1368.9000000000015</v>
      </c>
      <c r="M52">
        <v>0</v>
      </c>
      <c r="N52" s="2"/>
      <c r="O52" s="789">
        <v>1.14E-2</v>
      </c>
      <c r="P52" s="134">
        <v>4.0000000000000002E-4</v>
      </c>
      <c r="R52" s="48"/>
      <c r="S52" s="48"/>
      <c r="T52" s="48"/>
    </row>
    <row r="53" spans="1:21" ht="21.95" customHeight="1" x14ac:dyDescent="0.25">
      <c r="A53" s="51"/>
      <c r="B53" s="51"/>
      <c r="C53" s="51"/>
      <c r="E53" s="22" t="s">
        <v>8</v>
      </c>
      <c r="F53" s="2">
        <v>80.12</v>
      </c>
      <c r="G53" s="2">
        <v>80.12</v>
      </c>
      <c r="H53" s="329">
        <v>0</v>
      </c>
      <c r="I53" s="48">
        <v>0</v>
      </c>
      <c r="J53" s="366">
        <v>0</v>
      </c>
      <c r="K53" s="353">
        <v>0</v>
      </c>
      <c r="L53" s="366">
        <v>121.94999999999982</v>
      </c>
      <c r="M53">
        <v>0</v>
      </c>
      <c r="N53" s="363"/>
      <c r="O53" s="789">
        <v>1.67E-2</v>
      </c>
      <c r="P53" s="134">
        <v>1.37E-2</v>
      </c>
      <c r="R53" s="48"/>
      <c r="S53" s="48"/>
      <c r="T53" s="48"/>
    </row>
    <row r="54" spans="1:21" ht="21.95" customHeight="1" x14ac:dyDescent="0.25">
      <c r="A54" s="51"/>
      <c r="B54" s="51"/>
      <c r="C54" s="51"/>
      <c r="E54" s="22" t="s">
        <v>10</v>
      </c>
      <c r="F54" s="2">
        <v>52.02</v>
      </c>
      <c r="G54" s="2">
        <v>52.02</v>
      </c>
      <c r="H54" s="329">
        <v>0</v>
      </c>
      <c r="I54" s="48">
        <v>0</v>
      </c>
      <c r="J54" s="366">
        <v>0</v>
      </c>
      <c r="K54" s="353">
        <v>0</v>
      </c>
      <c r="L54" s="366">
        <v>1128.3800000000047</v>
      </c>
      <c r="M54">
        <v>0</v>
      </c>
      <c r="N54" s="363"/>
      <c r="O54" s="789">
        <v>1.2500000000000001E-2</v>
      </c>
      <c r="P54" s="134">
        <v>-9.4999999999999998E-3</v>
      </c>
      <c r="S54" s="48"/>
      <c r="T54" s="48"/>
    </row>
    <row r="55" spans="1:21" ht="21.95" customHeight="1" x14ac:dyDescent="0.25">
      <c r="A55" s="50"/>
      <c r="B55" s="50"/>
      <c r="C55" s="51"/>
      <c r="E55" s="22" t="s">
        <v>224</v>
      </c>
      <c r="F55" s="2">
        <v>42.44</v>
      </c>
      <c r="G55" s="2">
        <v>42.44</v>
      </c>
      <c r="H55" s="329">
        <v>0</v>
      </c>
      <c r="I55" s="48">
        <v>0</v>
      </c>
      <c r="J55" s="366">
        <v>0</v>
      </c>
      <c r="K55" s="353">
        <v>0</v>
      </c>
      <c r="L55" s="366">
        <v>4376.9599999999991</v>
      </c>
      <c r="M55">
        <v>0</v>
      </c>
      <c r="N55" s="363"/>
      <c r="O55" s="789">
        <v>4.0899999999999999E-2</v>
      </c>
      <c r="P55" s="134">
        <v>1.0500000000000001E-2</v>
      </c>
      <c r="Q55" s="437"/>
      <c r="R55" s="48"/>
      <c r="S55" s="48"/>
      <c r="U55" s="48"/>
    </row>
    <row r="56" spans="1:21" ht="21.95" customHeight="1" x14ac:dyDescent="0.25">
      <c r="A56" s="50"/>
      <c r="B56" s="50"/>
      <c r="C56" s="51"/>
      <c r="E56" s="22" t="s">
        <v>351</v>
      </c>
      <c r="F56" s="2">
        <v>75.22</v>
      </c>
      <c r="G56" s="2">
        <v>75.22</v>
      </c>
      <c r="H56" s="329">
        <v>0</v>
      </c>
      <c r="I56" s="48">
        <v>0</v>
      </c>
      <c r="J56" s="366">
        <v>0</v>
      </c>
      <c r="K56" s="353">
        <v>0</v>
      </c>
      <c r="L56" s="366">
        <v>2060.4300000000003</v>
      </c>
      <c r="M56">
        <v>0</v>
      </c>
      <c r="N56" s="363"/>
      <c r="O56" s="789">
        <v>4.3499999999999997E-2</v>
      </c>
      <c r="P56" s="134">
        <v>1.6000000000000001E-3</v>
      </c>
      <c r="Q56" s="48"/>
      <c r="R56" s="48"/>
      <c r="S56" s="48"/>
      <c r="T56" s="48"/>
    </row>
    <row r="57" spans="1:21" ht="21.95" customHeight="1" x14ac:dyDescent="0.25">
      <c r="A57" s="50"/>
      <c r="B57" s="51"/>
      <c r="C57" s="51"/>
      <c r="E57" s="22" t="s">
        <v>24</v>
      </c>
      <c r="F57" s="2">
        <v>66</v>
      </c>
      <c r="G57" s="2">
        <v>66</v>
      </c>
      <c r="H57" s="49">
        <v>0</v>
      </c>
      <c r="I57" s="48">
        <v>0</v>
      </c>
      <c r="J57" s="366">
        <v>0</v>
      </c>
      <c r="K57" s="353">
        <v>0</v>
      </c>
      <c r="L57" s="48">
        <v>937.36999999999534</v>
      </c>
      <c r="M57">
        <v>0</v>
      </c>
      <c r="N57" s="363"/>
      <c r="O57" s="789">
        <v>0</v>
      </c>
      <c r="P57" s="134">
        <v>-1.37E-2</v>
      </c>
      <c r="R57" s="48"/>
      <c r="S57" s="48"/>
    </row>
    <row r="58" spans="1:21" ht="21.95" customHeight="1" x14ac:dyDescent="0.25">
      <c r="A58" s="50"/>
      <c r="B58" s="51"/>
      <c r="C58" s="51"/>
      <c r="E58" s="22" t="s">
        <v>45</v>
      </c>
      <c r="F58" s="2">
        <v>98.77</v>
      </c>
      <c r="G58" s="2">
        <v>98.77</v>
      </c>
      <c r="H58" s="329">
        <v>0</v>
      </c>
      <c r="I58" s="48">
        <v>0</v>
      </c>
      <c r="J58" s="366">
        <v>0</v>
      </c>
      <c r="K58" s="353">
        <v>0</v>
      </c>
      <c r="L58" s="366">
        <v>523.61999999999898</v>
      </c>
      <c r="M58">
        <v>0</v>
      </c>
      <c r="N58" s="2"/>
      <c r="O58" s="789">
        <v>1.67E-2</v>
      </c>
      <c r="P58" s="134">
        <v>3.3E-3</v>
      </c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47</v>
      </c>
      <c r="F59" s="2">
        <v>150.88</v>
      </c>
      <c r="G59" s="2">
        <v>150.88</v>
      </c>
      <c r="H59" s="329">
        <v>0</v>
      </c>
      <c r="I59" s="48">
        <v>0</v>
      </c>
      <c r="J59" s="366">
        <v>0</v>
      </c>
      <c r="K59" s="353">
        <v>0</v>
      </c>
      <c r="L59" s="366">
        <v>-168.6200000000008</v>
      </c>
      <c r="M59">
        <v>0</v>
      </c>
      <c r="N59" s="363"/>
      <c r="O59" s="789">
        <v>2.18E-2</v>
      </c>
      <c r="P59" s="134">
        <v>5.4999999999999997E-3</v>
      </c>
      <c r="Q59" s="148"/>
      <c r="S59" s="48"/>
    </row>
    <row r="60" spans="1:21" ht="21.95" customHeight="1" x14ac:dyDescent="0.25">
      <c r="A60" s="50"/>
      <c r="B60" s="50"/>
      <c r="C60" s="51"/>
      <c r="E60" s="22" t="s">
        <v>33</v>
      </c>
      <c r="F60" s="2">
        <v>248.03</v>
      </c>
      <c r="G60" s="2">
        <v>248.03</v>
      </c>
      <c r="H60" s="329">
        <v>0</v>
      </c>
      <c r="I60" s="48">
        <v>0</v>
      </c>
      <c r="J60" s="366">
        <v>0</v>
      </c>
      <c r="K60" s="353">
        <v>0</v>
      </c>
      <c r="L60" s="366">
        <v>780.73999999999796</v>
      </c>
      <c r="M60">
        <v>0</v>
      </c>
      <c r="N60" s="363"/>
      <c r="O60" s="789">
        <v>1.8599999999999998E-2</v>
      </c>
      <c r="P60" s="134">
        <v>2.93E-2</v>
      </c>
      <c r="Q60" s="148"/>
      <c r="R60" s="48"/>
      <c r="S60" s="48"/>
    </row>
    <row r="61" spans="1:21" ht="21.95" customHeight="1" x14ac:dyDescent="0.25">
      <c r="A61" s="51"/>
      <c r="B61" s="155"/>
      <c r="C61" s="330"/>
      <c r="E61" s="22" t="s">
        <v>13</v>
      </c>
      <c r="F61" s="2">
        <v>67.819999999999993</v>
      </c>
      <c r="G61" s="2">
        <v>67.819999999999993</v>
      </c>
      <c r="H61" s="329">
        <v>0</v>
      </c>
      <c r="I61" s="48">
        <v>0</v>
      </c>
      <c r="J61" s="366">
        <v>0</v>
      </c>
      <c r="K61" s="353">
        <v>0</v>
      </c>
      <c r="L61" s="366">
        <v>1461.5600000000013</v>
      </c>
      <c r="M61">
        <v>0</v>
      </c>
      <c r="N61" s="2"/>
      <c r="O61" s="789">
        <v>0</v>
      </c>
      <c r="P61" s="134">
        <v>1.21E-2</v>
      </c>
      <c r="Q61" s="148"/>
      <c r="R61" s="48"/>
    </row>
    <row r="62" spans="1:21" ht="21.95" customHeight="1" x14ac:dyDescent="0.25">
      <c r="A62" s="50"/>
      <c r="B62" s="50"/>
      <c r="C62" s="51"/>
      <c r="E62" s="22" t="s">
        <v>52</v>
      </c>
      <c r="F62" s="2">
        <v>71.790000000000006</v>
      </c>
      <c r="G62" s="2">
        <v>71.790000000000006</v>
      </c>
      <c r="H62" s="329">
        <v>0</v>
      </c>
      <c r="I62" s="48">
        <v>0</v>
      </c>
      <c r="J62" s="366">
        <v>0</v>
      </c>
      <c r="K62" s="353">
        <v>0</v>
      </c>
      <c r="L62" s="366">
        <v>1056.739999999998</v>
      </c>
      <c r="M62">
        <v>0</v>
      </c>
      <c r="N62" s="363"/>
      <c r="O62" s="789">
        <v>2.1999999999999999E-2</v>
      </c>
      <c r="P62" s="134">
        <v>-2.8199999999999999E-2</v>
      </c>
      <c r="S62" s="48"/>
      <c r="U62" s="48"/>
    </row>
    <row r="63" spans="1:21" ht="21.95" customHeight="1" x14ac:dyDescent="0.25">
      <c r="A63" s="50"/>
      <c r="B63" s="50"/>
      <c r="C63" s="51"/>
      <c r="E63" s="22" t="s">
        <v>32</v>
      </c>
      <c r="F63" s="2">
        <v>56.77</v>
      </c>
      <c r="G63" s="2">
        <v>56.77</v>
      </c>
      <c r="H63" s="329">
        <v>0</v>
      </c>
      <c r="I63" s="48">
        <v>0</v>
      </c>
      <c r="J63" s="366">
        <v>0</v>
      </c>
      <c r="K63" s="353">
        <v>0</v>
      </c>
      <c r="L63" s="366">
        <v>1198.4699999999971</v>
      </c>
      <c r="M63">
        <v>0</v>
      </c>
      <c r="N63" s="363"/>
      <c r="O63" s="789">
        <v>1.7600000000000001E-2</v>
      </c>
      <c r="P63" s="134">
        <v>1.1599999999999999E-2</v>
      </c>
      <c r="Q63" s="148"/>
      <c r="R63" s="48"/>
      <c r="S63" s="48"/>
      <c r="T63" s="48"/>
    </row>
    <row r="64" spans="1:21" ht="21.95" customHeight="1" x14ac:dyDescent="0.25">
      <c r="A64" s="155"/>
      <c r="B64" s="50"/>
      <c r="C64" s="51"/>
      <c r="E64" s="22" t="s">
        <v>63</v>
      </c>
      <c r="F64" s="2">
        <v>108.67</v>
      </c>
      <c r="G64" s="2">
        <v>108.67</v>
      </c>
      <c r="H64" s="329">
        <v>0</v>
      </c>
      <c r="I64" s="48">
        <v>0</v>
      </c>
      <c r="J64" s="366">
        <v>0</v>
      </c>
      <c r="K64" s="353">
        <v>0</v>
      </c>
      <c r="L64" s="366">
        <v>257.30999999999949</v>
      </c>
      <c r="M64">
        <v>0</v>
      </c>
      <c r="N64" s="363"/>
      <c r="O64" s="789">
        <v>1.38E-2</v>
      </c>
      <c r="P64" s="134">
        <v>-1.3100000000000001E-2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9</v>
      </c>
      <c r="F65" s="2">
        <v>8.19</v>
      </c>
      <c r="G65" s="2">
        <v>8.19</v>
      </c>
      <c r="H65" s="49">
        <v>0</v>
      </c>
      <c r="I65" s="48">
        <v>0</v>
      </c>
      <c r="J65" s="366">
        <v>-8332.1133333333346</v>
      </c>
      <c r="K65" s="353">
        <v>0</v>
      </c>
      <c r="L65" s="48">
        <v>-7897.1833333333343</v>
      </c>
      <c r="M65">
        <v>0</v>
      </c>
      <c r="N65" s="363"/>
      <c r="O65" s="789">
        <v>0.04</v>
      </c>
      <c r="P65" s="134">
        <v>1.49E-2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53</v>
      </c>
      <c r="F66" s="2">
        <v>77.52</v>
      </c>
      <c r="G66" s="2">
        <v>77.52</v>
      </c>
      <c r="H66" s="49">
        <v>0</v>
      </c>
      <c r="I66" s="48">
        <v>0</v>
      </c>
      <c r="J66" s="366">
        <v>0</v>
      </c>
      <c r="K66" s="353">
        <v>0</v>
      </c>
      <c r="L66" s="48">
        <v>33.940000000000055</v>
      </c>
      <c r="M66">
        <v>0</v>
      </c>
      <c r="N66" s="363"/>
      <c r="O66" s="789">
        <v>7.4000000000000003E-3</v>
      </c>
      <c r="P66" s="134">
        <v>4.6899999999999997E-2</v>
      </c>
      <c r="R66" s="48"/>
      <c r="S66" s="48"/>
      <c r="T66" s="48"/>
    </row>
    <row r="67" spans="1:20" ht="21.95" customHeight="1" x14ac:dyDescent="0.25">
      <c r="A67" s="50"/>
      <c r="B67" s="50"/>
      <c r="C67" s="51"/>
      <c r="E67" s="22" t="s">
        <v>56</v>
      </c>
      <c r="F67" s="2">
        <v>42.41</v>
      </c>
      <c r="G67" s="2">
        <v>42.41</v>
      </c>
      <c r="H67" s="329">
        <v>0</v>
      </c>
      <c r="I67" s="48">
        <v>0</v>
      </c>
      <c r="J67" s="366">
        <v>0</v>
      </c>
      <c r="K67" s="353">
        <v>0</v>
      </c>
      <c r="L67" s="366">
        <v>36.819999999999709</v>
      </c>
      <c r="M67">
        <v>0</v>
      </c>
      <c r="N67" s="363"/>
      <c r="O67" s="789">
        <v>4.2999999999999997E-2</v>
      </c>
      <c r="P67" s="134">
        <v>-6.7999999999999996E-3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0</v>
      </c>
      <c r="F68" s="2">
        <v>224.11</v>
      </c>
      <c r="G68" s="2">
        <v>224.11</v>
      </c>
      <c r="H68" s="49">
        <v>0</v>
      </c>
      <c r="I68" s="48">
        <v>0</v>
      </c>
      <c r="J68" s="366">
        <v>0</v>
      </c>
      <c r="K68" s="353">
        <v>0</v>
      </c>
      <c r="L68" s="366">
        <v>465.57999999999993</v>
      </c>
      <c r="M68">
        <v>0</v>
      </c>
      <c r="N68" s="363"/>
      <c r="O68" s="789">
        <v>3.8999999999999998E-3</v>
      </c>
      <c r="P68" s="134">
        <v>4.4200000000000003E-2</v>
      </c>
      <c r="R68" s="48"/>
    </row>
    <row r="69" spans="1:20" ht="21.95" customHeight="1" x14ac:dyDescent="0.25">
      <c r="A69" s="50"/>
      <c r="B69" s="51"/>
      <c r="C69" s="51"/>
      <c r="E69" s="22" t="s">
        <v>39</v>
      </c>
      <c r="F69" s="2">
        <v>52.55</v>
      </c>
      <c r="G69" s="2">
        <v>52.55</v>
      </c>
      <c r="H69" s="49">
        <v>0</v>
      </c>
      <c r="I69" s="48">
        <v>0</v>
      </c>
      <c r="J69" s="366">
        <v>0</v>
      </c>
      <c r="K69" s="353">
        <v>0</v>
      </c>
      <c r="L69" s="48">
        <v>529.88000000000284</v>
      </c>
      <c r="M69">
        <v>0</v>
      </c>
      <c r="N69" s="363"/>
      <c r="O69" s="789">
        <v>2.3E-2</v>
      </c>
      <c r="P69" s="134">
        <v>-9.4000000000000004E-3</v>
      </c>
    </row>
    <row r="70" spans="1:20" ht="21.95" customHeight="1" x14ac:dyDescent="0.25">
      <c r="A70" s="50"/>
      <c r="B70" s="50"/>
      <c r="C70" s="50"/>
      <c r="E70" s="22" t="s">
        <v>54</v>
      </c>
      <c r="F70" s="2">
        <v>138.01</v>
      </c>
      <c r="G70" s="2">
        <v>138.01</v>
      </c>
      <c r="H70" s="49">
        <v>0</v>
      </c>
      <c r="I70" s="48">
        <v>0</v>
      </c>
      <c r="J70" s="366">
        <v>0</v>
      </c>
      <c r="K70" s="353">
        <v>0</v>
      </c>
      <c r="L70" s="366">
        <v>114.84999999999991</v>
      </c>
      <c r="M70">
        <v>0</v>
      </c>
      <c r="N70" s="2"/>
      <c r="O70" s="789">
        <v>2.35E-2</v>
      </c>
      <c r="P70" s="134">
        <v>1.11E-2</v>
      </c>
    </row>
    <row r="71" spans="1:20" ht="21.95" customHeight="1" x14ac:dyDescent="0.25">
      <c r="A71" s="50"/>
      <c r="B71" s="50"/>
      <c r="C71" s="51"/>
      <c r="E71" s="22" t="s">
        <v>51</v>
      </c>
      <c r="F71" s="2">
        <v>236.78</v>
      </c>
      <c r="G71" s="2">
        <v>236.78</v>
      </c>
      <c r="H71" s="49">
        <v>0</v>
      </c>
      <c r="I71" s="48">
        <v>0</v>
      </c>
      <c r="J71" s="366">
        <v>0</v>
      </c>
      <c r="K71" s="353">
        <v>0</v>
      </c>
      <c r="L71" s="366">
        <v>176.70000000000073</v>
      </c>
      <c r="M71">
        <v>0</v>
      </c>
      <c r="N71" s="2"/>
      <c r="O71" s="789">
        <v>1.52E-2</v>
      </c>
      <c r="P71" s="134">
        <v>5.0000000000000001E-4</v>
      </c>
    </row>
    <row r="72" spans="1:20" ht="21.95" customHeight="1" x14ac:dyDescent="0.25">
      <c r="A72" s="50"/>
      <c r="B72" s="51"/>
      <c r="C72" s="51"/>
      <c r="F72" s="2"/>
      <c r="G72" s="2"/>
      <c r="P72" s="134"/>
    </row>
    <row r="73" spans="1:20" ht="21.95" customHeight="1" x14ac:dyDescent="0.25">
      <c r="A73" s="50"/>
      <c r="B73" s="50"/>
      <c r="C73" s="50"/>
      <c r="F73" s="2"/>
      <c r="G73" s="2"/>
      <c r="P73" s="134"/>
    </row>
    <row r="74" spans="1:20" ht="21.95" customHeight="1" x14ac:dyDescent="0.25">
      <c r="A74" s="50"/>
      <c r="B74" s="50"/>
      <c r="C74" s="51"/>
      <c r="F74" s="2"/>
      <c r="G74" s="2"/>
      <c r="P74" s="134"/>
    </row>
    <row r="75" spans="1:20" ht="21.95" customHeight="1" x14ac:dyDescent="0.25">
      <c r="A75" s="50"/>
      <c r="B75" s="51"/>
      <c r="C75" s="51"/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1048576 O1">
    <cfRule type="expression" dxfId="2023" priority="283">
      <formula>$O1=0</formula>
    </cfRule>
    <cfRule type="dataBar" priority="6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022" priority="239">
      <formula>$H2=0</formula>
    </cfRule>
  </conditionalFormatting>
  <conditionalFormatting sqref="J2:K4 J70:K200 J6:K6 J21:K58 J12:K19">
    <cfRule type="expression" dxfId="2021" priority="240">
      <formula>$J2=0</formula>
    </cfRule>
  </conditionalFormatting>
  <conditionalFormatting sqref="L70:L1048576 L1:L58">
    <cfRule type="expression" dxfId="2020" priority="238">
      <formula>$L2=0</formula>
    </cfRule>
  </conditionalFormatting>
  <conditionalFormatting sqref="M1">
    <cfRule type="expression" dxfId="2019" priority="234">
      <formula>$L2=0</formula>
    </cfRule>
  </conditionalFormatting>
  <conditionalFormatting sqref="J2:K4 J6:K6 J21:K58 J12:K19">
    <cfRule type="expression" dxfId="2018" priority="282">
      <formula>$J2&gt;0</formula>
    </cfRule>
  </conditionalFormatting>
  <conditionalFormatting sqref="L2:L58">
    <cfRule type="expression" dxfId="2017" priority="236">
      <formula>$L2&lt;0</formula>
    </cfRule>
    <cfRule type="expression" dxfId="2016" priority="237">
      <formula>$L2&gt;0</formula>
    </cfRule>
  </conditionalFormatting>
  <conditionalFormatting sqref="J2:K4 J70:K458 J6:K6 J21:K58 J12:K19">
    <cfRule type="expression" dxfId="2015" priority="281">
      <formula>$J2&lt;0</formula>
    </cfRule>
  </conditionalFormatting>
  <conditionalFormatting sqref="P75:P1048576 P1">
    <cfRule type="expression" dxfId="2014" priority="227">
      <formula>$O1=0</formula>
    </cfRule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2013" priority="210">
      <formula>$H59=0</formula>
    </cfRule>
  </conditionalFormatting>
  <conditionalFormatting sqref="J59:K59">
    <cfRule type="expression" dxfId="2012" priority="211">
      <formula>$J59=0</formula>
    </cfRule>
  </conditionalFormatting>
  <conditionalFormatting sqref="L59">
    <cfRule type="expression" dxfId="2011" priority="209">
      <formula>$L60=0</formula>
    </cfRule>
  </conditionalFormatting>
  <conditionalFormatting sqref="J59:K59">
    <cfRule type="expression" dxfId="2010" priority="213">
      <formula>$J59&gt;0</formula>
    </cfRule>
  </conditionalFormatting>
  <conditionalFormatting sqref="L59">
    <cfRule type="expression" dxfId="2009" priority="207">
      <formula>$L59&lt;0</formula>
    </cfRule>
    <cfRule type="expression" dxfId="2008" priority="208">
      <formula>$L59&gt;0</formula>
    </cfRule>
  </conditionalFormatting>
  <conditionalFormatting sqref="J59:K59">
    <cfRule type="expression" dxfId="2007" priority="212">
      <formula>$J59&lt;0</formula>
    </cfRule>
  </conditionalFormatting>
  <conditionalFormatting sqref="E5 H5:I5">
    <cfRule type="expression" dxfId="2006" priority="188">
      <formula>$H5=0</formula>
    </cfRule>
  </conditionalFormatting>
  <conditionalFormatting sqref="J5:K5">
    <cfRule type="expression" dxfId="2005" priority="189">
      <formula>$J5=0</formula>
    </cfRule>
  </conditionalFormatting>
  <conditionalFormatting sqref="J5:K5">
    <cfRule type="expression" dxfId="2004" priority="191">
      <formula>$J5&gt;0</formula>
    </cfRule>
  </conditionalFormatting>
  <conditionalFormatting sqref="J5:K5">
    <cfRule type="expression" dxfId="2003" priority="190">
      <formula>$J5&lt;0</formula>
    </cfRule>
  </conditionalFormatting>
  <conditionalFormatting sqref="E7 H7:I7">
    <cfRule type="expression" dxfId="2002" priority="177">
      <formula>$H7=0</formula>
    </cfRule>
  </conditionalFormatting>
  <conditionalFormatting sqref="J7:K7">
    <cfRule type="expression" dxfId="2001" priority="178">
      <formula>$J7=0</formula>
    </cfRule>
  </conditionalFormatting>
  <conditionalFormatting sqref="J7:K7">
    <cfRule type="expression" dxfId="2000" priority="180">
      <formula>$J7&gt;0</formula>
    </cfRule>
  </conditionalFormatting>
  <conditionalFormatting sqref="J7:K7">
    <cfRule type="expression" dxfId="1999" priority="179">
      <formula>$J7&lt;0</formula>
    </cfRule>
  </conditionalFormatting>
  <conditionalFormatting sqref="E60 H60:I60">
    <cfRule type="expression" dxfId="1998" priority="166">
      <formula>$H60=0</formula>
    </cfRule>
  </conditionalFormatting>
  <conditionalFormatting sqref="J60:K60">
    <cfRule type="expression" dxfId="1997" priority="167">
      <formula>$J60=0</formula>
    </cfRule>
  </conditionalFormatting>
  <conditionalFormatting sqref="L60">
    <cfRule type="expression" dxfId="1996" priority="165">
      <formula>$L61=0</formula>
    </cfRule>
  </conditionalFormatting>
  <conditionalFormatting sqref="J60:K60">
    <cfRule type="expression" dxfId="1995" priority="169">
      <formula>$J60&gt;0</formula>
    </cfRule>
  </conditionalFormatting>
  <conditionalFormatting sqref="L60">
    <cfRule type="expression" dxfId="1994" priority="163">
      <formula>$L60&lt;0</formula>
    </cfRule>
    <cfRule type="expression" dxfId="1993" priority="164">
      <formula>$L60&gt;0</formula>
    </cfRule>
  </conditionalFormatting>
  <conditionalFormatting sqref="J60:K60">
    <cfRule type="expression" dxfId="1992" priority="168">
      <formula>$J60&lt;0</formula>
    </cfRule>
  </conditionalFormatting>
  <conditionalFormatting sqref="E62 H62:I62">
    <cfRule type="expression" dxfId="1991" priority="155">
      <formula>$H62=0</formula>
    </cfRule>
  </conditionalFormatting>
  <conditionalFormatting sqref="J62:K62">
    <cfRule type="expression" dxfId="1990" priority="156">
      <formula>$J62=0</formula>
    </cfRule>
  </conditionalFormatting>
  <conditionalFormatting sqref="L62">
    <cfRule type="expression" dxfId="1989" priority="154">
      <formula>$L63=0</formula>
    </cfRule>
  </conditionalFormatting>
  <conditionalFormatting sqref="J62:K62">
    <cfRule type="expression" dxfId="1988" priority="158">
      <formula>$J62&gt;0</formula>
    </cfRule>
  </conditionalFormatting>
  <conditionalFormatting sqref="L62">
    <cfRule type="expression" dxfId="1987" priority="152">
      <formula>$L62&lt;0</formula>
    </cfRule>
    <cfRule type="expression" dxfId="1986" priority="153">
      <formula>$L62&gt;0</formula>
    </cfRule>
  </conditionalFormatting>
  <conditionalFormatting sqref="J62:K62">
    <cfRule type="expression" dxfId="1985" priority="157">
      <formula>$J62&lt;0</formula>
    </cfRule>
  </conditionalFormatting>
  <conditionalFormatting sqref="E61 H61:I61">
    <cfRule type="expression" dxfId="1984" priority="144">
      <formula>$H61=0</formula>
    </cfRule>
  </conditionalFormatting>
  <conditionalFormatting sqref="J61:K61">
    <cfRule type="expression" dxfId="1983" priority="145">
      <formula>$J61=0</formula>
    </cfRule>
  </conditionalFormatting>
  <conditionalFormatting sqref="L61">
    <cfRule type="expression" dxfId="1982" priority="143">
      <formula>$L62=0</formula>
    </cfRule>
  </conditionalFormatting>
  <conditionalFormatting sqref="J61:K61">
    <cfRule type="expression" dxfId="1981" priority="147">
      <formula>$J61&gt;0</formula>
    </cfRule>
  </conditionalFormatting>
  <conditionalFormatting sqref="L61">
    <cfRule type="expression" dxfId="1980" priority="141">
      <formula>$L61&lt;0</formula>
    </cfRule>
    <cfRule type="expression" dxfId="1979" priority="142">
      <formula>$L61&gt;0</formula>
    </cfRule>
  </conditionalFormatting>
  <conditionalFormatting sqref="J61:K61">
    <cfRule type="expression" dxfId="1978" priority="146">
      <formula>$J61&lt;0</formula>
    </cfRule>
  </conditionalFormatting>
  <conditionalFormatting sqref="E8 H8:I8">
    <cfRule type="expression" dxfId="1977" priority="129">
      <formula>$H8=0</formula>
    </cfRule>
  </conditionalFormatting>
  <conditionalFormatting sqref="J8:K8">
    <cfRule type="expression" dxfId="1976" priority="130">
      <formula>$J8=0</formula>
    </cfRule>
  </conditionalFormatting>
  <conditionalFormatting sqref="J8:K8">
    <cfRule type="expression" dxfId="1975" priority="132">
      <formula>$J8&gt;0</formula>
    </cfRule>
  </conditionalFormatting>
  <conditionalFormatting sqref="J8:K8">
    <cfRule type="expression" dxfId="1974" priority="131">
      <formula>$J8&lt;0</formula>
    </cfRule>
  </conditionalFormatting>
  <conditionalFormatting sqref="E63 H63:I63">
    <cfRule type="expression" dxfId="1973" priority="119">
      <formula>$H63=0</formula>
    </cfRule>
  </conditionalFormatting>
  <conditionalFormatting sqref="J63:K63">
    <cfRule type="expression" dxfId="1972" priority="120">
      <formula>$J63=0</formula>
    </cfRule>
  </conditionalFormatting>
  <conditionalFormatting sqref="L63">
    <cfRule type="expression" dxfId="1971" priority="118">
      <formula>$L64=0</formula>
    </cfRule>
  </conditionalFormatting>
  <conditionalFormatting sqref="J63:K63">
    <cfRule type="expression" dxfId="1970" priority="122">
      <formula>$J63&gt;0</formula>
    </cfRule>
  </conditionalFormatting>
  <conditionalFormatting sqref="L63">
    <cfRule type="expression" dxfId="1969" priority="116">
      <formula>$L63&lt;0</formula>
    </cfRule>
    <cfRule type="expression" dxfId="1968" priority="117">
      <formula>$L63&gt;0</formula>
    </cfRule>
  </conditionalFormatting>
  <conditionalFormatting sqref="J63:K63">
    <cfRule type="expression" dxfId="1967" priority="121">
      <formula>$J63&lt;0</formula>
    </cfRule>
  </conditionalFormatting>
  <conditionalFormatting sqref="E20 H20:I20">
    <cfRule type="expression" dxfId="1966" priority="109">
      <formula>$H20=0</formula>
    </cfRule>
  </conditionalFormatting>
  <conditionalFormatting sqref="J20:K20">
    <cfRule type="expression" dxfId="1965" priority="110">
      <formula>$J20=0</formula>
    </cfRule>
  </conditionalFormatting>
  <conditionalFormatting sqref="J20:K20">
    <cfRule type="expression" dxfId="1964" priority="112">
      <formula>$J20&gt;0</formula>
    </cfRule>
  </conditionalFormatting>
  <conditionalFormatting sqref="J20:K20">
    <cfRule type="expression" dxfId="1963" priority="111">
      <formula>$J20&lt;0</formula>
    </cfRule>
  </conditionalFormatting>
  <conditionalFormatting sqref="E64 H64:I64">
    <cfRule type="expression" dxfId="1962" priority="100">
      <formula>$H64=0</formula>
    </cfRule>
  </conditionalFormatting>
  <conditionalFormatting sqref="J64:K64">
    <cfRule type="expression" dxfId="1961" priority="101">
      <formula>$J64=0</formula>
    </cfRule>
  </conditionalFormatting>
  <conditionalFormatting sqref="L64">
    <cfRule type="expression" dxfId="1960" priority="99">
      <formula>$L65=0</formula>
    </cfRule>
  </conditionalFormatting>
  <conditionalFormatting sqref="J64:K64">
    <cfRule type="expression" dxfId="1959" priority="103">
      <formula>$J64&gt;0</formula>
    </cfRule>
  </conditionalFormatting>
  <conditionalFormatting sqref="L64">
    <cfRule type="expression" dxfId="1958" priority="97">
      <formula>$L64&lt;0</formula>
    </cfRule>
    <cfRule type="expression" dxfId="1957" priority="98">
      <formula>$L64&gt;0</formula>
    </cfRule>
  </conditionalFormatting>
  <conditionalFormatting sqref="J64:K64">
    <cfRule type="expression" dxfId="1956" priority="102">
      <formula>$J64&lt;0</formula>
    </cfRule>
  </conditionalFormatting>
  <conditionalFormatting sqref="E65 H65:I65">
    <cfRule type="expression" dxfId="1955" priority="93">
      <formula>$H65=0</formula>
    </cfRule>
  </conditionalFormatting>
  <conditionalFormatting sqref="J65:K65">
    <cfRule type="expression" dxfId="1954" priority="94">
      <formula>$J65=0</formula>
    </cfRule>
  </conditionalFormatting>
  <conditionalFormatting sqref="L65">
    <cfRule type="expression" dxfId="1953" priority="92">
      <formula>$L66=0</formula>
    </cfRule>
  </conditionalFormatting>
  <conditionalFormatting sqref="J65:K65">
    <cfRule type="expression" dxfId="1952" priority="96">
      <formula>$J65&gt;0</formula>
    </cfRule>
  </conditionalFormatting>
  <conditionalFormatting sqref="L65">
    <cfRule type="expression" dxfId="1951" priority="90">
      <formula>$L65&lt;0</formula>
    </cfRule>
    <cfRule type="expression" dxfId="1950" priority="91">
      <formula>$L65&gt;0</formula>
    </cfRule>
  </conditionalFormatting>
  <conditionalFormatting sqref="J65:K65">
    <cfRule type="expression" dxfId="1949" priority="95">
      <formula>$J65&lt;0</formula>
    </cfRule>
  </conditionalFormatting>
  <conditionalFormatting sqref="E11 H11:I11">
    <cfRule type="expression" dxfId="1948" priority="84">
      <formula>$H11=0</formula>
    </cfRule>
  </conditionalFormatting>
  <conditionalFormatting sqref="J11:K11">
    <cfRule type="expression" dxfId="1947" priority="85">
      <formula>$J11=0</formula>
    </cfRule>
  </conditionalFormatting>
  <conditionalFormatting sqref="J11:K11">
    <cfRule type="expression" dxfId="1946" priority="87">
      <formula>$J11&gt;0</formula>
    </cfRule>
  </conditionalFormatting>
  <conditionalFormatting sqref="J11:K11">
    <cfRule type="expression" dxfId="1945" priority="86">
      <formula>$J11&lt;0</formula>
    </cfRule>
  </conditionalFormatting>
  <conditionalFormatting sqref="E9 H9:I9">
    <cfRule type="expression" dxfId="1944" priority="77">
      <formula>$H9=0</formula>
    </cfRule>
  </conditionalFormatting>
  <conditionalFormatting sqref="J9:K9">
    <cfRule type="expression" dxfId="1943" priority="78">
      <formula>$J9=0</formula>
    </cfRule>
  </conditionalFormatting>
  <conditionalFormatting sqref="J9:K9">
    <cfRule type="expression" dxfId="1942" priority="80">
      <formula>$J9&gt;0</formula>
    </cfRule>
  </conditionalFormatting>
  <conditionalFormatting sqref="J9:K9">
    <cfRule type="expression" dxfId="1941" priority="79">
      <formula>$J9&lt;0</formula>
    </cfRule>
  </conditionalFormatting>
  <conditionalFormatting sqref="E66 H66:I66">
    <cfRule type="expression" dxfId="1940" priority="68">
      <formula>$H66=0</formula>
    </cfRule>
  </conditionalFormatting>
  <conditionalFormatting sqref="J66:K66">
    <cfRule type="expression" dxfId="1939" priority="69">
      <formula>$J66=0</formula>
    </cfRule>
  </conditionalFormatting>
  <conditionalFormatting sqref="L66">
    <cfRule type="expression" dxfId="1938" priority="67">
      <formula>$L67=0</formula>
    </cfRule>
  </conditionalFormatting>
  <conditionalFormatting sqref="J66:K66">
    <cfRule type="expression" dxfId="1937" priority="71">
      <formula>$J66&gt;0</formula>
    </cfRule>
  </conditionalFormatting>
  <conditionalFormatting sqref="L66">
    <cfRule type="expression" dxfId="1936" priority="65">
      <formula>$L66&lt;0</formula>
    </cfRule>
    <cfRule type="expression" dxfId="1935" priority="66">
      <formula>$L66&gt;0</formula>
    </cfRule>
  </conditionalFormatting>
  <conditionalFormatting sqref="J66:K66">
    <cfRule type="expression" dxfId="1934" priority="70">
      <formula>$J66&lt;0</formula>
    </cfRule>
  </conditionalFormatting>
  <conditionalFormatting sqref="O2:O66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933" priority="59">
      <formula>$H10=0</formula>
    </cfRule>
  </conditionalFormatting>
  <conditionalFormatting sqref="J10:K10">
    <cfRule type="expression" dxfId="1932" priority="60">
      <formula>$J10=0</formula>
    </cfRule>
  </conditionalFormatting>
  <conditionalFormatting sqref="J10:K10">
    <cfRule type="expression" dxfId="1931" priority="62">
      <formula>$J10&gt;0</formula>
    </cfRule>
  </conditionalFormatting>
  <conditionalFormatting sqref="J10:K10">
    <cfRule type="expression" dxfId="1930" priority="61">
      <formula>$J10&lt;0</formula>
    </cfRule>
  </conditionalFormatting>
  <conditionalFormatting sqref="E26:E28 E30 E45:E49 E36:E43">
    <cfRule type="expression" dxfId="1929" priority="55">
      <formula>$H26=0</formula>
    </cfRule>
  </conditionalFormatting>
  <conditionalFormatting sqref="E29">
    <cfRule type="expression" dxfId="1928" priority="54">
      <formula>$H29=0</formula>
    </cfRule>
  </conditionalFormatting>
  <conditionalFormatting sqref="E31">
    <cfRule type="expression" dxfId="1927" priority="53">
      <formula>$H31=0</formula>
    </cfRule>
  </conditionalFormatting>
  <conditionalFormatting sqref="E32">
    <cfRule type="expression" dxfId="1926" priority="52">
      <formula>$H32=0</formula>
    </cfRule>
  </conditionalFormatting>
  <conditionalFormatting sqref="E44">
    <cfRule type="expression" dxfId="1925" priority="51">
      <formula>$H44=0</formula>
    </cfRule>
  </conditionalFormatting>
  <conditionalFormatting sqref="E35">
    <cfRule type="expression" dxfId="1924" priority="50">
      <formula>$H35=0</formula>
    </cfRule>
  </conditionalFormatting>
  <conditionalFormatting sqref="E33">
    <cfRule type="expression" dxfId="1923" priority="49">
      <formula>$H33=0</formula>
    </cfRule>
  </conditionalFormatting>
  <conditionalFormatting sqref="E34">
    <cfRule type="expression" dxfId="1922" priority="48">
      <formula>$H34=0</formula>
    </cfRule>
  </conditionalFormatting>
  <conditionalFormatting sqref="E67 H67:I67">
    <cfRule type="expression" dxfId="1921" priority="44">
      <formula>$H67=0</formula>
    </cfRule>
  </conditionalFormatting>
  <conditionalFormatting sqref="J67:K67">
    <cfRule type="expression" dxfId="1920" priority="45">
      <formula>$J67=0</formula>
    </cfRule>
  </conditionalFormatting>
  <conditionalFormatting sqref="L67">
    <cfRule type="expression" dxfId="1919" priority="43">
      <formula>$L68=0</formula>
    </cfRule>
  </conditionalFormatting>
  <conditionalFormatting sqref="J67:K67">
    <cfRule type="expression" dxfId="1918" priority="47">
      <formula>$J67&gt;0</formula>
    </cfRule>
  </conditionalFormatting>
  <conditionalFormatting sqref="L67">
    <cfRule type="expression" dxfId="1917" priority="41">
      <formula>$L67&lt;0</formula>
    </cfRule>
    <cfRule type="expression" dxfId="1916" priority="42">
      <formula>$L67&gt;0</formula>
    </cfRule>
  </conditionalFormatting>
  <conditionalFormatting sqref="J67:K67">
    <cfRule type="expression" dxfId="1915" priority="46">
      <formula>$J67&lt;0</formula>
    </cfRule>
  </conditionalFormatting>
  <conditionalFormatting sqref="E69 H69:I69">
    <cfRule type="expression" dxfId="1914" priority="37">
      <formula>$H69=0</formula>
    </cfRule>
  </conditionalFormatting>
  <conditionalFormatting sqref="J69:K69">
    <cfRule type="expression" dxfId="1913" priority="38">
      <formula>$J69=0</formula>
    </cfRule>
  </conditionalFormatting>
  <conditionalFormatting sqref="L69">
    <cfRule type="expression" dxfId="1912" priority="36">
      <formula>$L70=0</formula>
    </cfRule>
  </conditionalFormatting>
  <conditionalFormatting sqref="J69:K69">
    <cfRule type="expression" dxfId="1911" priority="40">
      <formula>$J69&gt;0</formula>
    </cfRule>
  </conditionalFormatting>
  <conditionalFormatting sqref="L69">
    <cfRule type="expression" dxfId="1910" priority="34">
      <formula>$L69&lt;0</formula>
    </cfRule>
    <cfRule type="expression" dxfId="1909" priority="35">
      <formula>$L69&gt;0</formula>
    </cfRule>
  </conditionalFormatting>
  <conditionalFormatting sqref="J69:K69">
    <cfRule type="expression" dxfId="1908" priority="39">
      <formula>$J69&lt;0</formula>
    </cfRule>
  </conditionalFormatting>
  <conditionalFormatting sqref="E68 H68:I68">
    <cfRule type="expression" dxfId="1907" priority="30">
      <formula>$H68=0</formula>
    </cfRule>
  </conditionalFormatting>
  <conditionalFormatting sqref="J68:K68">
    <cfRule type="expression" dxfId="1906" priority="31">
      <formula>$J68=0</formula>
    </cfRule>
  </conditionalFormatting>
  <conditionalFormatting sqref="L68">
    <cfRule type="expression" dxfId="1905" priority="29">
      <formula>$L69=0</formula>
    </cfRule>
  </conditionalFormatting>
  <conditionalFormatting sqref="J68:K68">
    <cfRule type="expression" dxfId="1904" priority="33">
      <formula>$J68&gt;0</formula>
    </cfRule>
  </conditionalFormatting>
  <conditionalFormatting sqref="L68">
    <cfRule type="expression" dxfId="1903" priority="27">
      <formula>$L68&lt;0</formula>
    </cfRule>
    <cfRule type="expression" dxfId="1902" priority="28">
      <formula>$L68&gt;0</formula>
    </cfRule>
  </conditionalFormatting>
  <conditionalFormatting sqref="J68:K68">
    <cfRule type="expression" dxfId="1901" priority="32">
      <formula>$J68&lt;0</formula>
    </cfRule>
  </conditionalFormatting>
  <conditionalFormatting sqref="O67:O7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1900" priority="22">
      <formula>$H69=0</formula>
    </cfRule>
  </conditionalFormatting>
  <conditionalFormatting sqref="J69:K69">
    <cfRule type="expression" dxfId="1899" priority="23">
      <formula>$J69=0</formula>
    </cfRule>
  </conditionalFormatting>
  <conditionalFormatting sqref="L69">
    <cfRule type="expression" dxfId="1898" priority="21">
      <formula>$L70=0</formula>
    </cfRule>
  </conditionalFormatting>
  <conditionalFormatting sqref="J69:K69">
    <cfRule type="expression" dxfId="1897" priority="25">
      <formula>$J69&gt;0</formula>
    </cfRule>
  </conditionalFormatting>
  <conditionalFormatting sqref="L69">
    <cfRule type="expression" dxfId="1896" priority="19">
      <formula>$L69&lt;0</formula>
    </cfRule>
    <cfRule type="expression" dxfId="1895" priority="20">
      <formula>$L69&gt;0</formula>
    </cfRule>
  </conditionalFormatting>
  <conditionalFormatting sqref="J69:K69">
    <cfRule type="expression" dxfId="1894" priority="24">
      <formula>$J69&lt;0</formula>
    </cfRule>
  </conditionalFormatting>
  <conditionalFormatting sqref="E71 H71:I71">
    <cfRule type="expression" dxfId="1893" priority="15">
      <formula>$H71=0</formula>
    </cfRule>
  </conditionalFormatting>
  <conditionalFormatting sqref="J71:K71">
    <cfRule type="expression" dxfId="1892" priority="16">
      <formula>$J71=0</formula>
    </cfRule>
  </conditionalFormatting>
  <conditionalFormatting sqref="L71">
    <cfRule type="expression" dxfId="1891" priority="14">
      <formula>$L72=0</formula>
    </cfRule>
  </conditionalFormatting>
  <conditionalFormatting sqref="J71:K71">
    <cfRule type="expression" dxfId="1890" priority="18">
      <formula>$J71&gt;0</formula>
    </cfRule>
  </conditionalFormatting>
  <conditionalFormatting sqref="L71">
    <cfRule type="expression" dxfId="1889" priority="12">
      <formula>$L71&lt;0</formula>
    </cfRule>
    <cfRule type="expression" dxfId="1888" priority="13">
      <formula>$L71&gt;0</formula>
    </cfRule>
  </conditionalFormatting>
  <conditionalFormatting sqref="J71:K71">
    <cfRule type="expression" dxfId="1887" priority="17">
      <formula>$J71&lt;0</formula>
    </cfRule>
  </conditionalFormatting>
  <conditionalFormatting sqref="E70 H70:I70">
    <cfRule type="expression" dxfId="1886" priority="8">
      <formula>$H70=0</formula>
    </cfRule>
  </conditionalFormatting>
  <conditionalFormatting sqref="J70:K70">
    <cfRule type="expression" dxfId="1885" priority="9">
      <formula>$J70=0</formula>
    </cfRule>
  </conditionalFormatting>
  <conditionalFormatting sqref="L70">
    <cfRule type="expression" dxfId="1884" priority="7">
      <formula>$L71=0</formula>
    </cfRule>
  </conditionalFormatting>
  <conditionalFormatting sqref="J70:K70">
    <cfRule type="expression" dxfId="1883" priority="11">
      <formula>$J70&gt;0</formula>
    </cfRule>
  </conditionalFormatting>
  <conditionalFormatting sqref="L70">
    <cfRule type="expression" dxfId="1882" priority="5">
      <formula>$L70&lt;0</formula>
    </cfRule>
    <cfRule type="expression" dxfId="1881" priority="6">
      <formula>$L70&gt;0</formula>
    </cfRule>
  </conditionalFormatting>
  <conditionalFormatting sqref="J70:K70">
    <cfRule type="expression" dxfId="1880" priority="10">
      <formula>$J70&lt;0</formula>
    </cfRule>
  </conditionalFormatting>
  <conditionalFormatting sqref="P2:P7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{D41D03A7-53E5-4AC3-AD77-087530456ED5}</x14:id>
        </ext>
      </extLst>
    </cfRule>
  </conditionalFormatting>
  <hyperlinks>
    <hyperlink ref="E21" location="BIIB!A1" display="BIIB"/>
    <hyperlink ref="E22" location="MYL!A1" display="MYL"/>
    <hyperlink ref="E7" location="SIG!A1" display="SIG"/>
    <hyperlink ref="E23" location="AAPL!A1" display="AAPL"/>
    <hyperlink ref="E24" location="AXP!A1" display="AXP"/>
    <hyperlink ref="E25" location="DG!A1" display="DG"/>
    <hyperlink ref="E26" location="PINC!A1" display="PINC"/>
    <hyperlink ref="E27" location="FOXA!A1" display="FOXA"/>
    <hyperlink ref="E10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35" location="ADBE!A1" display="ADBE"/>
    <hyperlink ref="E2" location="MRO!A1" display="MRO"/>
    <hyperlink ref="E17" location="GE!A1" display="GE"/>
    <hyperlink ref="E3" location="KR!A1" display="KR"/>
    <hyperlink ref="E36" location="F!A1" display="F"/>
    <hyperlink ref="E37" location="JNJ!A1" display="JNJ"/>
    <hyperlink ref="E5" location="ULTA!A1" display="ULTA"/>
    <hyperlink ref="E11" location="FRC!A1" display="FRC"/>
    <hyperlink ref="E12" location="AAP!A1" display="AAP"/>
    <hyperlink ref="E19" location="COST!A1" display="COST"/>
    <hyperlink ref="E38" location="CPN!A1" display="CPN"/>
    <hyperlink ref="E39" location="EW!A1" display="EW"/>
    <hyperlink ref="E40" location="TJX!A1" display="TJX"/>
    <hyperlink ref="E16" location="WBA!A1" display="WBA"/>
    <hyperlink ref="E41" location="AZO!A1" display="AZO"/>
    <hyperlink ref="E42" location="NKE!A1" display="NKE"/>
    <hyperlink ref="E6" location="MOS!A1" display="MOS"/>
    <hyperlink ref="E43" location="VGK!A1" display="VGK"/>
    <hyperlink ref="E44" location="CMG!A1" display="CMG"/>
    <hyperlink ref="E14" location="HAS!A1" display="HAS"/>
    <hyperlink ref="E8" location="HSIC!A1" display="HSIC"/>
    <hyperlink ref="E9" location="PDCO!A1" display="PDCO"/>
    <hyperlink ref="E45" location="MU!A1" display="MU"/>
    <hyperlink ref="E46" location="IP!A1" display="IP"/>
    <hyperlink ref="E47" location="INTC!A1" display="INTC"/>
    <hyperlink ref="E48" location="HES!A1" display="HES"/>
    <hyperlink ref="E49" location="UNP!A1" display="UNP"/>
    <hyperlink ref="E50" location="NCLH!A1" display="NCLH"/>
    <hyperlink ref="E51" location="SPY!A1" display="SPY"/>
    <hyperlink ref="E52" location="SWKS!A1" display="SWKS"/>
    <hyperlink ref="E53" location="CNI!A1" display="CNI"/>
    <hyperlink ref="E13" location="WFC!A1" display="WFC"/>
    <hyperlink ref="E54" location="AA!A1" display="AA"/>
    <hyperlink ref="E55" location="CF!A1" display="CF"/>
    <hyperlink ref="E56" location="TGT!A1" display="TGT"/>
    <hyperlink ref="E4" location="NWL!A1" display="NWL"/>
    <hyperlink ref="E57" location="KORS!A1" display="KORS"/>
    <hyperlink ref="E58" location="ALL!A1" display="ALL"/>
    <hyperlink ref="E59" location="NSC!A1" display="NSC"/>
    <hyperlink ref="E60" location="AVGO!A1" display="AVGO"/>
    <hyperlink ref="E61" location="UAL!A1" display="UAL"/>
    <hyperlink ref="E62" location="CAH!A1" display="CAH"/>
    <hyperlink ref="E63" location="DAL!A1" display="DAL"/>
    <hyperlink ref="E20" location="TEVA!A1" display="TEVA"/>
    <hyperlink ref="E64" location="DIS!A1" display="DIS"/>
    <hyperlink ref="E65" location="FTR!A1" display="FTR"/>
    <hyperlink ref="E15" location="GILD!A1" display="GILD"/>
    <hyperlink ref="E66" location="WWD!A1" display="WWD"/>
    <hyperlink ref="E18" location="GIS!A1" display="GIS"/>
    <hyperlink ref="E67" location="GM!A1" display="GM"/>
    <hyperlink ref="E68" location="TMO!A1" display="TMO"/>
    <hyperlink ref="E69" location="TKR!A1" display="TKR"/>
    <hyperlink ref="E70" location="UTX!A1" display="UTX"/>
    <hyperlink ref="E7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P75:P1048576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D41D03A7-53E5-4AC3-AD77-08753045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P2:P74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53" activePane="bottomLeft" state="frozen"/>
      <selection activeCell="E5" sqref="E5"/>
      <selection pane="bottomLeft" activeCell="I282" sqref="I28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9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9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9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9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9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9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64312.764666668227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63064.024666668294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63062.5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4.6666682974318974E-3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879" priority="7">
      <formula>#REF!&gt;0</formula>
    </cfRule>
    <cfRule type="expression" dxfId="18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5"/>
  <sheetViews>
    <sheetView zoomScaleNormal="100" workbookViewId="0">
      <pane ySplit="1" topLeftCell="A553" activePane="bottomLeft" state="frozen"/>
      <selection pane="bottomLeft" activeCell="G566" sqref="G56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836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63062.5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</sheetData>
  <conditionalFormatting sqref="D3:D57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347.81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347.81</v>
      </c>
      <c r="R4" s="504">
        <v>-1.3599999999999999E-2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98" t="s">
        <v>78</v>
      </c>
      <c r="P42" s="79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382.59100000000001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379.11290000000002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375.63480000000004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372.1567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368.67860000000002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365.20050000000003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361.72239999999999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358.24430000000001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354.76620000000003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351.28809999999999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347.81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344.33190000000002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340.85379999999998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337.37569999999999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333.89760000000001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330.41949999999997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326.94139999999999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323.4633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319.98520000000002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316.50710000000004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313.029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877" priority="58">
      <formula>F19&gt;0</formula>
    </cfRule>
    <cfRule type="expression" dxfId="18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875" priority="47">
      <formula>H25&gt;0</formula>
    </cfRule>
    <cfRule type="expression" dxfId="1874" priority="48">
      <formula>H25&lt;0</formula>
    </cfRule>
  </conditionalFormatting>
  <conditionalFormatting sqref="M39">
    <cfRule type="expression" dxfId="1873" priority="45">
      <formula>M39&gt;0</formula>
    </cfRule>
    <cfRule type="expression" dxfId="1872" priority="46">
      <formula>M39&lt;0</formula>
    </cfRule>
  </conditionalFormatting>
  <conditionalFormatting sqref="F61:F67">
    <cfRule type="expression" dxfId="1871" priority="43">
      <formula>F61&gt;0</formula>
    </cfRule>
    <cfRule type="expression" dxfId="1870" priority="44">
      <formula>F61&lt;0</formula>
    </cfRule>
  </conditionalFormatting>
  <conditionalFormatting sqref="H61:H67">
    <cfRule type="expression" dxfId="1869" priority="41">
      <formula>H61&gt;0</formula>
    </cfRule>
    <cfRule type="expression" dxfId="1868" priority="42">
      <formula>H61&lt;0</formula>
    </cfRule>
  </conditionalFormatting>
  <conditionalFormatting sqref="F21:F24">
    <cfRule type="expression" dxfId="1867" priority="39">
      <formula>F21&gt;0</formula>
    </cfRule>
    <cfRule type="expression" dxfId="1866" priority="40">
      <formula>F21&lt;0</formula>
    </cfRule>
  </conditionalFormatting>
  <conditionalFormatting sqref="H21:H24">
    <cfRule type="expression" dxfId="1865" priority="37">
      <formula>H21&gt;0</formula>
    </cfRule>
    <cfRule type="expression" dxfId="1864" priority="38">
      <formula>H21&lt;0</formula>
    </cfRule>
  </conditionalFormatting>
  <conditionalFormatting sqref="I25:I28">
    <cfRule type="expression" dxfId="1863" priority="31">
      <formula>I25&gt;0</formula>
    </cfRule>
    <cfRule type="expression" dxfId="1862" priority="32">
      <formula>I25&lt;0</formula>
    </cfRule>
  </conditionalFormatting>
  <conditionalFormatting sqref="I21:I24">
    <cfRule type="expression" dxfId="1861" priority="29">
      <formula>I21&gt;0</formula>
    </cfRule>
    <cfRule type="expression" dxfId="1860" priority="30">
      <formula>I21&lt;0</formula>
    </cfRule>
  </conditionalFormatting>
  <conditionalFormatting sqref="H29">
    <cfRule type="expression" dxfId="1859" priority="27">
      <formula>H29&gt;0</formula>
    </cfRule>
    <cfRule type="expression" dxfId="1858" priority="28">
      <formula>H29&lt;0</formula>
    </cfRule>
  </conditionalFormatting>
  <conditionalFormatting sqref="H30">
    <cfRule type="expression" dxfId="1857" priority="25">
      <formula>H30&gt;0</formula>
    </cfRule>
    <cfRule type="expression" dxfId="1856" priority="26">
      <formula>H30&lt;0</formula>
    </cfRule>
  </conditionalFormatting>
  <conditionalFormatting sqref="H31">
    <cfRule type="expression" dxfId="1855" priority="23">
      <formula>H31&gt;0</formula>
    </cfRule>
    <cfRule type="expression" dxfId="1854" priority="24">
      <formula>H31&lt;0</formula>
    </cfRule>
  </conditionalFormatting>
  <conditionalFormatting sqref="Q7">
    <cfRule type="expression" dxfId="1853" priority="21">
      <formula>Q7&gt;0</formula>
    </cfRule>
    <cfRule type="expression" dxfId="1852" priority="22">
      <formula>Q7&lt;0</formula>
    </cfRule>
  </conditionalFormatting>
  <conditionalFormatting sqref="Q8">
    <cfRule type="expression" dxfId="1851" priority="19">
      <formula>Q8&gt;0</formula>
    </cfRule>
    <cfRule type="expression" dxfId="1850" priority="20">
      <formula>Q8&lt;0</formula>
    </cfRule>
  </conditionalFormatting>
  <conditionalFormatting sqref="F73:F82">
    <cfRule type="expression" dxfId="1849" priority="17">
      <formula>F73&gt;0</formula>
    </cfRule>
    <cfRule type="expression" dxfId="1848" priority="18">
      <formula>F73&lt;0</formula>
    </cfRule>
  </conditionalFormatting>
  <conditionalFormatting sqref="H73:H76">
    <cfRule type="expression" dxfId="1847" priority="15">
      <formula>H73&gt;0</formula>
    </cfRule>
    <cfRule type="expression" dxfId="1846" priority="16">
      <formula>H73&lt;0</formula>
    </cfRule>
  </conditionalFormatting>
  <conditionalFormatting sqref="F69:F72">
    <cfRule type="expression" dxfId="1845" priority="13">
      <formula>F69&gt;0</formula>
    </cfRule>
    <cfRule type="expression" dxfId="1844" priority="14">
      <formula>F69&lt;0</formula>
    </cfRule>
  </conditionalFormatting>
  <conditionalFormatting sqref="H69:H72">
    <cfRule type="expression" dxfId="1843" priority="11">
      <formula>H69&gt;0</formula>
    </cfRule>
    <cfRule type="expression" dxfId="1842" priority="12">
      <formula>H69&lt;0</formula>
    </cfRule>
  </conditionalFormatting>
  <conditionalFormatting sqref="I73:I76">
    <cfRule type="expression" dxfId="1841" priority="9">
      <formula>I73&gt;0</formula>
    </cfRule>
    <cfRule type="expression" dxfId="1840" priority="10">
      <formula>I73&lt;0</formula>
    </cfRule>
  </conditionalFormatting>
  <conditionalFormatting sqref="I69:I72">
    <cfRule type="expression" dxfId="1839" priority="7">
      <formula>I69&gt;0</formula>
    </cfRule>
    <cfRule type="expression" dxfId="1838" priority="8">
      <formula>I69&lt;0</formula>
    </cfRule>
  </conditionalFormatting>
  <conditionalFormatting sqref="H77">
    <cfRule type="expression" dxfId="1837" priority="5">
      <formula>H77&gt;0</formula>
    </cfRule>
    <cfRule type="expression" dxfId="1836" priority="6">
      <formula>H77&lt;0</formula>
    </cfRule>
  </conditionalFormatting>
  <conditionalFormatting sqref="H78">
    <cfRule type="expression" dxfId="1835" priority="3">
      <formula>H78&gt;0</formula>
    </cfRule>
    <cfRule type="expression" dxfId="1834" priority="4">
      <formula>H78&lt;0</formula>
    </cfRule>
  </conditionalFormatting>
  <conditionalFormatting sqref="H79">
    <cfRule type="expression" dxfId="1833" priority="1">
      <formula>H79&gt;0</formula>
    </cfRule>
    <cfRule type="expression" dxfId="18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42.85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42.85</v>
      </c>
      <c r="R4" s="504">
        <v>-2.6599999999999999E-2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98" t="s">
        <v>78</v>
      </c>
      <c r="P42" s="79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47.135000000000005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46.706500000000005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46.278000000000006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45.849500000000006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45.421000000000006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44.992500000000007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44.564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44.1355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43.707000000000001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43.278500000000001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42.85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42.421500000000002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41.993000000000002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41.564500000000002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41.136000000000003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40.707499999999996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40.278999999999996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39.850500000000004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39.422000000000004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38.993500000000004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38.565000000000005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831" priority="29">
      <formula>N19&gt;0</formula>
    </cfRule>
    <cfRule type="expression" dxfId="18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829" priority="23">
      <formula>F22&gt;0</formula>
    </cfRule>
    <cfRule type="expression" dxfId="1828" priority="24">
      <formula>F22&lt;0</formula>
    </cfRule>
  </conditionalFormatting>
  <conditionalFormatting sqref="H22:H31">
    <cfRule type="expression" dxfId="1827" priority="21">
      <formula>H22&gt;0</formula>
    </cfRule>
    <cfRule type="expression" dxfId="1826" priority="22">
      <formula>H22&lt;0</formula>
    </cfRule>
  </conditionalFormatting>
  <conditionalFormatting sqref="I21:J31">
    <cfRule type="expression" dxfId="1825" priority="19">
      <formula>I21&gt;0</formula>
    </cfRule>
    <cfRule type="expression" dxfId="1824" priority="20">
      <formula>I21&lt;0</formula>
    </cfRule>
  </conditionalFormatting>
  <conditionalFormatting sqref="Q8">
    <cfRule type="expression" dxfId="1823" priority="11">
      <formula>Q8&gt;0</formula>
    </cfRule>
    <cfRule type="expression" dxfId="1822" priority="12">
      <formula>Q8&lt;0</formula>
    </cfRule>
  </conditionalFormatting>
  <conditionalFormatting sqref="Q7">
    <cfRule type="expression" dxfId="1821" priority="13">
      <formula>Q7&gt;0</formula>
    </cfRule>
    <cfRule type="expression" dxfId="1820" priority="14">
      <formula>Q7&lt;0</formula>
    </cfRule>
  </conditionalFormatting>
  <conditionalFormatting sqref="F56:F66">
    <cfRule type="expression" dxfId="1819" priority="9">
      <formula>F56&gt;0</formula>
    </cfRule>
    <cfRule type="expression" dxfId="1818" priority="10">
      <formula>F56&lt;0</formula>
    </cfRule>
  </conditionalFormatting>
  <conditionalFormatting sqref="H56:H66">
    <cfRule type="expression" dxfId="1817" priority="7">
      <formula>H56&gt;0</formula>
    </cfRule>
    <cfRule type="expression" dxfId="1816" priority="8">
      <formula>H56&lt;0</formula>
    </cfRule>
  </conditionalFormatting>
  <conditionalFormatting sqref="I56:I66">
    <cfRule type="expression" dxfId="1815" priority="5">
      <formula>I56&gt;0</formula>
    </cfRule>
    <cfRule type="expression" dxfId="1814" priority="6">
      <formula>I56&lt;0</formula>
    </cfRule>
  </conditionalFormatting>
  <conditionalFormatting sqref="F21">
    <cfRule type="expression" dxfId="1813" priority="3">
      <formula>F21&gt;0</formula>
    </cfRule>
    <cfRule type="expression" dxfId="1812" priority="4">
      <formula>F21&lt;0</formula>
    </cfRule>
  </conditionalFormatting>
  <conditionalFormatting sqref="H21">
    <cfRule type="expression" dxfId="1811" priority="1">
      <formula>H21&gt;0</formula>
    </cfRule>
    <cfRule type="expression" dxfId="18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7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948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52.9</v>
      </c>
      <c r="R4" s="226">
        <v>8.0000000000000004E-4</v>
      </c>
      <c r="T4" s="1">
        <v>43114</v>
      </c>
      <c r="U4" t="s">
        <v>946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7935</v>
      </c>
      <c r="T5" s="1">
        <v>43117</v>
      </c>
      <c r="U5" t="s">
        <v>959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190.649999999996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-967.21999999999935</v>
      </c>
      <c r="T8" s="159">
        <v>43167</v>
      </c>
      <c r="U8" t="s">
        <v>947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-0.10864930320751447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2.3440453686200378E-2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200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812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814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827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6">C39*(E39-D39)</f>
        <v>-545.00000000000023</v>
      </c>
      <c r="G39" s="39">
        <f t="shared" ref="G39:G43" si="17">D39*C39</f>
        <v>6238</v>
      </c>
      <c r="H39" s="226">
        <f t="shared" ref="H39:H43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58.190000000000005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57.661000000000001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57.132000000000005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56.603000000000002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9"/>
        <v>56.073999999999998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55.545000000000002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55.015999999999998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54.487000000000002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53.957999999999998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53.429000000000002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52.9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52.370999999999995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51.841999999999999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51.312999999999995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50.783999999999999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50.254999999999995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49.725999999999999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49.197000000000003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48.667999999999999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48.139000000000003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47.61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809" priority="54">
      <formula>N23&gt;0</formula>
    </cfRule>
    <cfRule type="expression" dxfId="180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807" priority="48">
      <formula>F79&gt;0</formula>
    </cfRule>
    <cfRule type="expression" dxfId="1806" priority="49">
      <formula>F79&lt;0</formula>
    </cfRule>
  </conditionalFormatting>
  <conditionalFormatting sqref="H79:H97 H101:H118">
    <cfRule type="expression" dxfId="1805" priority="46">
      <formula>H79&gt;0</formula>
    </cfRule>
    <cfRule type="expression" dxfId="1804" priority="47">
      <formula>H79&lt;0</formula>
    </cfRule>
  </conditionalFormatting>
  <conditionalFormatting sqref="I75:I97 I100:I118">
    <cfRule type="expression" dxfId="1803" priority="44">
      <formula>I75&gt;0</formula>
    </cfRule>
    <cfRule type="expression" dxfId="1802" priority="45">
      <formula>I75&lt;0</formula>
    </cfRule>
  </conditionalFormatting>
  <conditionalFormatting sqref="Q7">
    <cfRule type="expression" dxfId="1801" priority="42">
      <formula>Q7&gt;0</formula>
    </cfRule>
    <cfRule type="expression" dxfId="1800" priority="43">
      <formula>Q7&lt;0</formula>
    </cfRule>
  </conditionalFormatting>
  <conditionalFormatting sqref="Q8">
    <cfRule type="expression" dxfId="1799" priority="40">
      <formula>Q8&gt;0</formula>
    </cfRule>
    <cfRule type="expression" dxfId="1798" priority="41">
      <formula>Q8&lt;0</formula>
    </cfRule>
  </conditionalFormatting>
  <conditionalFormatting sqref="F75:F78">
    <cfRule type="expression" dxfId="1797" priority="38">
      <formula>F75&gt;0</formula>
    </cfRule>
    <cfRule type="expression" dxfId="1796" priority="39">
      <formula>F75&lt;0</formula>
    </cfRule>
  </conditionalFormatting>
  <conditionalFormatting sqref="H75:H78">
    <cfRule type="expression" dxfId="1795" priority="36">
      <formula>H75&gt;0</formula>
    </cfRule>
    <cfRule type="expression" dxfId="1794" priority="37">
      <formula>H75&lt;0</formula>
    </cfRule>
  </conditionalFormatting>
  <conditionalFormatting sqref="F100:F114">
    <cfRule type="expression" dxfId="1793" priority="30">
      <formula>F100&gt;0</formula>
    </cfRule>
    <cfRule type="expression" dxfId="1792" priority="31">
      <formula>F100&lt;0</formula>
    </cfRule>
  </conditionalFormatting>
  <conditionalFormatting sqref="H100:H114">
    <cfRule type="expression" dxfId="1791" priority="28">
      <formula>H100&gt;0</formula>
    </cfRule>
    <cfRule type="expression" dxfId="1790" priority="29">
      <formula>H100&lt;0</formula>
    </cfRule>
  </conditionalFormatting>
  <conditionalFormatting sqref="F29:F61">
    <cfRule type="expression" dxfId="1789" priority="26">
      <formula>F29&gt;0</formula>
    </cfRule>
    <cfRule type="expression" dxfId="1788" priority="27">
      <formula>F29&lt;0</formula>
    </cfRule>
  </conditionalFormatting>
  <conditionalFormatting sqref="H29:H61">
    <cfRule type="expression" dxfId="1787" priority="24">
      <formula>H29&gt;0</formula>
    </cfRule>
    <cfRule type="expression" dxfId="1786" priority="25">
      <formula>H29&lt;0</formula>
    </cfRule>
  </conditionalFormatting>
  <conditionalFormatting sqref="J38:J68">
    <cfRule type="expression" dxfId="1785" priority="22">
      <formula>J38&gt;0</formula>
    </cfRule>
    <cfRule type="expression" dxfId="1784" priority="23">
      <formula>J38&lt;0</formula>
    </cfRule>
  </conditionalFormatting>
  <conditionalFormatting sqref="J43">
    <cfRule type="expression" dxfId="1783" priority="20">
      <formula>J43&gt;0</formula>
    </cfRule>
    <cfRule type="expression" dxfId="1782" priority="21">
      <formula>J43&lt;0</formula>
    </cfRule>
  </conditionalFormatting>
  <conditionalFormatting sqref="Q9">
    <cfRule type="expression" dxfId="1781" priority="14">
      <formula>Q9&gt;0</formula>
    </cfRule>
    <cfRule type="expression" dxfId="1780" priority="15">
      <formula>Q9&lt;0</formula>
    </cfRule>
  </conditionalFormatting>
  <conditionalFormatting sqref="R4">
    <cfRule type="expression" dxfId="1779" priority="16">
      <formula>R4&gt;0</formula>
    </cfRule>
    <cfRule type="expression" dxfId="177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777" priority="11">
      <formula>F120&gt;0</formula>
    </cfRule>
    <cfRule type="expression" dxfId="1776" priority="12">
      <formula>F120&lt;0</formula>
    </cfRule>
  </conditionalFormatting>
  <conditionalFormatting sqref="H120:H160">
    <cfRule type="expression" dxfId="1775" priority="9">
      <formula>H120&gt;0</formula>
    </cfRule>
    <cfRule type="expression" dxfId="1774" priority="10">
      <formula>H120&lt;0</formula>
    </cfRule>
  </conditionalFormatting>
  <conditionalFormatting sqref="J129:J160">
    <cfRule type="expression" dxfId="1773" priority="7">
      <formula>J129&gt;0</formula>
    </cfRule>
    <cfRule type="expression" dxfId="1772" priority="8">
      <formula>J129&lt;0</formula>
    </cfRule>
  </conditionalFormatting>
  <conditionalFormatting sqref="J134">
    <cfRule type="expression" dxfId="1771" priority="5">
      <formula>J134&gt;0</formula>
    </cfRule>
    <cfRule type="expression" dxfId="1770" priority="6">
      <formula>J134&lt;0</formula>
    </cfRule>
  </conditionalFormatting>
  <conditionalFormatting sqref="J31:J40">
    <cfRule type="expression" dxfId="1769" priority="3">
      <formula>J31&gt;0</formula>
    </cfRule>
    <cfRule type="expression" dxfId="1768" priority="4">
      <formula>J31&lt;0</formula>
    </cfRule>
  </conditionalFormatting>
  <conditionalFormatting sqref="J36:J37">
    <cfRule type="expression" dxfId="1767" priority="1">
      <formula>J36&gt;0</formula>
    </cfRule>
    <cfRule type="expression" dxfId="176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167.43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167.43</v>
      </c>
      <c r="R4" s="504">
        <v>2.8E-3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98" t="s">
        <v>78</v>
      </c>
      <c r="P42" s="798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184.17300000000003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182.49870000000001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180.82440000000003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179.15010000000001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177.47580000000002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175.8015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174.12720000000002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172.4529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170.77860000000001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169.10429999999999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167.43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165.75570000000002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164.0814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162.40710000000001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160.7328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159.05850000000001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157.38419999999999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155.7099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154.03560000000002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152.3613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150.68700000000001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765" priority="35">
      <formula>N19&gt;0</formula>
    </cfRule>
    <cfRule type="expression" dxfId="17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763" priority="21">
      <formula>F25&gt;0</formula>
    </cfRule>
    <cfRule type="expression" dxfId="1762" priority="22">
      <formula>F25&lt;0</formula>
    </cfRule>
  </conditionalFormatting>
  <conditionalFormatting sqref="H25:H47">
    <cfRule type="expression" dxfId="1761" priority="19">
      <formula>H25&gt;0</formula>
    </cfRule>
    <cfRule type="expression" dxfId="1760" priority="20">
      <formula>H25&lt;0</formula>
    </cfRule>
  </conditionalFormatting>
  <conditionalFormatting sqref="I25:I27">
    <cfRule type="expression" dxfId="1759" priority="15">
      <formula>I25&gt;0</formula>
    </cfRule>
    <cfRule type="expression" dxfId="1758" priority="16">
      <formula>I25&lt;0</formula>
    </cfRule>
  </conditionalFormatting>
  <conditionalFormatting sqref="Q7">
    <cfRule type="expression" dxfId="1757" priority="5">
      <formula>Q7&gt;0</formula>
    </cfRule>
    <cfRule type="expression" dxfId="1756" priority="6">
      <formula>Q7&lt;0</formula>
    </cfRule>
  </conditionalFormatting>
  <conditionalFormatting sqref="Q8">
    <cfRule type="expression" dxfId="1755" priority="3">
      <formula>Q8&gt;0</formula>
    </cfRule>
    <cfRule type="expression" dxfId="17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99.4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99.4</v>
      </c>
      <c r="R4" s="487">
        <v>7.0000000000000001E-3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109.34000000000002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108.34600000000002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107.35200000000002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106.35800000000002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105.364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104.37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103.376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102.38200000000001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101.38800000000001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100.39400000000001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99.4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98.406000000000006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97.412000000000006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96.418000000000006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95.424000000000007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94.43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93.436000000000007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92.442000000000007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91.448000000000008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90.454000000000008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89.460000000000008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753" priority="9">
      <formula>F36&gt;0</formula>
    </cfRule>
    <cfRule type="expression" dxfId="1752" priority="10">
      <formula>F36&lt;0</formula>
    </cfRule>
  </conditionalFormatting>
  <conditionalFormatting sqref="F25:F35">
    <cfRule type="expression" dxfId="1751" priority="7">
      <formula>F25&gt;0</formula>
    </cfRule>
    <cfRule type="expression" dxfId="1750" priority="8">
      <formula>F25&lt;0</formula>
    </cfRule>
  </conditionalFormatting>
  <conditionalFormatting sqref="H25:H35">
    <cfRule type="expression" dxfId="1749" priority="5">
      <formula>H25&gt;0</formula>
    </cfRule>
    <cfRule type="expression" dxfId="1748" priority="6">
      <formula>H25&lt;0</formula>
    </cfRule>
  </conditionalFormatting>
  <conditionalFormatting sqref="Q7">
    <cfRule type="expression" dxfId="1747" priority="3">
      <formula>Q7&gt;0</formula>
    </cfRule>
    <cfRule type="expression" dxfId="1746" priority="4">
      <formula>Q7&lt;0</formula>
    </cfRule>
  </conditionalFormatting>
  <conditionalFormatting sqref="Q8">
    <cfRule type="expression" dxfId="1745" priority="1">
      <formula>Q8&gt;0</formula>
    </cfRule>
    <cfRule type="expression" dxfId="17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103.12</v>
      </c>
      <c r="R4" s="509">
        <v>-1.06E-2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748</v>
      </c>
      <c r="P20" s="7" t="s">
        <v>749</v>
      </c>
      <c r="Q20" s="7" t="s">
        <v>750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751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752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753</v>
      </c>
      <c r="P23" s="7" t="s">
        <v>754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735</v>
      </c>
      <c r="P24" s="7" t="s">
        <v>755</v>
      </c>
      <c r="Q24" s="7" t="s">
        <v>755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753</v>
      </c>
      <c r="P25" s="7" t="s">
        <v>756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757</v>
      </c>
      <c r="P26" s="7" t="s">
        <v>749</v>
      </c>
      <c r="Q26" s="7" t="s">
        <v>750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752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735</v>
      </c>
      <c r="P29" s="7" t="s">
        <v>755</v>
      </c>
      <c r="Q29" s="7" t="s">
        <v>755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758</v>
      </c>
      <c r="P30" s="7" t="s">
        <v>749</v>
      </c>
      <c r="Q30" s="7" t="s">
        <v>750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751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113.43200000000002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112.40080000000002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111.36960000000001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110.33840000000001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109.30720000000001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108.27600000000001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107.24480000000001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106.21360000000001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105.1824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104.1512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103.12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102.08880000000001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101.05760000000001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100.0264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98.995199999999997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97.963999999999999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96.9328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95.901600000000016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94.870400000000004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93.839200000000005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92.808000000000007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743" priority="37">
      <formula>F25&gt;0</formula>
    </cfRule>
    <cfRule type="expression" dxfId="1742" priority="38">
      <formula>F25&lt;0</formula>
    </cfRule>
  </conditionalFormatting>
  <conditionalFormatting sqref="Q7">
    <cfRule type="expression" dxfId="1741" priority="35">
      <formula>Q7&gt;0</formula>
    </cfRule>
    <cfRule type="expression" dxfId="1740" priority="36">
      <formula>Q7&lt;0</formula>
    </cfRule>
  </conditionalFormatting>
  <conditionalFormatting sqref="Q8">
    <cfRule type="expression" dxfId="1739" priority="33">
      <formula>Q8&gt;0</formula>
    </cfRule>
    <cfRule type="expression" dxfId="1738" priority="34">
      <formula>Q8&lt;0</formula>
    </cfRule>
  </conditionalFormatting>
  <conditionalFormatting sqref="F44:F46">
    <cfRule type="expression" dxfId="1737" priority="31">
      <formula>F44&gt;0</formula>
    </cfRule>
    <cfRule type="expression" dxfId="1736" priority="32">
      <formula>F44&lt;0</formula>
    </cfRule>
  </conditionalFormatting>
  <conditionalFormatting sqref="H44:H46">
    <cfRule type="expression" dxfId="1735" priority="29">
      <formula>H44&gt;0</formula>
    </cfRule>
    <cfRule type="expression" dxfId="1734" priority="30">
      <formula>H44&lt;0</formula>
    </cfRule>
  </conditionalFormatting>
  <conditionalFormatting sqref="F89:F110">
    <cfRule type="expression" dxfId="1733" priority="27">
      <formula>F89&gt;0</formula>
    </cfRule>
    <cfRule type="expression" dxfId="1732" priority="28">
      <formula>F89&lt;0</formula>
    </cfRule>
  </conditionalFormatting>
  <conditionalFormatting sqref="H89:H110">
    <cfRule type="expression" dxfId="1731" priority="25">
      <formula>H89&gt;0</formula>
    </cfRule>
    <cfRule type="expression" dxfId="1730" priority="26">
      <formula>H89&lt;0</formula>
    </cfRule>
  </conditionalFormatting>
  <conditionalFormatting sqref="Q10">
    <cfRule type="expression" dxfId="1729" priority="23">
      <formula>Q10&gt;0</formula>
    </cfRule>
    <cfRule type="expression" dxfId="1728" priority="24">
      <formula>Q10&lt;0</formula>
    </cfRule>
  </conditionalFormatting>
  <conditionalFormatting sqref="J25:J38">
    <cfRule type="expression" dxfId="1727" priority="21">
      <formula>J25&gt;0</formula>
    </cfRule>
    <cfRule type="expression" dxfId="1726" priority="22">
      <formula>J25&lt;0</formula>
    </cfRule>
  </conditionalFormatting>
  <conditionalFormatting sqref="K25:K38">
    <cfRule type="expression" dxfId="1725" priority="19">
      <formula>K25&gt;0</formula>
    </cfRule>
    <cfRule type="expression" dxfId="1724" priority="20">
      <formula>K25&lt;0</formula>
    </cfRule>
  </conditionalFormatting>
  <conditionalFormatting sqref="L25:L38">
    <cfRule type="expression" dxfId="1723" priority="17">
      <formula>L25&gt;0</formula>
    </cfRule>
    <cfRule type="expression" dxfId="1722" priority="18">
      <formula>L25&lt;0</formula>
    </cfRule>
  </conditionalFormatting>
  <conditionalFormatting sqref="J40">
    <cfRule type="expression" dxfId="1721" priority="15">
      <formula>J40&gt;0</formula>
    </cfRule>
    <cfRule type="expression" dxfId="1720" priority="16">
      <formula>J40&lt;0</formula>
    </cfRule>
  </conditionalFormatting>
  <conditionalFormatting sqref="L39">
    <cfRule type="expression" dxfId="1719" priority="11">
      <formula>L39&gt;0</formula>
    </cfRule>
    <cfRule type="expression" dxfId="1718" priority="12">
      <formula>L39&lt;0</formula>
    </cfRule>
  </conditionalFormatting>
  <conditionalFormatting sqref="F39">
    <cfRule type="expression" dxfId="1717" priority="9">
      <formula>F39&gt;0</formula>
    </cfRule>
    <cfRule type="expression" dxfId="1716" priority="10">
      <formula>F39&lt;0</formula>
    </cfRule>
  </conditionalFormatting>
  <conditionalFormatting sqref="H39">
    <cfRule type="expression" dxfId="1715" priority="7">
      <formula>H39&gt;0</formula>
    </cfRule>
    <cfRule type="expression" dxfId="1714" priority="8">
      <formula>H39&lt;0</formula>
    </cfRule>
  </conditionalFormatting>
  <conditionalFormatting sqref="J41">
    <cfRule type="expression" dxfId="1713" priority="5">
      <formula>J41&gt;0</formula>
    </cfRule>
    <cfRule type="expression" dxfId="1712" priority="6">
      <formula>J41&lt;0</formula>
    </cfRule>
  </conditionalFormatting>
  <conditionalFormatting sqref="J43">
    <cfRule type="expression" dxfId="1711" priority="3">
      <formula>J43&gt;0</formula>
    </cfRule>
    <cfRule type="expression" dxfId="1710" priority="4">
      <formula>J43&lt;0</formula>
    </cfRule>
  </conditionalFormatting>
  <conditionalFormatting sqref="J44">
    <cfRule type="expression" dxfId="1709" priority="1">
      <formula>J44&gt;0</formula>
    </cfRule>
    <cfRule type="expression" dxfId="170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32.450000000000003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32.450000000000003</v>
      </c>
      <c r="R4" s="487">
        <v>-2.8199999999999999E-2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98" t="s">
        <v>78</v>
      </c>
      <c r="Q39" s="798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35.695000000000007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35.370500000000007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35.046000000000006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34.721500000000006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34.397000000000006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34.072500000000005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33.748000000000005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33.423500000000004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33.099000000000004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32.774500000000003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32.450000000000003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32.125500000000002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31.801000000000002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31.476500000000001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31.152000000000001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30.827500000000001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30.503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30.178500000000003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29.854000000000003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29.529500000000002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29.205000000000002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707" priority="31">
      <formula>F29&gt;0</formula>
    </cfRule>
    <cfRule type="expression" dxfId="1706" priority="32">
      <formula>F29&lt;0</formula>
    </cfRule>
  </conditionalFormatting>
  <conditionalFormatting sqref="F29 F31:F35">
    <cfRule type="expression" dxfId="1705" priority="33">
      <formula>F29&gt;0</formula>
    </cfRule>
    <cfRule type="expression" dxfId="1704" priority="34">
      <formula>F29&lt;0</formula>
    </cfRule>
  </conditionalFormatting>
  <conditionalFormatting sqref="H29 H31:H35">
    <cfRule type="expression" dxfId="1703" priority="29">
      <formula>H29&gt;0</formula>
    </cfRule>
    <cfRule type="expression" dxfId="1702" priority="30">
      <formula>H29&lt;0</formula>
    </cfRule>
  </conditionalFormatting>
  <conditionalFormatting sqref="F21:F28">
    <cfRule type="expression" dxfId="1701" priority="27">
      <formula>F21&gt;0</formula>
    </cfRule>
    <cfRule type="expression" dxfId="1700" priority="28">
      <formula>F21&lt;0</formula>
    </cfRule>
  </conditionalFormatting>
  <conditionalFormatting sqref="H21:H28">
    <cfRule type="expression" dxfId="1699" priority="25">
      <formula>H21&gt;0</formula>
    </cfRule>
    <cfRule type="expression" dxfId="1698" priority="26">
      <formula>H21&lt;0</formula>
    </cfRule>
  </conditionalFormatting>
  <conditionalFormatting sqref="Q8">
    <cfRule type="expression" dxfId="1697" priority="21">
      <formula>Q8&gt;0</formula>
    </cfRule>
    <cfRule type="expression" dxfId="1696" priority="22">
      <formula>Q8&lt;0</formula>
    </cfRule>
  </conditionalFormatting>
  <conditionalFormatting sqref="Q7">
    <cfRule type="expression" dxfId="1695" priority="23">
      <formula>Q7&gt;0</formula>
    </cfRule>
    <cfRule type="expression" dxfId="1694" priority="24">
      <formula>Q7&lt;0</formula>
    </cfRule>
  </conditionalFormatting>
  <conditionalFormatting sqref="F30">
    <cfRule type="expression" dxfId="1693" priority="19">
      <formula>F30&gt;0</formula>
    </cfRule>
    <cfRule type="expression" dxfId="1692" priority="20">
      <formula>F30&lt;0</formula>
    </cfRule>
  </conditionalFormatting>
  <conditionalFormatting sqref="H30">
    <cfRule type="expression" dxfId="1691" priority="17">
      <formula>H30&gt;0</formula>
    </cfRule>
    <cfRule type="expression" dxfId="1690" priority="18">
      <formula>H30&lt;0</formula>
    </cfRule>
  </conditionalFormatting>
  <conditionalFormatting sqref="F68 F70:F74">
    <cfRule type="expression" dxfId="1689" priority="13">
      <formula>F68&gt;0</formula>
    </cfRule>
    <cfRule type="expression" dxfId="1688" priority="14">
      <formula>F68&lt;0</formula>
    </cfRule>
  </conditionalFormatting>
  <conditionalFormatting sqref="F68 F70:F74">
    <cfRule type="expression" dxfId="1687" priority="15">
      <formula>F68&gt;0</formula>
    </cfRule>
    <cfRule type="expression" dxfId="1686" priority="16">
      <formula>F68&lt;0</formula>
    </cfRule>
  </conditionalFormatting>
  <conditionalFormatting sqref="H68 H70:H74">
    <cfRule type="expression" dxfId="1685" priority="11">
      <formula>H68&gt;0</formula>
    </cfRule>
    <cfRule type="expression" dxfId="1684" priority="12">
      <formula>H68&lt;0</formula>
    </cfRule>
  </conditionalFormatting>
  <conditionalFormatting sqref="F60:F67">
    <cfRule type="expression" dxfId="1683" priority="9">
      <formula>F60&gt;0</formula>
    </cfRule>
    <cfRule type="expression" dxfId="1682" priority="10">
      <formula>F60&lt;0</formula>
    </cfRule>
  </conditionalFormatting>
  <conditionalFormatting sqref="H60:H67">
    <cfRule type="expression" dxfId="1681" priority="7">
      <formula>H60&gt;0</formula>
    </cfRule>
    <cfRule type="expression" dxfId="1680" priority="8">
      <formula>H60&lt;0</formula>
    </cfRule>
  </conditionalFormatting>
  <conditionalFormatting sqref="F69">
    <cfRule type="expression" dxfId="1679" priority="5">
      <formula>F69&gt;0</formula>
    </cfRule>
    <cfRule type="expression" dxfId="1678" priority="6">
      <formula>F69&lt;0</formula>
    </cfRule>
  </conditionalFormatting>
  <conditionalFormatting sqref="H69">
    <cfRule type="expression" dxfId="1677" priority="3">
      <formula>H69&gt;0</formula>
    </cfRule>
    <cfRule type="expression" dxfId="1676" priority="4">
      <formula>H69&lt;0</formula>
    </cfRule>
  </conditionalFormatting>
  <conditionalFormatting sqref="Q10">
    <cfRule type="expression" dxfId="1675" priority="1">
      <formula>Q10&gt;0</formula>
    </cfRule>
    <cfRule type="expression" dxfId="16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36.9</v>
      </c>
      <c r="R4" s="487">
        <v>-4.0599999999999997E-2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98" t="s">
        <v>78</v>
      </c>
      <c r="P40" s="79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40.590000000000003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40.221000000000004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39.852000000000004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39.483000000000004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39.113999999999997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38.744999999999997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38.375999999999998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38.006999999999998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37.637999999999998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37.268999999999998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36.9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36.530999999999999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36.161999999999999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35.792999999999999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35.423999999999999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35.055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34.686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34.317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33.948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33.579000000000001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33.21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673" priority="11">
      <formula>F33&gt;0</formula>
    </cfRule>
    <cfRule type="expression" dxfId="1672" priority="12">
      <formula>F33&lt;0</formula>
    </cfRule>
  </conditionalFormatting>
  <conditionalFormatting sqref="Q7">
    <cfRule type="expression" dxfId="1671" priority="9">
      <formula>Q7&gt;0</formula>
    </cfRule>
    <cfRule type="expression" dxfId="1670" priority="10">
      <formula>Q7&lt;0</formula>
    </cfRule>
  </conditionalFormatting>
  <conditionalFormatting sqref="Q8">
    <cfRule type="expression" dxfId="1669" priority="7">
      <formula>Q8&gt;0</formula>
    </cfRule>
    <cfRule type="expression" dxfId="1668" priority="8">
      <formula>Q8&lt;0</formula>
    </cfRule>
  </conditionalFormatting>
  <conditionalFormatting sqref="F25:F32">
    <cfRule type="expression" dxfId="1667" priority="5">
      <formula>F25&gt;0</formula>
    </cfRule>
    <cfRule type="expression" dxfId="1666" priority="6">
      <formula>F25&lt;0</formula>
    </cfRule>
  </conditionalFormatting>
  <conditionalFormatting sqref="H25:H32">
    <cfRule type="expression" dxfId="1665" priority="3">
      <formula>H25&gt;0</formula>
    </cfRule>
    <cfRule type="expression" dxfId="1664" priority="4">
      <formula>H25&lt;0</formula>
    </cfRule>
  </conditionalFormatting>
  <conditionalFormatting sqref="Q10">
    <cfRule type="expression" dxfId="1663" priority="1">
      <formula>Q10&gt;0</formula>
    </cfRule>
    <cfRule type="expression" dxfId="16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500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13.335660000000001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11.93</v>
      </c>
      <c r="R4" s="487">
        <v>-1.24E-2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5965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6667.83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580.58999999999469</v>
      </c>
      <c r="R7" s="29">
        <v>43136</v>
      </c>
      <c r="T7" s="1">
        <v>43453</v>
      </c>
      <c r="U7" t="s">
        <v>902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-702.82999999999993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-0.10540610663439229</v>
      </c>
      <c r="T9" s="29">
        <v>43103</v>
      </c>
      <c r="U9" t="s">
        <v>892</v>
      </c>
      <c r="X9" s="134"/>
    </row>
    <row r="10" spans="1:24" x14ac:dyDescent="0.25">
      <c r="A10" t="s">
        <v>843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893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894</v>
      </c>
      <c r="X11" s="134"/>
    </row>
    <row r="12" spans="1:24" x14ac:dyDescent="0.25">
      <c r="B12" s="486">
        <v>43103</v>
      </c>
      <c r="C12" s="7">
        <v>300</v>
      </c>
      <c r="D12" s="43">
        <v>12.16</v>
      </c>
      <c r="E12" s="43">
        <v>0</v>
      </c>
      <c r="F12" s="43">
        <f>C12*D12+E12</f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>C13*D13+E13</f>
        <v>2376</v>
      </c>
      <c r="G13" s="4"/>
      <c r="H13" s="180"/>
      <c r="I13" s="3"/>
      <c r="J13" s="3"/>
      <c r="K13" s="3"/>
      <c r="L13" s="4"/>
      <c r="M13" s="4"/>
      <c r="U13" t="s">
        <v>903</v>
      </c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798" t="s">
        <v>78</v>
      </c>
      <c r="P15" s="798"/>
      <c r="T15" s="1">
        <v>43114</v>
      </c>
      <c r="U15" t="s">
        <v>935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13.123000000000001</v>
      </c>
      <c r="U16" s="487" t="s">
        <v>936</v>
      </c>
      <c r="X16" s="134"/>
    </row>
    <row r="17" spans="1:24" x14ac:dyDescent="0.25">
      <c r="O17" s="81">
        <v>1.0900000000000001</v>
      </c>
      <c r="P17" s="81">
        <f t="shared" ref="P17:P21" si="3">O17*$Q$4</f>
        <v>13.0037</v>
      </c>
      <c r="X17" s="134"/>
    </row>
    <row r="18" spans="1:24" x14ac:dyDescent="0.25">
      <c r="A18" s="31" t="s">
        <v>81</v>
      </c>
      <c r="B18" s="14"/>
      <c r="C18" s="14">
        <f>SUM(C2:C13)</f>
        <v>1550</v>
      </c>
      <c r="D18" s="18"/>
      <c r="E18" s="18"/>
      <c r="F18" s="18">
        <f>SUM(F2:F13)</f>
        <v>21052.5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3"/>
        <v>12.884400000000001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1250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3"/>
        <v>12.7651</v>
      </c>
      <c r="X19" s="134"/>
    </row>
    <row r="20" spans="1:24" x14ac:dyDescent="0.25">
      <c r="O20" s="81">
        <v>1.06</v>
      </c>
      <c r="P20" s="81">
        <f t="shared" si="3"/>
        <v>12.645799999999999</v>
      </c>
      <c r="X20" s="134"/>
    </row>
    <row r="21" spans="1:24" x14ac:dyDescent="0.25">
      <c r="O21" s="81">
        <v>1.05</v>
      </c>
      <c r="P21" s="81">
        <f t="shared" si="3"/>
        <v>12.5265</v>
      </c>
      <c r="X21" s="134"/>
    </row>
    <row r="22" spans="1:24" x14ac:dyDescent="0.25">
      <c r="O22" s="81">
        <v>1.04</v>
      </c>
      <c r="P22" s="81">
        <f>O22*$Q$4</f>
        <v>12.4072</v>
      </c>
      <c r="X22" s="134"/>
    </row>
    <row r="23" spans="1:24" x14ac:dyDescent="0.25">
      <c r="O23" s="81">
        <v>1.03</v>
      </c>
      <c r="P23" s="81">
        <f t="shared" ref="P23:P36" si="4">O23*$Q$4</f>
        <v>12.2879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4"/>
        <v>12.1686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5">C25*(E25-D25)</f>
        <v>-13.499999999999979</v>
      </c>
      <c r="G25" s="39">
        <f t="shared" ref="G25" si="6">D25*C25</f>
        <v>2715</v>
      </c>
      <c r="H25" s="226">
        <f t="shared" ref="H25" si="7">(E25-D25)/D25</f>
        <v>-4.9723756906077266E-3</v>
      </c>
      <c r="I25" s="39"/>
      <c r="J25" s="39"/>
      <c r="K25" s="39"/>
      <c r="L25" s="4"/>
      <c r="O25" s="81">
        <v>1.01</v>
      </c>
      <c r="P25" s="81">
        <f t="shared" si="4"/>
        <v>12.049300000000001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8">C26*(E26-D26)</f>
        <v>-240.99999999999966</v>
      </c>
      <c r="G26" s="39">
        <f t="shared" ref="G26" si="9">D26*C26</f>
        <v>4368.5</v>
      </c>
      <c r="H26" s="226">
        <f t="shared" ref="H26" si="10">(E26-D26)/D26</f>
        <v>-5.5167677692571741E-2</v>
      </c>
      <c r="I26" s="39"/>
      <c r="J26" s="39"/>
      <c r="K26" s="39"/>
      <c r="L26" s="4"/>
      <c r="O26" s="81">
        <v>1</v>
      </c>
      <c r="P26" s="81">
        <f t="shared" si="4"/>
        <v>11.93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1">C27*(E27-D27)</f>
        <v>-291.00000000000034</v>
      </c>
      <c r="G27" s="39">
        <f t="shared" ref="G27" si="12">D27*C27</f>
        <v>4368.5</v>
      </c>
      <c r="H27" s="226">
        <f t="shared" ref="H27" si="13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4"/>
        <v>11.810699999999999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4">C28*(E28-D28)</f>
        <v>-143.52000000000018</v>
      </c>
      <c r="G28" s="39">
        <f t="shared" ref="G28:G30" si="15">D28*C28</f>
        <v>3523.52</v>
      </c>
      <c r="H28" s="226">
        <f t="shared" ref="H28:H30" si="16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4"/>
        <v>11.6914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4"/>
        <v>-611.58999999999969</v>
      </c>
      <c r="G29" s="39">
        <f t="shared" si="15"/>
        <v>3371.5899999999997</v>
      </c>
      <c r="H29" s="226">
        <f t="shared" si="16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4"/>
        <v>11.572099999999999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4"/>
        <v>-339.60000000000008</v>
      </c>
      <c r="G30" s="39">
        <f t="shared" si="15"/>
        <v>3371.6</v>
      </c>
      <c r="H30" s="226">
        <f t="shared" si="16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4"/>
        <v>11.4528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7">C31*(E31-D31)</f>
        <v>-551.60000000000014</v>
      </c>
      <c r="G31" s="39">
        <f t="shared" ref="G31:G39" si="18">D31*C31</f>
        <v>3371.6</v>
      </c>
      <c r="H31" s="226">
        <f t="shared" ref="H31:H39" si="19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4"/>
        <v>11.333499999999999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7"/>
        <v>-595.58999999999958</v>
      </c>
      <c r="G32" s="39">
        <f t="shared" si="18"/>
        <v>4759.59</v>
      </c>
      <c r="H32" s="226">
        <f t="shared" si="19"/>
        <v>-0.12513472799127648</v>
      </c>
      <c r="I32" s="39"/>
      <c r="J32" s="39"/>
      <c r="K32" s="39"/>
      <c r="L32" s="4"/>
      <c r="O32" s="81">
        <v>0.94</v>
      </c>
      <c r="P32" s="81">
        <f t="shared" si="4"/>
        <v>11.2142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7"/>
        <v>-402.61999999999995</v>
      </c>
      <c r="G33" s="39">
        <f t="shared" si="18"/>
        <v>3290.62</v>
      </c>
      <c r="H33" s="226">
        <f t="shared" si="19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4"/>
        <v>11.094900000000001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7"/>
        <v>-556.62000000000035</v>
      </c>
      <c r="G34" s="39">
        <f t="shared" si="18"/>
        <v>4588.62</v>
      </c>
      <c r="H34" s="226">
        <f t="shared" si="19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4"/>
        <v>10.9756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7"/>
        <v>-359.65000000000026</v>
      </c>
      <c r="G35" s="39">
        <f t="shared" si="18"/>
        <v>3165.65</v>
      </c>
      <c r="H35" s="226">
        <f t="shared" si="19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4"/>
        <v>10.856300000000001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7"/>
        <v>-493.79999999999973</v>
      </c>
      <c r="G36" s="39">
        <f t="shared" si="18"/>
        <v>4507.8</v>
      </c>
      <c r="H36" s="226">
        <f t="shared" si="19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4"/>
        <v>10.737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7"/>
        <v>-577.7999999999995</v>
      </c>
      <c r="G37" s="39">
        <f t="shared" si="18"/>
        <v>8371.7999999999993</v>
      </c>
      <c r="H37" s="226">
        <f t="shared" si="19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7"/>
        <v>-403.8</v>
      </c>
      <c r="G38" s="39">
        <f t="shared" si="18"/>
        <v>4387.8</v>
      </c>
      <c r="H38" s="226">
        <f t="shared" si="19"/>
        <v>-9.2027895528510886E-2</v>
      </c>
      <c r="I38" s="523" t="s">
        <v>976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7"/>
        <v>-751.7399999999991</v>
      </c>
      <c r="G39" s="39">
        <f t="shared" si="18"/>
        <v>8035.74</v>
      </c>
      <c r="H39" s="226">
        <f t="shared" si="19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3" si="20">C40*(E40-D40)</f>
        <v>-781.73999999999955</v>
      </c>
      <c r="G40" s="39">
        <f t="shared" ref="G40:G43" si="21">D40*C40</f>
        <v>8035.74</v>
      </c>
      <c r="H40" s="226">
        <f t="shared" ref="H40:H43" si="22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0"/>
        <v>-895.80000000000018</v>
      </c>
      <c r="G41" s="39">
        <f t="shared" si="21"/>
        <v>8035.8</v>
      </c>
      <c r="H41" s="226">
        <f t="shared" si="22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0"/>
        <v>-547.79999999999961</v>
      </c>
      <c r="G42" s="39">
        <f t="shared" si="21"/>
        <v>4291.8</v>
      </c>
      <c r="H42" s="226">
        <f t="shared" si="22"/>
        <v>-0.12763875297078142</v>
      </c>
      <c r="I42" s="523" t="s">
        <v>977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0"/>
        <v>-702.8300000000005</v>
      </c>
      <c r="G43" s="39">
        <f t="shared" si="21"/>
        <v>6667.83</v>
      </c>
      <c r="H43" s="226">
        <f t="shared" si="22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3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4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3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4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3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4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3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4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3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4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3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4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3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4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3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4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3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4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3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3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5">C83*(E83-D83)</f>
        <v>-67.999999999999829</v>
      </c>
      <c r="G83" s="372">
        <f t="shared" ref="G83:G92" si="26">D83*C83</f>
        <v>2110.4</v>
      </c>
      <c r="H83" s="373">
        <f t="shared" ref="H83:H92" si="27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5"/>
        <v>-65.999999999999659</v>
      </c>
      <c r="G84" s="372">
        <f t="shared" si="26"/>
        <v>3129.6</v>
      </c>
      <c r="H84" s="373">
        <f t="shared" si="27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5"/>
        <v>-9.5999999999997954</v>
      </c>
      <c r="G85" s="372">
        <f t="shared" si="26"/>
        <v>3129.6</v>
      </c>
      <c r="H85" s="373">
        <f t="shared" si="27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5"/>
        <v>61.200000000000188</v>
      </c>
      <c r="G86" s="372">
        <f t="shared" si="26"/>
        <v>3129.6</v>
      </c>
      <c r="H86" s="373">
        <f t="shared" si="27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5"/>
        <v>-61.199999999999477</v>
      </c>
      <c r="G87" s="372">
        <f t="shared" si="26"/>
        <v>5103.2</v>
      </c>
      <c r="H87" s="373">
        <f t="shared" si="27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5"/>
        <v>-37.199999999999989</v>
      </c>
      <c r="G88" s="372">
        <f t="shared" si="26"/>
        <v>5103.2</v>
      </c>
      <c r="H88" s="373">
        <f t="shared" si="27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5"/>
        <v>146.80000000000035</v>
      </c>
      <c r="G89" s="372">
        <f t="shared" si="26"/>
        <v>5103.2</v>
      </c>
      <c r="H89" s="373">
        <f t="shared" si="27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5"/>
        <v>180.80000000000069</v>
      </c>
      <c r="G90" s="372">
        <f t="shared" si="26"/>
        <v>5103.2</v>
      </c>
      <c r="H90" s="373">
        <f t="shared" si="27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5"/>
        <v>214.24000000000021</v>
      </c>
      <c r="G91" s="372">
        <f t="shared" si="26"/>
        <v>2454.7599999999998</v>
      </c>
      <c r="H91" s="373">
        <f t="shared" si="27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5"/>
        <v>270.63199999999995</v>
      </c>
      <c r="G92" s="372">
        <f t="shared" si="26"/>
        <v>1908.568</v>
      </c>
      <c r="H92" s="373">
        <f t="shared" si="27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8">C96*(E96-D96)</f>
        <v>382</v>
      </c>
      <c r="G96" s="39">
        <f t="shared" ref="G96:G120" si="29">D96*C96</f>
        <v>4382</v>
      </c>
      <c r="H96" s="226">
        <f t="shared" ref="H96:H120" si="3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8"/>
        <v>-164.99999999999915</v>
      </c>
      <c r="G97" s="39">
        <f t="shared" si="29"/>
        <v>6495</v>
      </c>
      <c r="H97" s="226">
        <f t="shared" si="3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8"/>
        <v>98.440000000000083</v>
      </c>
      <c r="G98" s="39">
        <f t="shared" si="29"/>
        <v>4297.5600000000004</v>
      </c>
      <c r="H98" s="226">
        <f t="shared" si="3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8"/>
        <v>64.440000000000097</v>
      </c>
      <c r="G99" s="39">
        <f t="shared" si="29"/>
        <v>6403.5599999999995</v>
      </c>
      <c r="H99" s="226">
        <f t="shared" si="3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8"/>
        <v>-133.55999999999995</v>
      </c>
      <c r="G100" s="39">
        <f t="shared" si="29"/>
        <v>6403.5599999999995</v>
      </c>
      <c r="H100" s="226">
        <f t="shared" si="3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8"/>
        <v>-229.56000000000003</v>
      </c>
      <c r="G101" s="39">
        <f t="shared" si="29"/>
        <v>6403.5599999999995</v>
      </c>
      <c r="H101" s="226">
        <f t="shared" si="3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8"/>
        <v>-297.55200000000031</v>
      </c>
      <c r="G102" s="39">
        <f t="shared" si="29"/>
        <v>8421.5519999999997</v>
      </c>
      <c r="H102" s="226">
        <f t="shared" si="30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8"/>
        <v>-301.54799999999898</v>
      </c>
      <c r="G103" s="39">
        <f t="shared" si="29"/>
        <v>12457.548000000001</v>
      </c>
      <c r="H103" s="226">
        <f t="shared" si="30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8"/>
        <v>76.452000000000453</v>
      </c>
      <c r="G104" s="39">
        <f t="shared" si="29"/>
        <v>12457.548000000001</v>
      </c>
      <c r="H104" s="226">
        <f t="shared" si="30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8"/>
        <v>-109.54800000000091</v>
      </c>
      <c r="G105" s="39">
        <f t="shared" si="29"/>
        <v>12457.548000000001</v>
      </c>
      <c r="H105" s="226">
        <f t="shared" si="30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8"/>
        <v>342.34799999999979</v>
      </c>
      <c r="G106" s="39">
        <f t="shared" si="29"/>
        <v>8177.652</v>
      </c>
      <c r="H106" s="226">
        <f t="shared" si="30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8"/>
        <v>14.350000000000307</v>
      </c>
      <c r="G107" s="39">
        <f t="shared" si="29"/>
        <v>10245.65</v>
      </c>
      <c r="H107" s="226">
        <f t="shared" si="30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8"/>
        <v>-427.64999999999986</v>
      </c>
      <c r="G108" s="39">
        <f t="shared" si="29"/>
        <v>12193.65</v>
      </c>
      <c r="H108" s="226">
        <f t="shared" si="30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8"/>
        <v>-151.64999999999935</v>
      </c>
      <c r="G109" s="39">
        <f t="shared" si="29"/>
        <v>12193.65</v>
      </c>
      <c r="H109" s="226">
        <f t="shared" si="30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8"/>
        <v>-655.6499999999993</v>
      </c>
      <c r="G110" s="39">
        <f t="shared" si="29"/>
        <v>12193.65</v>
      </c>
      <c r="H110" s="226">
        <f t="shared" si="30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8"/>
        <v>-661.6500000000002</v>
      </c>
      <c r="G111" s="39">
        <f t="shared" si="29"/>
        <v>12193.65</v>
      </c>
      <c r="H111" s="226">
        <f t="shared" si="3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8"/>
        <v>-481.64999999999975</v>
      </c>
      <c r="G112" s="39">
        <f t="shared" si="29"/>
        <v>12193.65</v>
      </c>
      <c r="H112" s="226">
        <f t="shared" si="3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8"/>
        <v>-673.65</v>
      </c>
      <c r="G113" s="39">
        <f t="shared" si="29"/>
        <v>12193.65</v>
      </c>
      <c r="H113" s="226">
        <f t="shared" si="30"/>
        <v>-5.5245968188360334E-2</v>
      </c>
      <c r="I113" s="39"/>
      <c r="J113" s="39">
        <v>-329</v>
      </c>
      <c r="K113" s="39">
        <f t="shared" ref="K113:K120" si="3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8"/>
        <v>-937.68000000000029</v>
      </c>
      <c r="G114" s="39">
        <f t="shared" si="29"/>
        <v>15953.68</v>
      </c>
      <c r="H114" s="226">
        <f t="shared" si="30"/>
        <v>-5.8775154071035667E-2</v>
      </c>
      <c r="I114" s="39"/>
      <c r="J114" s="39">
        <v>-593</v>
      </c>
      <c r="K114" s="39">
        <f t="shared" si="3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8"/>
        <v>363.19999999999908</v>
      </c>
      <c r="G115" s="39">
        <f t="shared" si="29"/>
        <v>7816.8000000000011</v>
      </c>
      <c r="H115" s="226">
        <f t="shared" si="30"/>
        <v>4.6464026199979407E-2</v>
      </c>
      <c r="I115" s="39"/>
      <c r="J115" s="39">
        <v>708</v>
      </c>
      <c r="K115" s="39">
        <f t="shared" si="3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8"/>
        <v>60.000000000000497</v>
      </c>
      <c r="G116" s="39">
        <f t="shared" si="29"/>
        <v>9785</v>
      </c>
      <c r="H116" s="226">
        <f t="shared" si="30"/>
        <v>6.1318344404701578E-3</v>
      </c>
      <c r="I116" s="39"/>
      <c r="J116" s="39">
        <v>405</v>
      </c>
      <c r="K116" s="39">
        <f t="shared" si="3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8"/>
        <v>259.19999999999987</v>
      </c>
      <c r="G117" s="39">
        <f t="shared" si="29"/>
        <v>7780.8000000000011</v>
      </c>
      <c r="H117" s="226">
        <f t="shared" si="30"/>
        <v>3.3312769895126444E-2</v>
      </c>
      <c r="I117" s="39"/>
      <c r="J117" s="39">
        <v>604</v>
      </c>
      <c r="K117" s="39">
        <f t="shared" si="3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8"/>
        <v>834.00000000000034</v>
      </c>
      <c r="G118" s="39">
        <f t="shared" si="29"/>
        <v>5739</v>
      </c>
      <c r="H118" s="226">
        <f t="shared" si="30"/>
        <v>0.14532148457919505</v>
      </c>
      <c r="I118" s="39"/>
      <c r="J118" s="39">
        <v>1179</v>
      </c>
      <c r="K118" s="39">
        <f t="shared" si="3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8"/>
        <v>618.00000000000068</v>
      </c>
      <c r="G119" s="39">
        <f t="shared" si="29"/>
        <v>5739</v>
      </c>
      <c r="H119" s="226">
        <f t="shared" si="30"/>
        <v>0.10768426555148992</v>
      </c>
      <c r="I119" s="39"/>
      <c r="J119" s="39">
        <v>963</v>
      </c>
      <c r="K119" s="39">
        <f t="shared" si="3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8"/>
        <v>825.54000000000019</v>
      </c>
      <c r="G120" s="39">
        <f t="shared" si="29"/>
        <v>3552.46</v>
      </c>
      <c r="H120" s="226">
        <f t="shared" si="30"/>
        <v>0.23238544557855689</v>
      </c>
      <c r="I120" s="39"/>
      <c r="J120" s="39">
        <v>1171</v>
      </c>
      <c r="K120" s="39">
        <f t="shared" si="3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661" priority="73">
      <formula>F32&gt;0</formula>
    </cfRule>
    <cfRule type="expression" dxfId="1660" priority="74">
      <formula>F32&lt;0</formula>
    </cfRule>
  </conditionalFormatting>
  <conditionalFormatting sqref="Q7">
    <cfRule type="expression" dxfId="1659" priority="71">
      <formula>Q7&gt;0</formula>
    </cfRule>
    <cfRule type="expression" dxfId="1658" priority="72">
      <formula>Q7&lt;0</formula>
    </cfRule>
  </conditionalFormatting>
  <conditionalFormatting sqref="Q8">
    <cfRule type="expression" dxfId="1657" priority="69">
      <formula>Q8&gt;0</formula>
    </cfRule>
    <cfRule type="expression" dxfId="165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655" priority="61">
      <formula>M58&gt;0</formula>
    </cfRule>
    <cfRule type="expression" dxfId="1654" priority="62">
      <formula>M58&lt;0</formula>
    </cfRule>
  </conditionalFormatting>
  <conditionalFormatting sqref="Q10">
    <cfRule type="expression" dxfId="1653" priority="59">
      <formula>Q10&gt;0</formula>
    </cfRule>
    <cfRule type="expression" dxfId="1652" priority="60">
      <formula>Q10&lt;0</formula>
    </cfRule>
  </conditionalFormatting>
  <conditionalFormatting sqref="F29:F31">
    <cfRule type="expression" dxfId="1651" priority="57">
      <formula>F29&gt;0</formula>
    </cfRule>
    <cfRule type="expression" dxfId="1650" priority="58">
      <formula>F29&lt;0</formula>
    </cfRule>
  </conditionalFormatting>
  <conditionalFormatting sqref="H29:H31">
    <cfRule type="expression" dxfId="1649" priority="55">
      <formula>H29&gt;0</formula>
    </cfRule>
    <cfRule type="expression" dxfId="1648" priority="56">
      <formula>H29&lt;0</formula>
    </cfRule>
  </conditionalFormatting>
  <conditionalFormatting sqref="F83:F94">
    <cfRule type="expression" dxfId="1647" priority="53">
      <formula>F83&gt;0</formula>
    </cfRule>
    <cfRule type="expression" dxfId="1646" priority="54">
      <formula>F83&lt;0</formula>
    </cfRule>
  </conditionalFormatting>
  <conditionalFormatting sqref="H83:H94">
    <cfRule type="expression" dxfId="1645" priority="51">
      <formula>H83&gt;0</formula>
    </cfRule>
    <cfRule type="expression" dxfId="1644" priority="52">
      <formula>H83&lt;0</formula>
    </cfRule>
  </conditionalFormatting>
  <conditionalFormatting sqref="J41">
    <cfRule type="expression" dxfId="1643" priority="49">
      <formula>J41&gt;0</formula>
    </cfRule>
    <cfRule type="expression" dxfId="1642" priority="50">
      <formula>J41&lt;0</formula>
    </cfRule>
  </conditionalFormatting>
  <conditionalFormatting sqref="J49 J39:J47">
    <cfRule type="expression" dxfId="1641" priority="47">
      <formula>J39&gt;0</formula>
    </cfRule>
    <cfRule type="expression" dxfId="1640" priority="48">
      <formula>J39&lt;0</formula>
    </cfRule>
  </conditionalFormatting>
  <conditionalFormatting sqref="F48 H48">
    <cfRule type="expression" dxfId="1639" priority="45">
      <formula>F48&gt;0</formula>
    </cfRule>
    <cfRule type="expression" dxfId="1638" priority="46">
      <formula>F48&lt;0</formula>
    </cfRule>
  </conditionalFormatting>
  <conditionalFormatting sqref="J48">
    <cfRule type="expression" dxfId="1637" priority="43">
      <formula>J48&gt;0</formula>
    </cfRule>
    <cfRule type="expression" dxfId="1636" priority="44">
      <formula>J48&lt;0</formula>
    </cfRule>
  </conditionalFormatting>
  <conditionalFormatting sqref="K45:K52">
    <cfRule type="expression" dxfId="1635" priority="41">
      <formula>K45&gt;0</formula>
    </cfRule>
    <cfRule type="expression" dxfId="1634" priority="42">
      <formula>K45&lt;0</formula>
    </cfRule>
  </conditionalFormatting>
  <conditionalFormatting sqref="K45:K52">
    <cfRule type="expression" dxfId="1633" priority="39">
      <formula>K45&gt;0</formula>
    </cfRule>
    <cfRule type="expression" dxfId="1632" priority="40">
      <formula>K45&lt;0</formula>
    </cfRule>
  </conditionalFormatting>
  <conditionalFormatting sqref="F102:F118 H102:H118 H120:H128 F120:F128">
    <cfRule type="expression" dxfId="1631" priority="35">
      <formula>F102&gt;0</formula>
    </cfRule>
    <cfRule type="expression" dxfId="1630" priority="36">
      <formula>F102&lt;0</formula>
    </cfRule>
  </conditionalFormatting>
  <conditionalFormatting sqref="F96:F101">
    <cfRule type="expression" dxfId="1629" priority="33">
      <formula>F96&gt;0</formula>
    </cfRule>
    <cfRule type="expression" dxfId="1628" priority="34">
      <formula>F96&lt;0</formula>
    </cfRule>
  </conditionalFormatting>
  <conditionalFormatting sqref="H96:H101">
    <cfRule type="expression" dxfId="1627" priority="31">
      <formula>H96&gt;0</formula>
    </cfRule>
    <cfRule type="expression" dxfId="1626" priority="32">
      <formula>H96&lt;0</formula>
    </cfRule>
  </conditionalFormatting>
  <conditionalFormatting sqref="J112">
    <cfRule type="expression" dxfId="1625" priority="29">
      <formula>J112&gt;0</formula>
    </cfRule>
    <cfRule type="expression" dxfId="1624" priority="30">
      <formula>J112&lt;0</formula>
    </cfRule>
  </conditionalFormatting>
  <conditionalFormatting sqref="J110:J118 J120">
    <cfRule type="expression" dxfId="1623" priority="27">
      <formula>J110&gt;0</formula>
    </cfRule>
    <cfRule type="expression" dxfId="1622" priority="28">
      <formula>J110&lt;0</formula>
    </cfRule>
  </conditionalFormatting>
  <conditionalFormatting sqref="F119 H119">
    <cfRule type="expression" dxfId="1621" priority="25">
      <formula>F119&gt;0</formula>
    </cfRule>
    <cfRule type="expression" dxfId="1620" priority="26">
      <formula>F119&lt;0</formula>
    </cfRule>
  </conditionalFormatting>
  <conditionalFormatting sqref="J119">
    <cfRule type="expression" dxfId="1619" priority="23">
      <formula>J119&gt;0</formula>
    </cfRule>
    <cfRule type="expression" dxfId="1618" priority="24">
      <formula>J119&lt;0</formula>
    </cfRule>
  </conditionalFormatting>
  <conditionalFormatting sqref="K112:K123">
    <cfRule type="expression" dxfId="1617" priority="21">
      <formula>K112&gt;0</formula>
    </cfRule>
    <cfRule type="expression" dxfId="1616" priority="22">
      <formula>K112&lt;0</formula>
    </cfRule>
  </conditionalFormatting>
  <conditionalFormatting sqref="K110:K123">
    <cfRule type="expression" dxfId="1615" priority="19">
      <formula>K110&gt;0</formula>
    </cfRule>
    <cfRule type="expression" dxfId="1614" priority="20">
      <formula>K110&lt;0</formula>
    </cfRule>
  </conditionalFormatting>
  <conditionalFormatting sqref="J121">
    <cfRule type="expression" dxfId="1613" priority="17">
      <formula>J121&gt;0</formula>
    </cfRule>
    <cfRule type="expression" dxfId="1612" priority="18">
      <formula>J121&lt;0</formula>
    </cfRule>
  </conditionalFormatting>
  <conditionalFormatting sqref="F25:F28">
    <cfRule type="expression" dxfId="1611" priority="15">
      <formula>F25&gt;0</formula>
    </cfRule>
    <cfRule type="expression" dxfId="1610" priority="16">
      <formula>F25&lt;0</formula>
    </cfRule>
  </conditionalFormatting>
  <conditionalFormatting sqref="H25:H28">
    <cfRule type="expression" dxfId="1609" priority="13">
      <formula>H25&gt;0</formula>
    </cfRule>
    <cfRule type="expression" dxfId="1608" priority="14">
      <formula>H25&lt;0</formula>
    </cfRule>
  </conditionalFormatting>
  <conditionalFormatting sqref="J27:J29">
    <cfRule type="expression" dxfId="1607" priority="11">
      <formula>J27&gt;0</formula>
    </cfRule>
    <cfRule type="expression" dxfId="1606" priority="12">
      <formula>J27&lt;0</formula>
    </cfRule>
  </conditionalFormatting>
  <conditionalFormatting sqref="J30:J31">
    <cfRule type="expression" dxfId="1605" priority="9">
      <formula>J30&gt;0</formula>
    </cfRule>
    <cfRule type="expression" dxfId="1604" priority="10">
      <formula>J30&lt;0</formula>
    </cfRule>
  </conditionalFormatting>
  <conditionalFormatting sqref="J33">
    <cfRule type="expression" dxfId="1603" priority="7">
      <formula>J33&gt;0</formula>
    </cfRule>
    <cfRule type="expression" dxfId="1602" priority="8">
      <formula>J33&lt;0</formula>
    </cfRule>
  </conditionalFormatting>
  <conditionalFormatting sqref="J34">
    <cfRule type="expression" dxfId="1601" priority="5">
      <formula>J34&gt;0</formula>
    </cfRule>
    <cfRule type="expression" dxfId="1600" priority="6">
      <formula>J34&lt;0</formula>
    </cfRule>
  </conditionalFormatting>
  <conditionalFormatting sqref="J35:J43">
    <cfRule type="expression" dxfId="1599" priority="3">
      <formula>J35&gt;0</formula>
    </cfRule>
    <cfRule type="expression" dxfId="159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60.8</v>
      </c>
      <c r="R4" s="487">
        <v>1.6199999999999999E-2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98" t="s">
        <v>78</v>
      </c>
      <c r="P40" s="79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66.88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66.272000000000006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65.664000000000001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65.055999999999997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64.447999999999993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63.839999999999996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63.231999999999999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62.623999999999995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62.015999999999998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61.407999999999994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60.8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60.192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59.583999999999996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58.975999999999999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58.367999999999995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57.76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57.151999999999994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56.543999999999997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55.936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55.327999999999996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54.72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597" priority="15">
      <formula>F39&gt;0</formula>
    </cfRule>
    <cfRule type="expression" dxfId="1596" priority="16">
      <formula>F39&lt;0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38">
    <cfRule type="expression" dxfId="1591" priority="9">
      <formula>F25&gt;0</formula>
    </cfRule>
    <cfRule type="expression" dxfId="1590" priority="10">
      <formula>F25&lt;0</formula>
    </cfRule>
  </conditionalFormatting>
  <conditionalFormatting sqref="H25:H38">
    <cfRule type="expression" dxfId="1589" priority="7">
      <formula>H25&gt;0</formula>
    </cfRule>
    <cfRule type="expression" dxfId="15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587" priority="3">
      <formula>M55&gt;0</formula>
    </cfRule>
    <cfRule type="expression" dxfId="1586" priority="4">
      <formula>M55&lt;0</formula>
    </cfRule>
  </conditionalFormatting>
  <conditionalFormatting sqref="Q10">
    <cfRule type="expression" dxfId="1585" priority="1">
      <formula>Q10&gt;0</formula>
    </cfRule>
    <cfRule type="expression" dxfId="15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40.159999999999997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40.159999999999997</v>
      </c>
      <c r="R4" s="487">
        <v>-2.5000000000000001E-3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98" t="s">
        <v>78</v>
      </c>
      <c r="P40" s="79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44.176000000000002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43.7744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43.372799999999998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42.971199999999996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42.569600000000001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42.167999999999999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41.766399999999997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41.364799999999995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40.963200000000001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40.561599999999999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40.159999999999997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39.758399999999995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39.356799999999993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38.955199999999998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38.553599999999996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38.151999999999994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37.750399999999992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37.348799999999997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36.947199999999995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36.5456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36.143999999999998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583" priority="27">
      <formula>F27&gt;0</formula>
    </cfRule>
    <cfRule type="expression" dxfId="158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581" priority="15">
      <formula>Q8&gt;0</formula>
    </cfRule>
    <cfRule type="expression" dxfId="1580" priority="16">
      <formula>Q8&lt;0</formula>
    </cfRule>
  </conditionalFormatting>
  <conditionalFormatting sqref="Q7">
    <cfRule type="expression" dxfId="1579" priority="17">
      <formula>Q7&gt;0</formula>
    </cfRule>
    <cfRule type="expression" dxfId="1578" priority="18">
      <formula>Q7&lt;0</formula>
    </cfRule>
  </conditionalFormatting>
  <conditionalFormatting sqref="F37:F38">
    <cfRule type="expression" dxfId="1577" priority="13">
      <formula>F37&gt;0</formula>
    </cfRule>
    <cfRule type="expression" dxfId="1576" priority="14">
      <formula>F37&lt;0</formula>
    </cfRule>
  </conditionalFormatting>
  <conditionalFormatting sqref="H37:H38">
    <cfRule type="expression" dxfId="1575" priority="11">
      <formula>H37&gt;0</formula>
    </cfRule>
    <cfRule type="expression" dxfId="1574" priority="12">
      <formula>H37&lt;0</formula>
    </cfRule>
  </conditionalFormatting>
  <conditionalFormatting sqref="F23:F26 H23:H26">
    <cfRule type="expression" dxfId="1573" priority="9">
      <formula>F23&gt;0</formula>
    </cfRule>
    <cfRule type="expression" dxfId="1572" priority="10">
      <formula>F23&lt;0</formula>
    </cfRule>
  </conditionalFormatting>
  <conditionalFormatting sqref="Q10">
    <cfRule type="expression" dxfId="1571" priority="3">
      <formula>Q10&gt;0</formula>
    </cfRule>
    <cfRule type="expression" dxfId="1570" priority="4">
      <formula>Q10&lt;0</formula>
    </cfRule>
  </conditionalFormatting>
  <conditionalFormatting sqref="F22 H22">
    <cfRule type="expression" dxfId="1569" priority="1">
      <formula>F22&gt;0</formula>
    </cfRule>
    <cfRule type="expression" dxfId="1568" priority="2">
      <formula>F22&lt;0</formula>
    </cfRule>
  </conditionalFormatting>
  <conditionalFormatting sqref="M41">
    <cfRule type="expression" dxfId="1567" priority="5">
      <formula>M41&gt;0</formula>
    </cfRule>
    <cfRule type="expression" dxfId="156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62.6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62.6</v>
      </c>
      <c r="R4" s="487">
        <v>-2.1299999999999999E-2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68.860000000000014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68.234000000000009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67.608000000000004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66.981999999999999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66.356000000000009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65.73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65.103999999999999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64.478000000000009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63.852000000000004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63.225999999999999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62.6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61.974000000000004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61.347999999999999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60.722000000000001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60.095999999999997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59.47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58.844000000000001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58.218000000000004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57.592000000000006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56.966000000000001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56.34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565" priority="29">
      <formula>F25&gt;0</formula>
    </cfRule>
    <cfRule type="expression" dxfId="1564" priority="30">
      <formula>F25&lt;0</formula>
    </cfRule>
  </conditionalFormatting>
  <conditionalFormatting sqref="Q7">
    <cfRule type="expression" dxfId="1563" priority="27">
      <formula>Q7&gt;0</formula>
    </cfRule>
    <cfRule type="expression" dxfId="1562" priority="28">
      <formula>Q7&lt;0</formula>
    </cfRule>
  </conditionalFormatting>
  <conditionalFormatting sqref="Q8">
    <cfRule type="expression" dxfId="1561" priority="25">
      <formula>Q8&gt;0</formula>
    </cfRule>
    <cfRule type="expression" dxfId="1560" priority="26">
      <formula>Q8&lt;0</formula>
    </cfRule>
  </conditionalFormatting>
  <conditionalFormatting sqref="Q10">
    <cfRule type="expression" dxfId="1559" priority="13">
      <formula>Q10&gt;0</formula>
    </cfRule>
    <cfRule type="expression" dxfId="1558" priority="14">
      <formula>Q10&lt;0</formula>
    </cfRule>
  </conditionalFormatting>
  <conditionalFormatting sqref="M46">
    <cfRule type="expression" dxfId="1557" priority="11">
      <formula>M46&gt;0</formula>
    </cfRule>
    <cfRule type="expression" dxfId="1556" priority="12">
      <formula>M46&lt;0</formula>
    </cfRule>
  </conditionalFormatting>
  <conditionalFormatting sqref="F80:F88 H80:H88">
    <cfRule type="expression" dxfId="1555" priority="9">
      <formula>F80&gt;0</formula>
    </cfRule>
    <cfRule type="expression" dxfId="1554" priority="10">
      <formula>F80&lt;0</formula>
    </cfRule>
  </conditionalFormatting>
  <conditionalFormatting sqref="F75:F79">
    <cfRule type="expression" dxfId="1553" priority="7">
      <formula>F75&gt;0</formula>
    </cfRule>
    <cfRule type="expression" dxfId="1552" priority="8">
      <formula>F75&lt;0</formula>
    </cfRule>
  </conditionalFormatting>
  <conditionalFormatting sqref="H75:H79">
    <cfRule type="expression" dxfId="1551" priority="5">
      <formula>H75&gt;0</formula>
    </cfRule>
    <cfRule type="expression" dxfId="1550" priority="6">
      <formula>H75&lt;0</formula>
    </cfRule>
  </conditionalFormatting>
  <conditionalFormatting sqref="F71:F74">
    <cfRule type="expression" dxfId="1549" priority="3">
      <formula>F71&gt;0</formula>
    </cfRule>
    <cfRule type="expression" dxfId="1548" priority="4">
      <formula>F71&lt;0</formula>
    </cfRule>
  </conditionalFormatting>
  <conditionalFormatting sqref="H71:H74">
    <cfRule type="expression" dxfId="1547" priority="1">
      <formula>H71&gt;0</formula>
    </cfRule>
    <cfRule type="expression" dxfId="154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33.24</v>
      </c>
      <c r="R4" s="509">
        <v>-3.3399999999999999E-2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36.564000000000007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36.231600000000007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35.899200000000008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35.566800000000008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35.234400000000001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34.902000000000001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34.569600000000001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34.237200000000001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33.904800000000002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33.572400000000002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32.907600000000002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32.575200000000002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32.242800000000003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31.910399999999999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31.577999999999999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31.2456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30.913200000000003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30.580800000000004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30.248400000000004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29.916000000000004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45" priority="21">
      <formula>F47&gt;0</formula>
    </cfRule>
    <cfRule type="expression" dxfId="1544" priority="22">
      <formula>F47&lt;0</formula>
    </cfRule>
  </conditionalFormatting>
  <conditionalFormatting sqref="Q7">
    <cfRule type="expression" dxfId="1543" priority="19">
      <formula>Q7&gt;0</formula>
    </cfRule>
    <cfRule type="expression" dxfId="1542" priority="20">
      <formula>Q7&lt;0</formula>
    </cfRule>
  </conditionalFormatting>
  <conditionalFormatting sqref="Q8">
    <cfRule type="expression" dxfId="1541" priority="17">
      <formula>Q8&gt;0</formula>
    </cfRule>
    <cfRule type="expression" dxfId="1540" priority="18">
      <formula>Q8&lt;0</formula>
    </cfRule>
  </conditionalFormatting>
  <conditionalFormatting sqref="F25:F46">
    <cfRule type="expression" dxfId="1539" priority="15">
      <formula>F25&gt;0</formula>
    </cfRule>
    <cfRule type="expression" dxfId="1538" priority="16">
      <formula>F25&lt;0</formula>
    </cfRule>
  </conditionalFormatting>
  <conditionalFormatting sqref="H25:H46">
    <cfRule type="expression" dxfId="1537" priority="13">
      <formula>H25&gt;0</formula>
    </cfRule>
    <cfRule type="expression" dxfId="1536" priority="14">
      <formula>H25&lt;0</formula>
    </cfRule>
  </conditionalFormatting>
  <conditionalFormatting sqref="F89:F110">
    <cfRule type="expression" dxfId="1535" priority="11">
      <formula>F89&gt;0</formula>
    </cfRule>
    <cfRule type="expression" dxfId="1534" priority="12">
      <formula>F89&lt;0</formula>
    </cfRule>
  </conditionalFormatting>
  <conditionalFormatting sqref="H89:H110">
    <cfRule type="expression" dxfId="1533" priority="9">
      <formula>H89&gt;0</formula>
    </cfRule>
    <cfRule type="expression" dxfId="1532" priority="10">
      <formula>H89&lt;0</formula>
    </cfRule>
  </conditionalFormatting>
  <conditionalFormatting sqref="Q10">
    <cfRule type="expression" dxfId="1531" priority="7">
      <formula>Q10&gt;0</formula>
    </cfRule>
    <cfRule type="expression" dxfId="1530" priority="8">
      <formula>Q10&lt;0</formula>
    </cfRule>
  </conditionalFormatting>
  <conditionalFormatting sqref="J25:J38">
    <cfRule type="expression" dxfId="1529" priority="5">
      <formula>J25&gt;0</formula>
    </cfRule>
    <cfRule type="expression" dxfId="1528" priority="6">
      <formula>J25&lt;0</formula>
    </cfRule>
  </conditionalFormatting>
  <conditionalFormatting sqref="K25:K38">
    <cfRule type="expression" dxfId="1527" priority="3">
      <formula>K25&gt;0</formula>
    </cfRule>
    <cfRule type="expression" dxfId="1526" priority="4">
      <formula>K25&lt;0</formula>
    </cfRule>
  </conditionalFormatting>
  <conditionalFormatting sqref="L25:L38">
    <cfRule type="expression" dxfId="1525" priority="1">
      <formula>L25&gt;0</formula>
    </cfRule>
    <cfRule type="expression" dxfId="15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66.989999999999995</v>
      </c>
      <c r="R4" s="487">
        <v>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73.689000000000007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73.019099999999995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72.349199999999996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71.679299999999998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71.009399999999999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70.339500000000001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69.669600000000003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68.99969999999999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68.329799999999992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67.659899999999993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66.989999999999995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66.320099999999996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65.650199999999998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64.9803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64.310399999999987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63.640499999999989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62.97059999999999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62.300699999999999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61.630800000000001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60.960899999999995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60.290999999999997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523" priority="23">
      <formula>F34&gt;0</formula>
    </cfRule>
    <cfRule type="expression" dxfId="1522" priority="24">
      <formula>F34&lt;0</formula>
    </cfRule>
  </conditionalFormatting>
  <conditionalFormatting sqref="Q7">
    <cfRule type="expression" dxfId="1521" priority="21">
      <formula>Q7&gt;0</formula>
    </cfRule>
    <cfRule type="expression" dxfId="1520" priority="22">
      <formula>Q7&lt;0</formula>
    </cfRule>
  </conditionalFormatting>
  <conditionalFormatting sqref="Q8">
    <cfRule type="expression" dxfId="1519" priority="19">
      <formula>Q8&gt;0</formula>
    </cfRule>
    <cfRule type="expression" dxfId="1518" priority="20">
      <formula>Q8&lt;0</formula>
    </cfRule>
  </conditionalFormatting>
  <conditionalFormatting sqref="F25:F33">
    <cfRule type="expression" dxfId="1517" priority="17">
      <formula>F25&gt;0</formula>
    </cfRule>
    <cfRule type="expression" dxfId="1516" priority="18">
      <formula>F25&lt;0</formula>
    </cfRule>
  </conditionalFormatting>
  <conditionalFormatting sqref="H25:H33">
    <cfRule type="expression" dxfId="1515" priority="15">
      <formula>H25&gt;0</formula>
    </cfRule>
    <cfRule type="expression" dxfId="1514" priority="16">
      <formula>H25&lt;0</formula>
    </cfRule>
  </conditionalFormatting>
  <conditionalFormatting sqref="M46">
    <cfRule type="expression" dxfId="1513" priority="13">
      <formula>M46&gt;0</formula>
    </cfRule>
    <cfRule type="expression" dxfId="1512" priority="14">
      <formula>M46&lt;0</formula>
    </cfRule>
  </conditionalFormatting>
  <conditionalFormatting sqref="F79:F87 H79:H87">
    <cfRule type="expression" dxfId="1511" priority="11">
      <formula>F79&gt;0</formula>
    </cfRule>
    <cfRule type="expression" dxfId="1510" priority="12">
      <formula>F79&lt;0</formula>
    </cfRule>
  </conditionalFormatting>
  <conditionalFormatting sqref="F70:F78">
    <cfRule type="expression" dxfId="1509" priority="9">
      <formula>F70&gt;0</formula>
    </cfRule>
    <cfRule type="expression" dxfId="1508" priority="10">
      <formula>F70&lt;0</formula>
    </cfRule>
  </conditionalFormatting>
  <conditionalFormatting sqref="H70:H78">
    <cfRule type="expression" dxfId="1507" priority="7">
      <formula>H70&gt;0</formula>
    </cfRule>
    <cfRule type="expression" dxfId="1506" priority="8">
      <formula>H70&lt;0</formula>
    </cfRule>
  </conditionalFormatting>
  <conditionalFormatting sqref="J27:K27 J30:K30 J33:K33 J36:K36 J39:K39 J42:K42">
    <cfRule type="expression" dxfId="1505" priority="5">
      <formula>J27&gt;0</formula>
    </cfRule>
    <cfRule type="expression" dxfId="1504" priority="6">
      <formula>J27&lt;0</formula>
    </cfRule>
  </conditionalFormatting>
  <conditionalFormatting sqref="J28:K29 J31:K32 J34:K35 J37:K38 J40:K41">
    <cfRule type="expression" dxfId="1503" priority="3">
      <formula>J28&gt;0</formula>
    </cfRule>
    <cfRule type="expression" dxfId="1502" priority="4">
      <formula>J28&lt;0</formula>
    </cfRule>
  </conditionalFormatting>
  <conditionalFormatting sqref="L27:L42">
    <cfRule type="expression" dxfId="1501" priority="1">
      <formula>L27&gt;0</formula>
    </cfRule>
    <cfRule type="expression" dxfId="15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30.06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30.06</v>
      </c>
      <c r="R4" s="487">
        <v>4.7000000000000002E-3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33.066000000000003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32.7654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32.464800000000004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32.164200000000001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31.863600000000002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31.562999999999999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31.2624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30.9618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30.661200000000001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30.360599999999998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30.06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29.759399999999999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29.458799999999997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29.158199999999997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28.857599999999998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28.556999999999999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28.256399999999996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27.9558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27.655200000000001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27.354600000000001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27.053999999999998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499" priority="9">
      <formula>F57&gt;0</formula>
    </cfRule>
    <cfRule type="expression" dxfId="1498" priority="10">
      <formula>F57&lt;0</formula>
    </cfRule>
  </conditionalFormatting>
  <conditionalFormatting sqref="Q7">
    <cfRule type="expression" dxfId="1497" priority="7">
      <formula>Q7&gt;0</formula>
    </cfRule>
    <cfRule type="expression" dxfId="1496" priority="8">
      <formula>Q7&lt;0</formula>
    </cfRule>
  </conditionalFormatting>
  <conditionalFormatting sqref="Q8">
    <cfRule type="expression" dxfId="1495" priority="5">
      <formula>Q8&gt;0</formula>
    </cfRule>
    <cfRule type="expression" dxfId="1494" priority="6">
      <formula>Q8&lt;0</formula>
    </cfRule>
  </conditionalFormatting>
  <conditionalFormatting sqref="F25:F56">
    <cfRule type="expression" dxfId="1493" priority="3">
      <formula>F25&gt;0</formula>
    </cfRule>
    <cfRule type="expression" dxfId="1492" priority="4">
      <formula>F25&lt;0</formula>
    </cfRule>
  </conditionalFormatting>
  <conditionalFormatting sqref="H25:H56">
    <cfRule type="expression" dxfId="1491" priority="1">
      <formula>H25&gt;0</formula>
    </cfRule>
    <cfRule type="expression" dxfId="14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78.69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78.69</v>
      </c>
      <c r="R4" s="487">
        <v>-1.8700000000000001E-2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86.558999999999997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85.772100000000009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84.985200000000006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84.198300000000003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83.4114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82.624499999999998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81.837599999999995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81.050700000000006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80.263800000000003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79.476900000000001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78.69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77.903099999999995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77.116199999999992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76.329299999999989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75.542400000000001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74.755499999999998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73.968599999999995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73.181700000000006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72.394800000000004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71.607900000000001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70.820999999999998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489" priority="15">
      <formula>F57&gt;0</formula>
    </cfRule>
    <cfRule type="expression" dxfId="1488" priority="16">
      <formula>F57&lt;0</formula>
    </cfRule>
  </conditionalFormatting>
  <conditionalFormatting sqref="Q7">
    <cfRule type="expression" dxfId="1487" priority="13">
      <formula>Q7&gt;0</formula>
    </cfRule>
    <cfRule type="expression" dxfId="1486" priority="14">
      <formula>Q7&lt;0</formula>
    </cfRule>
  </conditionalFormatting>
  <conditionalFormatting sqref="Q8">
    <cfRule type="expression" dxfId="1485" priority="11">
      <formula>Q8&gt;0</formula>
    </cfRule>
    <cfRule type="expression" dxfId="1484" priority="12">
      <formula>Q8&lt;0</formula>
    </cfRule>
  </conditionalFormatting>
  <conditionalFormatting sqref="F25:F56">
    <cfRule type="expression" dxfId="1483" priority="9">
      <formula>F25&gt;0</formula>
    </cfRule>
    <cfRule type="expression" dxfId="1482" priority="10">
      <formula>F25&lt;0</formula>
    </cfRule>
  </conditionalFormatting>
  <conditionalFormatting sqref="H25:H56">
    <cfRule type="expression" dxfId="1481" priority="7">
      <formula>H25&gt;0</formula>
    </cfRule>
    <cfRule type="expression" dxfId="1480" priority="8">
      <formula>H25&lt;0</formula>
    </cfRule>
  </conditionalFormatting>
  <conditionalFormatting sqref="M58">
    <cfRule type="expression" dxfId="1479" priority="5">
      <formula>M58&gt;0</formula>
    </cfRule>
    <cfRule type="expression" dxfId="1478" priority="6">
      <formula>M58&lt;0</formula>
    </cfRule>
  </conditionalFormatting>
  <conditionalFormatting sqref="F84:F115">
    <cfRule type="expression" dxfId="1477" priority="3">
      <formula>F84&gt;0</formula>
    </cfRule>
    <cfRule type="expression" dxfId="1476" priority="4">
      <formula>F84&lt;0</formula>
    </cfRule>
  </conditionalFormatting>
  <conditionalFormatting sqref="H84:H115">
    <cfRule type="expression" dxfId="1475" priority="1">
      <formula>H84&gt;0</formula>
    </cfRule>
    <cfRule type="expression" dxfId="147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199.76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199.76</v>
      </c>
      <c r="R4" s="509">
        <v>1.4500000000000001E-2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219.73600000000002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217.73840000000001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215.74080000000001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213.7432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211.7456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209.74799999999999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207.75039999999998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205.75280000000001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203.7552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201.7576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199.76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197.76239999999999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195.76479999999998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193.76719999999997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191.7696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189.77199999999999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187.77439999999999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185.77680000000001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183.7792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181.7816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179.78399999999999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3" priority="21">
      <formula>F47&gt;0</formula>
    </cfRule>
    <cfRule type="expression" dxfId="1472" priority="22">
      <formula>F47&lt;0</formula>
    </cfRule>
  </conditionalFormatting>
  <conditionalFormatting sqref="Q7">
    <cfRule type="expression" dxfId="1471" priority="19">
      <formula>Q7&gt;0</formula>
    </cfRule>
    <cfRule type="expression" dxfId="1470" priority="20">
      <formula>Q7&lt;0</formula>
    </cfRule>
  </conditionalFormatting>
  <conditionalFormatting sqref="Q8">
    <cfRule type="expression" dxfId="1469" priority="17">
      <formula>Q8&gt;0</formula>
    </cfRule>
    <cfRule type="expression" dxfId="1468" priority="18">
      <formula>Q8&lt;0</formula>
    </cfRule>
  </conditionalFormatting>
  <conditionalFormatting sqref="F25:F46">
    <cfRule type="expression" dxfId="1467" priority="15">
      <formula>F25&gt;0</formula>
    </cfRule>
    <cfRule type="expression" dxfId="1466" priority="16">
      <formula>F25&lt;0</formula>
    </cfRule>
  </conditionalFormatting>
  <conditionalFormatting sqref="H25:H46">
    <cfRule type="expression" dxfId="1465" priority="13">
      <formula>H25&gt;0</formula>
    </cfRule>
    <cfRule type="expression" dxfId="1464" priority="14">
      <formula>H25&lt;0</formula>
    </cfRule>
  </conditionalFormatting>
  <conditionalFormatting sqref="F89:F110">
    <cfRule type="expression" dxfId="1463" priority="11">
      <formula>F89&gt;0</formula>
    </cfRule>
    <cfRule type="expression" dxfId="1462" priority="12">
      <formula>F89&lt;0</formula>
    </cfRule>
  </conditionalFormatting>
  <conditionalFormatting sqref="H89:H110">
    <cfRule type="expression" dxfId="1461" priority="9">
      <formula>H89&gt;0</formula>
    </cfRule>
    <cfRule type="expression" dxfId="1460" priority="10">
      <formula>H89&lt;0</formula>
    </cfRule>
  </conditionalFormatting>
  <conditionalFormatting sqref="Q10">
    <cfRule type="expression" dxfId="1459" priority="7">
      <formula>Q10&gt;0</formula>
    </cfRule>
    <cfRule type="expression" dxfId="1458" priority="8">
      <formula>Q10&lt;0</formula>
    </cfRule>
  </conditionalFormatting>
  <conditionalFormatting sqref="J25:J38">
    <cfRule type="expression" dxfId="1457" priority="5">
      <formula>J25&gt;0</formula>
    </cfRule>
    <cfRule type="expression" dxfId="1456" priority="6">
      <formula>J25&lt;0</formula>
    </cfRule>
  </conditionalFormatting>
  <conditionalFormatting sqref="K25:K38">
    <cfRule type="expression" dxfId="1455" priority="3">
      <formula>K25&gt;0</formula>
    </cfRule>
    <cfRule type="expression" dxfId="1454" priority="4">
      <formula>K25&lt;0</formula>
    </cfRule>
  </conditionalFormatting>
  <conditionalFormatting sqref="L25:L38">
    <cfRule type="expression" dxfId="1453" priority="1">
      <formula>L25&gt;0</formula>
    </cfRule>
    <cfRule type="expression" dxfId="145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7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4800</v>
      </c>
      <c r="Y2" s="62">
        <v>42804</v>
      </c>
      <c r="Z2" s="799" t="s">
        <v>725</v>
      </c>
      <c r="AA2" s="799"/>
      <c r="AB2" s="799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15.802524999999987</v>
      </c>
      <c r="Y3" s="62">
        <v>42866</v>
      </c>
      <c r="Z3" s="799" t="s">
        <v>726</v>
      </c>
      <c r="AA3" s="799"/>
      <c r="AB3" s="799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18.190000000000001</v>
      </c>
      <c r="R4" s="487">
        <v>7.1999999999999998E-3</v>
      </c>
      <c r="Y4" s="62">
        <v>43088</v>
      </c>
      <c r="Z4" s="754" t="s">
        <v>839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788</v>
      </c>
      <c r="O5" s="11" t="s">
        <v>67</v>
      </c>
      <c r="Q5" s="3">
        <f>Q4*Q2</f>
        <v>87312</v>
      </c>
      <c r="Y5" s="62">
        <v>43096</v>
      </c>
      <c r="Z5" s="754" t="s">
        <v>844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75852.119999999937</v>
      </c>
      <c r="Y6" s="62">
        <v>43103</v>
      </c>
      <c r="Z6" s="754" t="s">
        <v>895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26075.451000001689</v>
      </c>
      <c r="R7">
        <v>3300</v>
      </c>
      <c r="U7" s="179"/>
      <c r="Y7" s="62"/>
      <c r="Z7" s="754" t="s">
        <v>896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11459.880000000063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0.15108186824574016</v>
      </c>
      <c r="Y9" s="62">
        <v>43106</v>
      </c>
      <c r="Z9" s="765" t="s">
        <v>918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1.0995052226498075E-2</v>
      </c>
      <c r="R11">
        <f>0.05</f>
        <v>0.05</v>
      </c>
      <c r="Y11" s="62">
        <v>43117</v>
      </c>
      <c r="Z11" s="754" t="s">
        <v>957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963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739</v>
      </c>
      <c r="Q14" s="694" t="s">
        <v>740</v>
      </c>
      <c r="R14" s="692" t="s">
        <v>733</v>
      </c>
      <c r="S14" s="692" t="s">
        <v>734</v>
      </c>
      <c r="T14" s="694" t="s">
        <v>736</v>
      </c>
      <c r="U14" s="694" t="s">
        <v>737</v>
      </c>
      <c r="V14" s="692" t="s">
        <v>735</v>
      </c>
      <c r="W14" s="693" t="s">
        <v>738</v>
      </c>
      <c r="Y14" s="62"/>
      <c r="Z14" s="754" t="s">
        <v>966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741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742</v>
      </c>
      <c r="Q16" s="691" t="s">
        <v>732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965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964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6">
        <v>43145</v>
      </c>
      <c r="Z18" s="754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798" t="s">
        <v>78</v>
      </c>
      <c r="P41" s="798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22.191800000000001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22.009900000000002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21.827999999999999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21.646100000000001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21.464200000000002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21.282299999999999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21.1004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20.918499999999998</v>
      </c>
    </row>
    <row r="50" spans="1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20.736599999999999</v>
      </c>
    </row>
    <row r="51" spans="1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20.5547</v>
      </c>
    </row>
    <row r="52" spans="1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20.372800000000005</v>
      </c>
    </row>
    <row r="53" spans="1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20.190900000000003</v>
      </c>
    </row>
    <row r="54" spans="1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20.009000000000004</v>
      </c>
    </row>
    <row r="55" spans="1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19.827100000000002</v>
      </c>
    </row>
    <row r="56" spans="1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19.645200000000003</v>
      </c>
    </row>
    <row r="57" spans="1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19.463300000000004</v>
      </c>
    </row>
    <row r="58" spans="1:16" x14ac:dyDescent="0.25">
      <c r="G58" s="29"/>
      <c r="O58" s="81">
        <v>1.06</v>
      </c>
      <c r="P58" s="81">
        <f t="shared" si="3"/>
        <v>19.281400000000001</v>
      </c>
    </row>
    <row r="59" spans="1:16" x14ac:dyDescent="0.25">
      <c r="G59" s="29"/>
      <c r="O59" s="81">
        <v>1.05</v>
      </c>
      <c r="P59" s="81">
        <f t="shared" si="3"/>
        <v>19.099500000000003</v>
      </c>
    </row>
    <row r="60" spans="1:16" x14ac:dyDescent="0.25">
      <c r="A60" s="31" t="s">
        <v>81</v>
      </c>
      <c r="B60" s="490"/>
      <c r="C60" s="71">
        <f>SUM(C2:C59)</f>
        <v>16100</v>
      </c>
      <c r="D60" s="18"/>
      <c r="E60" s="18"/>
      <c r="F60" s="18">
        <f>SUM(F2:F59)</f>
        <v>245882.84999999998</v>
      </c>
      <c r="G60" s="14"/>
      <c r="H60" s="71">
        <f>SUM(H2:H59)</f>
        <v>11300</v>
      </c>
      <c r="I60" s="79"/>
      <c r="J60" s="18"/>
      <c r="K60" s="18">
        <f>SUM(K2:K59)</f>
        <v>168692.48000000004</v>
      </c>
      <c r="L60" s="14"/>
      <c r="M60" s="18">
        <f>SUM(M2:M59)</f>
        <v>1338.25</v>
      </c>
      <c r="O60" s="81">
        <v>1.04</v>
      </c>
      <c r="P60" s="81">
        <f t="shared" si="3"/>
        <v>18.917600000000004</v>
      </c>
    </row>
    <row r="61" spans="1:16" ht="15.75" thickBot="1" x14ac:dyDescent="0.3">
      <c r="A61" s="347" t="s">
        <v>194</v>
      </c>
      <c r="B61" s="491"/>
      <c r="C61" s="349">
        <f>SumByColor($A$61, C2:C59)</f>
        <v>12000</v>
      </c>
      <c r="D61" s="349"/>
      <c r="E61" s="349"/>
      <c r="F61" s="350">
        <f>SumByColor($A$61, F2:F59)</f>
        <v>165609</v>
      </c>
      <c r="G61" s="349"/>
      <c r="H61" s="349">
        <f>SumByColor($A$61, H2:H59)</f>
        <v>11300</v>
      </c>
      <c r="I61" s="349"/>
      <c r="J61" s="350"/>
      <c r="K61" s="350">
        <f>SumByColor($A$61, K2:K59)</f>
        <v>168696</v>
      </c>
      <c r="L61" s="349"/>
      <c r="M61" s="350">
        <f>SumByColor($A$61, M2:M59)</f>
        <v>1338</v>
      </c>
      <c r="O61" s="81">
        <v>1.03</v>
      </c>
      <c r="P61" s="81">
        <f t="shared" si="3"/>
        <v>18.735700000000001</v>
      </c>
    </row>
    <row r="62" spans="1:16" x14ac:dyDescent="0.25">
      <c r="O62" s="81">
        <v>1.02</v>
      </c>
      <c r="P62" s="81">
        <f t="shared" si="3"/>
        <v>18.553800000000003</v>
      </c>
    </row>
    <row r="63" spans="1:16" x14ac:dyDescent="0.25">
      <c r="O63" s="81">
        <v>1.01</v>
      </c>
      <c r="P63" s="81">
        <f t="shared" si="3"/>
        <v>18.3719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18.190000000000001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18.008100000000002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17.8262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17.644300000000001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17.462399999999999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17.2805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17.098600000000001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16.916700000000002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16.734800000000003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16.552900000000001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16.371000000000002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16.1891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16.007200000000001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15.8253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15.643400000000002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15.461500000000001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825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832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:F134" si="79">C133*(E133-D133)</f>
        <v>5438.4000000000042</v>
      </c>
      <c r="G133" s="39">
        <f t="shared" ref="G133:G134" si="80">D133*C133</f>
        <v>76209.600000000006</v>
      </c>
      <c r="H133" s="226">
        <f t="shared" ref="H133:H134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A134">
        <v>4700</v>
      </c>
      <c r="B134" s="153">
        <v>43102</v>
      </c>
      <c r="C134" s="10">
        <v>4700</v>
      </c>
      <c r="D134" s="237">
        <v>15.84563</v>
      </c>
      <c r="E134" s="39">
        <v>17.38</v>
      </c>
      <c r="F134" s="39">
        <f t="shared" si="79"/>
        <v>7211.5389999999961</v>
      </c>
      <c r="G134" s="39">
        <f t="shared" si="80"/>
        <v>74474.460999999996</v>
      </c>
      <c r="H134" s="226">
        <f t="shared" si="81"/>
        <v>9.6832375866406015E-2</v>
      </c>
      <c r="I134" s="39"/>
      <c r="J134" s="39"/>
      <c r="K134" s="39">
        <v>21827</v>
      </c>
      <c r="L134" s="39"/>
    </row>
    <row r="135" spans="1:12" x14ac:dyDescent="0.25">
      <c r="A135">
        <v>4700</v>
      </c>
      <c r="B135" s="153">
        <v>43103</v>
      </c>
      <c r="C135" s="10">
        <v>4700</v>
      </c>
      <c r="D135" s="237">
        <v>15.84563</v>
      </c>
      <c r="E135" s="39">
        <v>17.670000000000002</v>
      </c>
      <c r="F135" s="39">
        <f t="shared" ref="F135:F136" si="82">C135*(E135-D135)</f>
        <v>8574.5390000000079</v>
      </c>
      <c r="G135" s="39">
        <f t="shared" ref="G135:G136" si="83">D135*C135</f>
        <v>74474.460999999996</v>
      </c>
      <c r="H135" s="226">
        <f t="shared" ref="H135:H136" si="84">(E135-D135)/D135</f>
        <v>0.11513395175830825</v>
      </c>
      <c r="I135" s="39"/>
      <c r="J135" s="39">
        <v>73</v>
      </c>
      <c r="K135" s="39">
        <v>23190</v>
      </c>
      <c r="L135" s="39"/>
    </row>
    <row r="136" spans="1:12" x14ac:dyDescent="0.25">
      <c r="A136">
        <v>4600</v>
      </c>
      <c r="B136" s="153">
        <v>43104</v>
      </c>
      <c r="C136" s="10">
        <v>4600</v>
      </c>
      <c r="D136" s="237">
        <v>15.8</v>
      </c>
      <c r="E136" s="39">
        <v>18.12</v>
      </c>
      <c r="F136" s="39">
        <f t="shared" si="82"/>
        <v>10672.000000000002</v>
      </c>
      <c r="G136" s="39">
        <f t="shared" si="83"/>
        <v>72680</v>
      </c>
      <c r="H136" s="226">
        <f t="shared" si="84"/>
        <v>0.14683544303797469</v>
      </c>
      <c r="I136" s="39"/>
      <c r="J136" s="39"/>
      <c r="K136" s="39">
        <v>25283</v>
      </c>
      <c r="L136" s="39"/>
    </row>
    <row r="137" spans="1:12" x14ac:dyDescent="0.25">
      <c r="A137">
        <v>4600</v>
      </c>
      <c r="B137" s="153">
        <v>43105</v>
      </c>
      <c r="C137" s="10">
        <v>4600</v>
      </c>
      <c r="D137" s="237">
        <v>15.8</v>
      </c>
      <c r="E137" s="39">
        <v>17.89</v>
      </c>
      <c r="F137" s="39">
        <f t="shared" ref="F137" si="85">C137*(E137-D137)</f>
        <v>9614</v>
      </c>
      <c r="G137" s="39">
        <f t="shared" ref="G137" si="86">D137*C137</f>
        <v>72680</v>
      </c>
      <c r="H137" s="226">
        <f t="shared" ref="H137" si="87">(E137-D137)/D137</f>
        <v>0.13227848101265821</v>
      </c>
      <c r="I137" s="39"/>
      <c r="J137" s="39">
        <v>59.81</v>
      </c>
      <c r="K137" s="39">
        <v>24225</v>
      </c>
      <c r="L137" s="39"/>
    </row>
    <row r="138" spans="1:12" x14ac:dyDescent="0.25">
      <c r="A138">
        <v>4600</v>
      </c>
      <c r="B138" s="153">
        <v>43109</v>
      </c>
      <c r="C138" s="10">
        <v>4600</v>
      </c>
      <c r="D138" s="237">
        <v>15.8</v>
      </c>
      <c r="E138" s="39">
        <v>18.05</v>
      </c>
      <c r="F138" s="39">
        <f t="shared" ref="F138:F145" si="88">C138*(E138-D138)</f>
        <v>10350</v>
      </c>
      <c r="G138" s="39">
        <f t="shared" ref="G138:G145" si="89">D138*C138</f>
        <v>72680</v>
      </c>
      <c r="H138" s="226">
        <f t="shared" ref="H138:H145" si="90">(E138-D138)/D138</f>
        <v>0.14240506329113922</v>
      </c>
      <c r="I138" s="39"/>
      <c r="J138" s="39">
        <v>73.349999999999994</v>
      </c>
      <c r="K138" s="39">
        <v>24961</v>
      </c>
      <c r="L138" s="39"/>
    </row>
    <row r="139" spans="1:12" x14ac:dyDescent="0.25">
      <c r="A139">
        <v>4233</v>
      </c>
      <c r="B139" s="153">
        <v>43111</v>
      </c>
      <c r="C139" s="10">
        <v>4233</v>
      </c>
      <c r="D139" s="237">
        <v>15.564</v>
      </c>
      <c r="E139" s="39">
        <v>18.600000000000001</v>
      </c>
      <c r="F139" s="39">
        <f t="shared" si="88"/>
        <v>12851.388000000006</v>
      </c>
      <c r="G139" s="39">
        <f t="shared" si="89"/>
        <v>65882.411999999997</v>
      </c>
      <c r="H139" s="226">
        <f t="shared" si="90"/>
        <v>0.19506553585196615</v>
      </c>
      <c r="I139" s="39"/>
      <c r="J139" s="39"/>
      <c r="K139" s="39">
        <v>27465</v>
      </c>
      <c r="L139" s="39"/>
    </row>
    <row r="140" spans="1:12" ht="15" customHeight="1" x14ac:dyDescent="0.25">
      <c r="A140">
        <v>4100</v>
      </c>
      <c r="B140" s="153">
        <v>43112</v>
      </c>
      <c r="C140" s="10">
        <v>4100</v>
      </c>
      <c r="D140" s="237">
        <v>15.455299999999999</v>
      </c>
      <c r="E140" s="39">
        <v>18.82</v>
      </c>
      <c r="F140" s="39">
        <f t="shared" si="88"/>
        <v>13795.270000000004</v>
      </c>
      <c r="G140" s="39">
        <f t="shared" si="89"/>
        <v>63366.729999999996</v>
      </c>
      <c r="H140" s="226">
        <f t="shared" si="90"/>
        <v>0.21770525321410786</v>
      </c>
      <c r="I140" s="39"/>
      <c r="J140" s="39">
        <v>76.94</v>
      </c>
      <c r="K140" s="39">
        <v>28411</v>
      </c>
      <c r="L140" s="39"/>
    </row>
    <row r="141" spans="1:12" x14ac:dyDescent="0.25">
      <c r="A141">
        <v>4100</v>
      </c>
      <c r="B141" s="153">
        <v>43116</v>
      </c>
      <c r="C141" s="10">
        <v>4300</v>
      </c>
      <c r="D141" s="237">
        <v>15.59</v>
      </c>
      <c r="E141" s="39">
        <v>18.239999999999998</v>
      </c>
      <c r="F141" s="39">
        <f t="shared" si="88"/>
        <v>11394.999999999995</v>
      </c>
      <c r="G141" s="39">
        <f t="shared" si="89"/>
        <v>67037</v>
      </c>
      <c r="H141" s="226">
        <f t="shared" si="90"/>
        <v>0.1699807568954457</v>
      </c>
      <c r="I141" s="39"/>
      <c r="J141" s="39"/>
      <c r="K141" s="39">
        <v>26011</v>
      </c>
      <c r="L141" s="39"/>
    </row>
    <row r="142" spans="1:12" x14ac:dyDescent="0.25">
      <c r="A142">
        <v>4100</v>
      </c>
      <c r="B142" s="153">
        <v>43116</v>
      </c>
      <c r="C142" s="10">
        <v>4500</v>
      </c>
      <c r="D142" s="237">
        <v>15.708</v>
      </c>
      <c r="E142" s="39">
        <v>18.239999999999998</v>
      </c>
      <c r="F142" s="39">
        <f t="shared" si="88"/>
        <v>11393.999999999993</v>
      </c>
      <c r="G142" s="39">
        <f t="shared" si="89"/>
        <v>70686</v>
      </c>
      <c r="H142" s="226">
        <f t="shared" si="90"/>
        <v>0.16119174942704342</v>
      </c>
      <c r="I142" s="39"/>
      <c r="J142" s="39"/>
      <c r="K142" s="39">
        <v>26011</v>
      </c>
      <c r="L142" s="39"/>
    </row>
    <row r="143" spans="1:12" x14ac:dyDescent="0.25">
      <c r="B143" s="153">
        <v>43117</v>
      </c>
      <c r="C143" s="10">
        <v>4100</v>
      </c>
      <c r="D143" s="237">
        <v>15.41</v>
      </c>
      <c r="E143" s="39">
        <v>18.600000000000001</v>
      </c>
      <c r="F143" s="39">
        <f t="shared" si="88"/>
        <v>13079.000000000005</v>
      </c>
      <c r="G143" s="39">
        <f t="shared" si="89"/>
        <v>63181</v>
      </c>
      <c r="H143" s="226">
        <f t="shared" si="90"/>
        <v>0.20700843608046732</v>
      </c>
      <c r="I143" s="39"/>
      <c r="J143" s="39"/>
      <c r="K143" s="39">
        <v>27692</v>
      </c>
      <c r="L143" s="39"/>
    </row>
    <row r="144" spans="1:12" x14ac:dyDescent="0.25">
      <c r="A144">
        <v>3500</v>
      </c>
      <c r="B144" s="153">
        <v>43117</v>
      </c>
      <c r="C144" s="10">
        <v>4000</v>
      </c>
      <c r="D144" s="237">
        <v>15.321</v>
      </c>
      <c r="E144" s="39">
        <v>18.989999999999998</v>
      </c>
      <c r="F144" s="39">
        <f t="shared" si="88"/>
        <v>14675.999999999995</v>
      </c>
      <c r="G144" s="39">
        <f t="shared" si="89"/>
        <v>61284</v>
      </c>
      <c r="H144" s="226">
        <f t="shared" si="90"/>
        <v>0.2394752300763657</v>
      </c>
      <c r="I144" s="39"/>
      <c r="J144" s="39">
        <v>66.36</v>
      </c>
      <c r="K144" s="39">
        <v>29291</v>
      </c>
      <c r="L144" s="39"/>
    </row>
    <row r="145" spans="1:12" x14ac:dyDescent="0.25">
      <c r="A145">
        <v>3300</v>
      </c>
      <c r="B145" s="153">
        <v>43123</v>
      </c>
      <c r="C145" s="10">
        <v>4000</v>
      </c>
      <c r="D145" s="237">
        <v>15.303000000000001</v>
      </c>
      <c r="E145" s="39">
        <v>19.22</v>
      </c>
      <c r="F145" s="39">
        <f t="shared" si="88"/>
        <v>15667.999999999993</v>
      </c>
      <c r="G145" s="39">
        <f t="shared" si="89"/>
        <v>61212</v>
      </c>
      <c r="H145" s="226">
        <f t="shared" si="90"/>
        <v>0.25596288309481785</v>
      </c>
      <c r="I145" s="39"/>
      <c r="J145" s="39">
        <v>70.61</v>
      </c>
      <c r="K145" s="39">
        <v>30285</v>
      </c>
      <c r="L145" s="39"/>
    </row>
    <row r="146" spans="1:12" x14ac:dyDescent="0.25">
      <c r="A146">
        <v>3300</v>
      </c>
      <c r="B146" s="153">
        <v>43125</v>
      </c>
      <c r="C146" s="10">
        <v>4100</v>
      </c>
      <c r="D146" s="237">
        <v>15.39</v>
      </c>
      <c r="E146" s="39">
        <v>18.68</v>
      </c>
      <c r="F146" s="39">
        <f t="shared" ref="F146" si="91">C146*(E146-D146)</f>
        <v>13488.999999999996</v>
      </c>
      <c r="G146" s="39">
        <f t="shared" ref="G146" si="92">D146*C146</f>
        <v>63099</v>
      </c>
      <c r="H146" s="226">
        <f t="shared" ref="H146" si="93">(E146-D146)/D146</f>
        <v>0.21377517868745932</v>
      </c>
      <c r="I146" s="39"/>
      <c r="J146" s="39"/>
      <c r="K146" s="39">
        <v>28105</v>
      </c>
      <c r="L146" s="39"/>
    </row>
    <row r="147" spans="1:12" x14ac:dyDescent="0.25">
      <c r="A147">
        <v>3300</v>
      </c>
      <c r="B147" s="153">
        <v>43126</v>
      </c>
      <c r="C147" s="10">
        <v>4100</v>
      </c>
      <c r="D147" s="237">
        <v>15.39</v>
      </c>
      <c r="E147" s="39">
        <v>18.84</v>
      </c>
      <c r="F147" s="39">
        <f t="shared" ref="F147:F148" si="94">C147*(E147-D147)</f>
        <v>14144.999999999996</v>
      </c>
      <c r="G147" s="39">
        <f t="shared" ref="G147:G148" si="95">D147*C147</f>
        <v>63099</v>
      </c>
      <c r="H147" s="226">
        <f t="shared" ref="H147:H148" si="96">(E147-D147)/D147</f>
        <v>0.22417153996101358</v>
      </c>
      <c r="I147" s="39"/>
      <c r="J147" s="39">
        <v>62.61</v>
      </c>
      <c r="K147" s="39">
        <v>28106</v>
      </c>
      <c r="L147" s="39"/>
    </row>
    <row r="148" spans="1:12" x14ac:dyDescent="0.25">
      <c r="A148">
        <v>3300</v>
      </c>
      <c r="B148" s="153">
        <v>43130</v>
      </c>
      <c r="C148" s="10">
        <v>4800</v>
      </c>
      <c r="D148" s="237">
        <v>15.803000000000001</v>
      </c>
      <c r="E148" s="39">
        <v>18.059999999999999</v>
      </c>
      <c r="F148" s="39">
        <f t="shared" si="94"/>
        <v>10833.599999999989</v>
      </c>
      <c r="G148" s="39">
        <f t="shared" si="95"/>
        <v>75854.400000000009</v>
      </c>
      <c r="H148" s="226">
        <f t="shared" si="96"/>
        <v>0.14282098335759019</v>
      </c>
      <c r="I148" s="39"/>
      <c r="J148" s="39"/>
      <c r="K148" s="39">
        <v>25451</v>
      </c>
      <c r="L148" s="39"/>
    </row>
    <row r="149" spans="1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1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1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1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1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1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1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1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97">IF(C162=0, 0,D162*C162)</f>
        <v>68120</v>
      </c>
      <c r="H162" s="374">
        <f t="shared" ref="H162:H168" si="98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97"/>
        <v>0</v>
      </c>
      <c r="H163" s="374" t="str">
        <f t="shared" si="98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97"/>
        <v>0</v>
      </c>
      <c r="H164" s="374" t="str">
        <f t="shared" si="98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97"/>
        <v>75600</v>
      </c>
      <c r="H165" s="374">
        <f t="shared" si="98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97"/>
        <v>0</v>
      </c>
      <c r="H166" s="374" t="str">
        <f t="shared" si="98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97"/>
        <v>82367.28</v>
      </c>
      <c r="H167" s="374">
        <f t="shared" si="98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97"/>
        <v>0</v>
      </c>
      <c r="H168" s="374" t="str">
        <f t="shared" si="98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99">C170*(E170-D170)</f>
        <v>-29017.579999999998</v>
      </c>
      <c r="G170" s="372">
        <f t="shared" ref="G170:G199" si="100">D170*C170</f>
        <v>91417.900000000009</v>
      </c>
      <c r="H170" s="373">
        <f t="shared" ref="H170:H199" si="101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99"/>
        <v>-31836.35999999999</v>
      </c>
      <c r="G171" s="372">
        <f t="shared" si="100"/>
        <v>101483.62</v>
      </c>
      <c r="H171" s="373">
        <f t="shared" si="101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99"/>
        <v>-34009.06</v>
      </c>
      <c r="G172" s="372">
        <f t="shared" si="100"/>
        <v>109418.42</v>
      </c>
      <c r="H172" s="373">
        <f t="shared" si="101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99"/>
        <v>-34008.920000000006</v>
      </c>
      <c r="G173" s="372">
        <f t="shared" si="100"/>
        <v>101358.28000000001</v>
      </c>
      <c r="H173" s="373">
        <f t="shared" si="101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99"/>
        <v>-39575.879999999997</v>
      </c>
      <c r="G174" s="372">
        <f t="shared" si="100"/>
        <v>108716.71999999999</v>
      </c>
      <c r="H174" s="373">
        <f t="shared" si="101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99"/>
        <v>-38892.919999999991</v>
      </c>
      <c r="G175" s="372">
        <f t="shared" si="100"/>
        <v>110180.68</v>
      </c>
      <c r="H175" s="373">
        <f t="shared" si="101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99"/>
        <v>-39649.22</v>
      </c>
      <c r="G176" s="372">
        <f t="shared" si="100"/>
        <v>101232.94</v>
      </c>
      <c r="H176" s="373">
        <f t="shared" si="101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99"/>
        <v>-41303.94</v>
      </c>
      <c r="G177" s="372">
        <f t="shared" si="100"/>
        <v>94046.46</v>
      </c>
      <c r="H177" s="373">
        <f t="shared" si="101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99"/>
        <v>-42699.159999999996</v>
      </c>
      <c r="G178" s="372">
        <f t="shared" si="100"/>
        <v>101024.04</v>
      </c>
      <c r="H178" s="373">
        <f t="shared" si="101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99"/>
        <v>-47715.600000000006</v>
      </c>
      <c r="G179" s="372">
        <f t="shared" si="100"/>
        <v>107500.44</v>
      </c>
      <c r="H179" s="373">
        <f t="shared" si="101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99"/>
        <v>-46809.119999999995</v>
      </c>
      <c r="G180" s="372">
        <f t="shared" si="100"/>
        <v>113864.21999999999</v>
      </c>
      <c r="H180" s="373">
        <f t="shared" si="101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99"/>
        <v>-47694.16</v>
      </c>
      <c r="G181" s="372">
        <f t="shared" si="100"/>
        <v>126525.44</v>
      </c>
      <c r="H181" s="373">
        <f t="shared" si="101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99"/>
        <v>-48128</v>
      </c>
      <c r="G182" s="372">
        <f t="shared" si="100"/>
        <v>129280</v>
      </c>
      <c r="H182" s="373">
        <f t="shared" si="101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99"/>
        <v>-48155.4</v>
      </c>
      <c r="G183" s="372">
        <f t="shared" si="100"/>
        <v>113708.88</v>
      </c>
      <c r="H183" s="373">
        <f t="shared" si="101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99"/>
        <v>-42239.579999999994</v>
      </c>
      <c r="G184" s="372">
        <f t="shared" si="100"/>
        <v>100564.46</v>
      </c>
      <c r="H184" s="373">
        <f t="shared" si="101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99"/>
        <v>-42072.46</v>
      </c>
      <c r="G185" s="372">
        <f t="shared" si="100"/>
        <v>100397.34000000001</v>
      </c>
      <c r="H185" s="373">
        <f t="shared" si="101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99"/>
        <v>-45543.96</v>
      </c>
      <c r="G186" s="372">
        <f t="shared" si="100"/>
        <v>132958.98000000001</v>
      </c>
      <c r="H186" s="373">
        <f t="shared" si="101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99"/>
        <v>-45906.62000000001</v>
      </c>
      <c r="G187" s="372">
        <f t="shared" si="100"/>
        <v>158980.96</v>
      </c>
      <c r="H187" s="373">
        <f t="shared" si="101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99"/>
        <v>-51777.299999999996</v>
      </c>
      <c r="G188" s="372">
        <f t="shared" si="100"/>
        <v>171590.94</v>
      </c>
      <c r="H188" s="374">
        <f t="shared" si="101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99"/>
        <v>-49664.193999999989</v>
      </c>
      <c r="G189" s="372">
        <f t="shared" si="100"/>
        <v>158920.21399999998</v>
      </c>
      <c r="H189" s="374">
        <f t="shared" si="101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99"/>
        <v>-47987.500000000015</v>
      </c>
      <c r="G190" s="372">
        <f t="shared" si="100"/>
        <v>145958.78</v>
      </c>
      <c r="H190" s="374">
        <f t="shared" si="101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99"/>
        <v>-47702.966000000015</v>
      </c>
      <c r="G191" s="372">
        <f t="shared" si="100"/>
        <v>158434.24600000001</v>
      </c>
      <c r="H191" s="374">
        <f t="shared" si="101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99"/>
        <v>-60971.399999999987</v>
      </c>
      <c r="G192" s="372">
        <f t="shared" si="100"/>
        <v>170139.24</v>
      </c>
      <c r="H192" s="374">
        <f t="shared" si="101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99"/>
        <v>-77656.859999999986</v>
      </c>
      <c r="G193" s="372">
        <f t="shared" si="100"/>
        <v>166354.54</v>
      </c>
      <c r="H193" s="374">
        <f t="shared" si="101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99"/>
        <v>-85359.959999999992</v>
      </c>
      <c r="G194" s="372">
        <f t="shared" si="100"/>
        <v>169945.68</v>
      </c>
      <c r="H194" s="374">
        <f t="shared" si="101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99"/>
        <v>-100883.47199999999</v>
      </c>
      <c r="G195" s="372">
        <f t="shared" si="100"/>
        <v>169887.61199999999</v>
      </c>
      <c r="H195" s="373">
        <f t="shared" si="101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99"/>
        <v>-97651.02</v>
      </c>
      <c r="G196" s="372">
        <f t="shared" si="100"/>
        <v>169848.9</v>
      </c>
      <c r="H196" s="373">
        <f t="shared" si="101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99"/>
        <v>-97231.731999999989</v>
      </c>
      <c r="G197" s="372">
        <f t="shared" si="100"/>
        <v>165974.95199999999</v>
      </c>
      <c r="H197" s="373">
        <f t="shared" si="101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99"/>
        <v>-97234.865999999995</v>
      </c>
      <c r="G198" s="372">
        <f t="shared" si="100"/>
        <v>169723.08599999998</v>
      </c>
      <c r="H198" s="373">
        <f t="shared" si="101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99"/>
        <v>-104373.632</v>
      </c>
      <c r="G199" s="372">
        <f t="shared" si="100"/>
        <v>197776.17199999999</v>
      </c>
      <c r="H199" s="373">
        <f t="shared" si="101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99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99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102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102"/>
        <v>-94166.28</v>
      </c>
      <c r="G203" s="372">
        <f t="shared" ref="G203:G210" si="103">IF(C203=0, 0,D203*C203)</f>
        <v>165387.56</v>
      </c>
      <c r="H203" s="373">
        <f t="shared" ref="H203:H210" si="104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102"/>
        <v>-91969.787999999986</v>
      </c>
      <c r="G204" s="372">
        <f t="shared" si="103"/>
        <v>157393.788</v>
      </c>
      <c r="H204" s="373">
        <f t="shared" si="104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102"/>
        <v>-91154.7</v>
      </c>
      <c r="G205" s="372">
        <f t="shared" si="103"/>
        <v>145246.5</v>
      </c>
      <c r="H205" s="373">
        <f t="shared" si="104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102"/>
        <v>-92238.461999999985</v>
      </c>
      <c r="G206" s="372">
        <f t="shared" si="103"/>
        <v>161141.78199999998</v>
      </c>
      <c r="H206" s="373">
        <f t="shared" si="104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102"/>
        <v>-89571.54800000001</v>
      </c>
      <c r="G207" s="372">
        <f t="shared" si="103"/>
        <v>152607.92800000001</v>
      </c>
      <c r="H207" s="373">
        <f t="shared" si="104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102"/>
        <v>-89550.534</v>
      </c>
      <c r="G208" s="372">
        <f t="shared" si="103"/>
        <v>169006.91400000002</v>
      </c>
      <c r="H208" s="373">
        <f t="shared" si="104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102"/>
        <v>-89678.238000000012</v>
      </c>
      <c r="G209" s="372">
        <f t="shared" si="103"/>
        <v>165029.61800000002</v>
      </c>
      <c r="H209" s="373">
        <f t="shared" si="104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102"/>
        <v>-89511.821999999986</v>
      </c>
      <c r="G210" s="372">
        <f t="shared" si="103"/>
        <v>168968.20199999999</v>
      </c>
      <c r="H210" s="373">
        <f t="shared" si="104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105">C211*(E211-D211)</f>
        <v>-89632.347999999984</v>
      </c>
      <c r="G211" s="372">
        <f t="shared" ref="G211:G222" si="106">IF(C211=0, 0,D211*C211)</f>
        <v>164983.728</v>
      </c>
      <c r="H211" s="373">
        <f t="shared" ref="H211:H262" si="107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105"/>
        <v>-93372.971999999994</v>
      </c>
      <c r="G212" s="372">
        <f t="shared" si="106"/>
        <v>172761.372</v>
      </c>
      <c r="H212" s="373">
        <f t="shared" si="107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105"/>
        <v>-91747.44</v>
      </c>
      <c r="G213" s="372">
        <f t="shared" si="106"/>
        <v>168784.32</v>
      </c>
      <c r="H213" s="373">
        <f t="shared" si="107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105"/>
        <v>-80757.467999999993</v>
      </c>
      <c r="G214" s="372">
        <f t="shared" si="106"/>
        <v>159727.26799999998</v>
      </c>
      <c r="H214" s="374">
        <f t="shared" si="107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105"/>
        <v>-72386.955999999976</v>
      </c>
      <c r="G215" s="372">
        <f t="shared" si="106"/>
        <v>164888.61599999998</v>
      </c>
      <c r="H215" s="374">
        <f t="shared" si="107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105"/>
        <v>-62830.615999999987</v>
      </c>
      <c r="G216" s="372">
        <f t="shared" si="106"/>
        <v>164888.61599999998</v>
      </c>
      <c r="H216" s="374">
        <f t="shared" si="107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105"/>
        <v>-66133.584000000003</v>
      </c>
      <c r="G217" s="372">
        <f t="shared" si="106"/>
        <v>164387.60399999999</v>
      </c>
      <c r="H217" s="374">
        <f t="shared" si="107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105"/>
        <v>-61160.576000000008</v>
      </c>
      <c r="G218" s="372">
        <f t="shared" si="106"/>
        <v>164331.93599999999</v>
      </c>
      <c r="H218" s="374">
        <f t="shared" si="107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105"/>
        <v>-58033.889999999992</v>
      </c>
      <c r="G219" s="372">
        <f t="shared" si="106"/>
        <v>164266.99</v>
      </c>
      <c r="H219" s="374">
        <f t="shared" si="107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105"/>
        <v>-56328.439999999988</v>
      </c>
      <c r="G220" s="372">
        <f t="shared" si="106"/>
        <v>148531.07999999999</v>
      </c>
      <c r="H220" s="374">
        <f t="shared" si="107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105"/>
        <v>-57894.720000000016</v>
      </c>
      <c r="G221" s="372">
        <f t="shared" si="106"/>
        <v>163942.26</v>
      </c>
      <c r="H221" s="373">
        <f t="shared" si="107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105"/>
        <v>-58904.104000000007</v>
      </c>
      <c r="G222" s="372">
        <f t="shared" si="106"/>
        <v>167796.78400000001</v>
      </c>
      <c r="H222" s="373">
        <f t="shared" si="107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108">C223*(E223-D223)</f>
        <v>-69928.587000000014</v>
      </c>
      <c r="G223" s="372">
        <f t="shared" ref="G223:G262" si="109">IF(C223=0, 0,D223*C223)</f>
        <v>206559.20699999999</v>
      </c>
      <c r="H223" s="373">
        <f t="shared" si="107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108"/>
        <v>-66302.234199999992</v>
      </c>
      <c r="G224" s="372">
        <f t="shared" si="109"/>
        <v>185059.5742</v>
      </c>
      <c r="H224" s="373">
        <f t="shared" si="107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108"/>
        <v>-59729.712599999977</v>
      </c>
      <c r="G225" s="372">
        <f t="shared" si="109"/>
        <v>167542.63259999998</v>
      </c>
      <c r="H225" s="373">
        <f t="shared" si="107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108"/>
        <v>-65233.308000000005</v>
      </c>
      <c r="G226" s="372">
        <f t="shared" si="109"/>
        <v>188202.64799999999</v>
      </c>
      <c r="H226" s="373">
        <f t="shared" si="107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108"/>
        <v>-64902.603600000009</v>
      </c>
      <c r="G227" s="372">
        <f t="shared" si="109"/>
        <v>167102.28360000002</v>
      </c>
      <c r="H227" s="373">
        <f t="shared" si="107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108"/>
        <v>-66452.265800000008</v>
      </c>
      <c r="G228" s="372">
        <f t="shared" si="109"/>
        <v>168143.46580000001</v>
      </c>
      <c r="H228" s="373">
        <f t="shared" si="107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108"/>
        <v>-64191.270599999982</v>
      </c>
      <c r="G229" s="372">
        <f t="shared" si="109"/>
        <v>167068.4106</v>
      </c>
      <c r="H229" s="373">
        <f t="shared" si="107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108"/>
        <v>-53072.044600000016</v>
      </c>
      <c r="G230" s="372">
        <f t="shared" si="109"/>
        <v>155298.88460000002</v>
      </c>
      <c r="H230" s="373">
        <f t="shared" si="107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108"/>
        <v>-54016.789200000007</v>
      </c>
      <c r="G231" s="372">
        <f t="shared" si="109"/>
        <v>166959.04920000001</v>
      </c>
      <c r="H231" s="373">
        <f t="shared" si="107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108"/>
        <v>-40694.080000000002</v>
      </c>
      <c r="G232" s="372">
        <f t="shared" si="109"/>
        <v>148852.48000000001</v>
      </c>
      <c r="H232" s="373">
        <f t="shared" si="107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108"/>
        <v>-41622.116400000006</v>
      </c>
      <c r="G233" s="372">
        <f t="shared" si="109"/>
        <v>161235.47640000001</v>
      </c>
      <c r="H233" s="373">
        <f t="shared" si="107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108"/>
        <v>-39713.673000000003</v>
      </c>
      <c r="G234" s="372">
        <f t="shared" si="109"/>
        <v>166592.253</v>
      </c>
      <c r="H234" s="373">
        <f t="shared" si="107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108"/>
        <v>-39679.2474</v>
      </c>
      <c r="G235" s="372">
        <f t="shared" si="109"/>
        <v>160002.82739999998</v>
      </c>
      <c r="H235" s="373">
        <f t="shared" si="107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108"/>
        <v>-40600.177800000019</v>
      </c>
      <c r="G236" s="372">
        <f t="shared" si="109"/>
        <v>166510.9578</v>
      </c>
      <c r="H236" s="373">
        <f t="shared" si="107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108"/>
        <v>-37192.92720000002</v>
      </c>
      <c r="G237" s="372">
        <f t="shared" si="109"/>
        <v>159811.00720000002</v>
      </c>
      <c r="H237" s="373">
        <f t="shared" si="107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108"/>
        <v>-28198.487200000018</v>
      </c>
      <c r="G238" s="372">
        <f t="shared" si="109"/>
        <v>159811.00720000002</v>
      </c>
      <c r="H238" s="373">
        <f t="shared" si="107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108"/>
        <v>-32939.072999999997</v>
      </c>
      <c r="G239" s="372">
        <f t="shared" si="109"/>
        <v>166785.81299999999</v>
      </c>
      <c r="H239" s="373">
        <f t="shared" si="107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108"/>
        <v>-27080.606799999998</v>
      </c>
      <c r="G240" s="372">
        <f t="shared" si="109"/>
        <v>159610.92679999999</v>
      </c>
      <c r="H240" s="374">
        <f t="shared" si="107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108"/>
        <v>-23278.161400000005</v>
      </c>
      <c r="G241" s="372">
        <f t="shared" si="109"/>
        <v>159479.6814</v>
      </c>
      <c r="H241" s="374">
        <f t="shared" si="107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108"/>
        <v>-27860.058600000004</v>
      </c>
      <c r="G242" s="372">
        <f t="shared" si="109"/>
        <v>166739.35860000001</v>
      </c>
      <c r="H242" s="374">
        <f t="shared" si="107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108"/>
        <v>-29897.277600000016</v>
      </c>
      <c r="G243" s="372">
        <f t="shared" si="109"/>
        <v>166260.29760000002</v>
      </c>
      <c r="H243" s="374">
        <f t="shared" si="107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108"/>
        <v>-34709.179199999977</v>
      </c>
      <c r="G244" s="372">
        <f t="shared" si="109"/>
        <v>165846.07919999998</v>
      </c>
      <c r="H244" s="374">
        <f t="shared" si="107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108"/>
        <v>-41926.063800000004</v>
      </c>
      <c r="G245" s="372">
        <f t="shared" si="109"/>
        <v>165707.6838</v>
      </c>
      <c r="H245" s="374">
        <f t="shared" si="107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108"/>
        <v>-48426.330400000006</v>
      </c>
      <c r="G246" s="372">
        <f t="shared" si="109"/>
        <v>190547.59040000002</v>
      </c>
      <c r="H246" s="374">
        <f t="shared" si="107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108"/>
        <v>-48374.515200000002</v>
      </c>
      <c r="G247" s="372">
        <f t="shared" si="109"/>
        <v>165187.97520000002</v>
      </c>
      <c r="H247" s="373">
        <f t="shared" si="107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108"/>
        <v>-54432.172800000015</v>
      </c>
      <c r="G248" s="372">
        <f t="shared" si="109"/>
        <v>176588.49280000001</v>
      </c>
      <c r="H248" s="373">
        <f t="shared" si="107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108"/>
        <v>-49378.123800000016</v>
      </c>
      <c r="G249" s="372">
        <f t="shared" si="109"/>
        <v>164933.44380000001</v>
      </c>
      <c r="H249" s="373">
        <f t="shared" si="107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108"/>
        <v>-45614.280400000011</v>
      </c>
      <c r="G250" s="372">
        <f t="shared" si="109"/>
        <v>177274.02040000001</v>
      </c>
      <c r="H250" s="373">
        <f t="shared" si="107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108"/>
        <v>-45519.5052</v>
      </c>
      <c r="G251" s="372">
        <f t="shared" si="109"/>
        <v>164849.2452</v>
      </c>
      <c r="H251" s="373">
        <f t="shared" si="107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108"/>
        <v>-45770.165399999983</v>
      </c>
      <c r="G252" s="372">
        <f t="shared" si="109"/>
        <v>164809.56539999999</v>
      </c>
      <c r="H252" s="373">
        <f t="shared" si="107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108"/>
        <v>-41109.240599999997</v>
      </c>
      <c r="G253" s="372">
        <f t="shared" si="109"/>
        <v>164794.08059999999</v>
      </c>
      <c r="H253" s="373">
        <f t="shared" si="107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108"/>
        <v>-37211.283199999991</v>
      </c>
      <c r="G254" s="372">
        <f t="shared" si="109"/>
        <v>158269.10319999998</v>
      </c>
      <c r="H254" s="373">
        <f t="shared" si="107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108"/>
        <v>-38770.067999999999</v>
      </c>
      <c r="G255" s="372">
        <f t="shared" si="109"/>
        <v>164777.628</v>
      </c>
      <c r="H255" s="373">
        <f t="shared" si="107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108"/>
        <v>-33653.890400000018</v>
      </c>
      <c r="G256" s="372">
        <f t="shared" si="109"/>
        <v>157924.0104</v>
      </c>
      <c r="H256" s="373">
        <f t="shared" si="107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108"/>
        <v>-37103.516399999986</v>
      </c>
      <c r="G257" s="372">
        <f t="shared" si="109"/>
        <v>164562.77639999997</v>
      </c>
      <c r="H257" s="373">
        <f t="shared" si="107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108"/>
        <v>-39676.8966</v>
      </c>
      <c r="G258" s="372">
        <f t="shared" si="109"/>
        <v>164523.09660000002</v>
      </c>
      <c r="H258" s="373">
        <f t="shared" si="107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108"/>
        <v>-35572.456799999993</v>
      </c>
      <c r="G259" s="372">
        <f t="shared" si="109"/>
        <v>164483.41680000001</v>
      </c>
      <c r="H259" s="373">
        <f t="shared" si="107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108"/>
        <v>-29514.401999999984</v>
      </c>
      <c r="G260" s="372">
        <f t="shared" si="109"/>
        <v>143679.28200000001</v>
      </c>
      <c r="H260" s="373">
        <f t="shared" si="107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108"/>
        <v>-24105.848799999996</v>
      </c>
      <c r="G261" s="372">
        <f t="shared" si="109"/>
        <v>136358.20879999999</v>
      </c>
      <c r="H261" s="373">
        <f t="shared" si="107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108"/>
        <v>-24823.50120000001</v>
      </c>
      <c r="G262" s="372">
        <f t="shared" si="109"/>
        <v>143649.8412</v>
      </c>
      <c r="H262" s="373">
        <f t="shared" si="107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110">C263*(E263-D263)</f>
        <v>-33713.287800000006</v>
      </c>
      <c r="G263" s="372">
        <f t="shared" ref="G263:G271" si="111">IF(C263=0, 0,D263*C263)</f>
        <v>154198.0478</v>
      </c>
      <c r="H263" s="373">
        <f t="shared" ref="H263:H271" si="112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110"/>
        <v>-34191.285600000003</v>
      </c>
      <c r="G264" s="372">
        <f t="shared" si="111"/>
        <v>158702.04560000001</v>
      </c>
      <c r="H264" s="373">
        <f t="shared" si="112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110"/>
        <v>-33706.974000000009</v>
      </c>
      <c r="G265" s="372">
        <f t="shared" si="111"/>
        <v>158217.734</v>
      </c>
      <c r="H265" s="373">
        <f t="shared" si="112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110"/>
        <v>-35317.9254</v>
      </c>
      <c r="G266" s="372">
        <f t="shared" si="111"/>
        <v>163357.86540000001</v>
      </c>
      <c r="H266" s="373">
        <f t="shared" si="112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110"/>
        <v>-36815.103999999985</v>
      </c>
      <c r="G267" s="372">
        <f t="shared" si="111"/>
        <v>157985.78399999999</v>
      </c>
      <c r="H267" s="373">
        <f t="shared" si="112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110"/>
        <v>-40329.610399999998</v>
      </c>
      <c r="G268" s="372">
        <f t="shared" si="111"/>
        <v>157881.87039999999</v>
      </c>
      <c r="H268" s="373">
        <f t="shared" si="112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110"/>
        <v>-35684.1158</v>
      </c>
      <c r="G269" s="372">
        <f t="shared" si="111"/>
        <v>157782.59580000001</v>
      </c>
      <c r="H269" s="373">
        <f t="shared" si="112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110"/>
        <v>-23709.664000000008</v>
      </c>
      <c r="G270" s="372">
        <f t="shared" si="111"/>
        <v>134887.10400000002</v>
      </c>
      <c r="H270" s="374">
        <f t="shared" si="112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110"/>
        <v>-19054.279999999995</v>
      </c>
      <c r="G271" s="372">
        <f t="shared" si="111"/>
        <v>121666.28</v>
      </c>
      <c r="H271" s="374">
        <f t="shared" si="112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113">C272*(E272-D272)</f>
        <v>-21366.37</v>
      </c>
      <c r="G272" s="372">
        <f t="shared" ref="G272:G280" si="114">IF(C272=0, 0,D272*C272)</f>
        <v>129041.37</v>
      </c>
      <c r="H272" s="374">
        <f t="shared" ref="H272:H280" si="115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113"/>
        <v>-17585.480000000014</v>
      </c>
      <c r="G273" s="372">
        <f t="shared" si="114"/>
        <v>121421.48000000001</v>
      </c>
      <c r="H273" s="374">
        <f t="shared" si="115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113"/>
        <v>-23433.255999999998</v>
      </c>
      <c r="G274" s="372">
        <f t="shared" si="114"/>
        <v>134073.236</v>
      </c>
      <c r="H274" s="374">
        <f t="shared" si="115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113"/>
        <v>-21154.320000000003</v>
      </c>
      <c r="G275" s="372">
        <f t="shared" si="114"/>
        <v>138785.16</v>
      </c>
      <c r="H275" s="374">
        <f t="shared" si="115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113"/>
        <v>-29477.467400000005</v>
      </c>
      <c r="G276" s="372">
        <f t="shared" si="114"/>
        <v>152116.9474</v>
      </c>
      <c r="H276" s="374">
        <f t="shared" si="115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113"/>
        <v>-29453.938799999982</v>
      </c>
      <c r="G277" s="372">
        <f t="shared" si="114"/>
        <v>156191.41879999998</v>
      </c>
      <c r="H277" s="373">
        <f t="shared" si="115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113"/>
        <v>-19172.503200000017</v>
      </c>
      <c r="G278" s="372">
        <f t="shared" si="114"/>
        <v>140043.3432</v>
      </c>
      <c r="H278" s="373">
        <f t="shared" si="115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113"/>
        <v>-13448.017</v>
      </c>
      <c r="G279" s="372">
        <f t="shared" si="114"/>
        <v>132303.45699999999</v>
      </c>
      <c r="H279" s="373">
        <f t="shared" si="115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113"/>
        <v>-12142.820000000009</v>
      </c>
      <c r="G280" s="372">
        <f t="shared" si="114"/>
        <v>126387.82</v>
      </c>
      <c r="H280" s="373">
        <f t="shared" si="115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16">C281*(E281-D281)</f>
        <v>-11873.480000000014</v>
      </c>
      <c r="G281" s="372">
        <f t="shared" ref="G281:G302" si="117">IF(C281=0, 0,D281*C281)</f>
        <v>118633.48000000001</v>
      </c>
      <c r="H281" s="373">
        <f t="shared" ref="H281:H302" si="118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16"/>
        <v>-11929.199999999995</v>
      </c>
      <c r="G282" s="372">
        <f t="shared" si="117"/>
        <v>106009.2</v>
      </c>
      <c r="H282" s="373">
        <f t="shared" si="118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16"/>
        <v>-18473.284199999991</v>
      </c>
      <c r="G283" s="372">
        <f t="shared" si="117"/>
        <v>138853.4442</v>
      </c>
      <c r="H283" s="373">
        <f t="shared" si="118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16"/>
        <v>-18423.393999999993</v>
      </c>
      <c r="G284" s="372">
        <f t="shared" si="117"/>
        <v>146163.554</v>
      </c>
      <c r="H284" s="373">
        <f t="shared" si="118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16"/>
        <v>-17342.266799999998</v>
      </c>
      <c r="G285" s="372">
        <f t="shared" si="117"/>
        <v>138703.7868</v>
      </c>
      <c r="H285" s="373">
        <f t="shared" si="118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16"/>
        <v>-17312.610000000008</v>
      </c>
      <c r="G286" s="372">
        <f t="shared" si="117"/>
        <v>146094.13</v>
      </c>
      <c r="H286" s="373">
        <f t="shared" si="118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16"/>
        <v>-16618.370000000006</v>
      </c>
      <c r="G287" s="372">
        <f t="shared" si="117"/>
        <v>146094.13</v>
      </c>
      <c r="H287" s="373">
        <f t="shared" si="118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16"/>
        <v>-18614.310000000012</v>
      </c>
      <c r="G288" s="372">
        <f t="shared" si="117"/>
        <v>146094.13</v>
      </c>
      <c r="H288" s="373">
        <f t="shared" si="118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16"/>
        <v>-10717.330000000011</v>
      </c>
      <c r="G289" s="372">
        <f t="shared" si="117"/>
        <v>146094.13</v>
      </c>
      <c r="H289" s="373">
        <f t="shared" si="118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16"/>
        <v>-13335.061799999996</v>
      </c>
      <c r="G290" s="372">
        <f t="shared" si="117"/>
        <v>146939.08179999999</v>
      </c>
      <c r="H290" s="373">
        <f t="shared" si="118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16"/>
        <v>-14034.101799999982</v>
      </c>
      <c r="G291" s="372">
        <f t="shared" si="117"/>
        <v>146939.08179999999</v>
      </c>
      <c r="H291" s="373">
        <f t="shared" si="118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16"/>
        <v>-18125.222999999994</v>
      </c>
      <c r="G292" s="372">
        <f t="shared" si="117"/>
        <v>152910.723</v>
      </c>
      <c r="H292" s="373">
        <f t="shared" si="118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16"/>
        <v>-17204.112599999997</v>
      </c>
      <c r="G293" s="372">
        <f t="shared" si="117"/>
        <v>152812.03260000001</v>
      </c>
      <c r="H293" s="373">
        <f t="shared" si="118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16"/>
        <v>-21007.348200000015</v>
      </c>
      <c r="G294" s="372">
        <f t="shared" si="117"/>
        <v>152777.3082</v>
      </c>
      <c r="H294" s="373">
        <f t="shared" si="118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16"/>
        <v>-23836.109799999987</v>
      </c>
      <c r="G295" s="372">
        <f t="shared" si="117"/>
        <v>154748.68979999999</v>
      </c>
      <c r="H295" s="373">
        <f t="shared" si="118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16"/>
        <v>-28747.721799999992</v>
      </c>
      <c r="G296" s="372">
        <f t="shared" si="117"/>
        <v>157458.96179999999</v>
      </c>
      <c r="H296" s="373">
        <f t="shared" si="118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16"/>
        <v>-26852.387599999998</v>
      </c>
      <c r="G297" s="372">
        <f t="shared" si="117"/>
        <v>154703.22759999998</v>
      </c>
      <c r="H297" s="373">
        <f t="shared" si="118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16"/>
        <v>-32892.451199999996</v>
      </c>
      <c r="G298" s="372">
        <f t="shared" si="117"/>
        <v>157338.5912</v>
      </c>
      <c r="H298" s="373">
        <f t="shared" si="118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16"/>
        <v>-28045.401999999998</v>
      </c>
      <c r="G299" s="372">
        <f t="shared" si="117"/>
        <v>157325.32200000001</v>
      </c>
      <c r="H299" s="374">
        <f t="shared" si="118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16"/>
        <v>-28056.67200000001</v>
      </c>
      <c r="G300" s="372">
        <f t="shared" si="117"/>
        <v>154608.592</v>
      </c>
      <c r="H300" s="374">
        <f t="shared" si="118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16"/>
        <v>-34756.773799999995</v>
      </c>
      <c r="G301" s="372">
        <f t="shared" si="117"/>
        <v>157212.5338</v>
      </c>
      <c r="H301" s="374">
        <f t="shared" si="118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16"/>
        <v>-34901.771399999991</v>
      </c>
      <c r="G302" s="372">
        <f t="shared" si="117"/>
        <v>159747.97140000001</v>
      </c>
      <c r="H302" s="374">
        <f t="shared" si="118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19">C303*(E303-D303)</f>
        <v>-36344.291399999995</v>
      </c>
      <c r="G303" s="372">
        <f t="shared" ref="G303:G318" si="120">IF(C303=0, 0,D303*C303)</f>
        <v>166350.4914</v>
      </c>
      <c r="H303" s="374">
        <f t="shared" ref="H303:H318" si="121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19"/>
        <v>-29806.304399999986</v>
      </c>
      <c r="G304" s="372">
        <f t="shared" si="120"/>
        <v>159588.28439999997</v>
      </c>
      <c r="H304" s="374">
        <f t="shared" si="121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19"/>
        <v>-27362.67760000001</v>
      </c>
      <c r="G305" s="372">
        <f t="shared" si="120"/>
        <v>154100.15760000001</v>
      </c>
      <c r="H305" s="374">
        <f t="shared" si="121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19"/>
        <v>-25413.691800000004</v>
      </c>
      <c r="G306" s="372">
        <f t="shared" si="120"/>
        <v>152157.7518</v>
      </c>
      <c r="H306" s="373">
        <f t="shared" si="121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19"/>
        <v>-18660.303400000012</v>
      </c>
      <c r="G307" s="372">
        <f t="shared" si="120"/>
        <v>145445.88340000002</v>
      </c>
      <c r="H307" s="373">
        <f t="shared" si="121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19"/>
        <v>-16029.133799999994</v>
      </c>
      <c r="G308" s="372">
        <f t="shared" si="120"/>
        <v>145331.33379999999</v>
      </c>
      <c r="H308" s="373">
        <f t="shared" si="121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19"/>
        <v>-13680.976200000003</v>
      </c>
      <c r="G309" s="372">
        <f t="shared" si="120"/>
        <v>137741.23620000001</v>
      </c>
      <c r="H309" s="373">
        <f t="shared" si="121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19"/>
        <v>-9402.4621999999927</v>
      </c>
      <c r="G310" s="372">
        <f t="shared" si="120"/>
        <v>122097.06219999999</v>
      </c>
      <c r="H310" s="373">
        <f t="shared" si="121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19"/>
        <v>-2780.8000000000065</v>
      </c>
      <c r="G311" s="372">
        <f t="shared" si="120"/>
        <v>94520.8</v>
      </c>
      <c r="H311" s="373">
        <f t="shared" si="121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19"/>
        <v>-2111.0000000000005</v>
      </c>
      <c r="G312" s="372">
        <f t="shared" si="120"/>
        <v>86111</v>
      </c>
      <c r="H312" s="373">
        <f t="shared" si="121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19"/>
        <v>-7950.599999999994</v>
      </c>
      <c r="G313" s="372">
        <f t="shared" si="120"/>
        <v>101790.59999999999</v>
      </c>
      <c r="H313" s="373">
        <f t="shared" si="121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19"/>
        <v>-7870.8499999999922</v>
      </c>
      <c r="G314" s="372">
        <f t="shared" si="120"/>
        <v>109530.84999999999</v>
      </c>
      <c r="H314" s="373">
        <f t="shared" si="121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19"/>
        <v>-2961.0000000000055</v>
      </c>
      <c r="G315" s="372">
        <f t="shared" si="120"/>
        <v>101541</v>
      </c>
      <c r="H315" s="373">
        <f t="shared" si="121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19"/>
        <v>-3051.400000000001</v>
      </c>
      <c r="G316" s="372">
        <f t="shared" si="120"/>
        <v>93416.4</v>
      </c>
      <c r="H316" s="373">
        <f t="shared" si="121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19"/>
        <v>-3026.4999999999986</v>
      </c>
      <c r="G317" s="372">
        <f t="shared" si="120"/>
        <v>85176.5</v>
      </c>
      <c r="H317" s="373">
        <f t="shared" si="121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19"/>
        <v>-4876.1226000000042</v>
      </c>
      <c r="G318" s="372">
        <f t="shared" si="120"/>
        <v>88034.802599999995</v>
      </c>
      <c r="H318" s="373">
        <f t="shared" si="121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22">C321*(E321-D321)</f>
        <v>-5163.5724000000046</v>
      </c>
      <c r="G321" s="372">
        <f t="shared" ref="G321:G326" si="123">IF(C321=0, 0,D321*C321)</f>
        <v>103949.79240000001</v>
      </c>
      <c r="H321" s="373">
        <f t="shared" ref="H321:H326" si="124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22"/>
        <v>-7946.8199999999852</v>
      </c>
      <c r="G322" s="372">
        <f t="shared" si="123"/>
        <v>111789.71999999999</v>
      </c>
      <c r="H322" s="374">
        <f t="shared" si="124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22"/>
        <v>-7946.7637999999934</v>
      </c>
      <c r="G323" s="372">
        <f t="shared" si="123"/>
        <v>119564.66379999999</v>
      </c>
      <c r="H323" s="373">
        <f t="shared" si="124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22"/>
        <v>-11864.04560000001</v>
      </c>
      <c r="G324" s="372">
        <f t="shared" si="123"/>
        <v>127187.60560000001</v>
      </c>
      <c r="H324" s="373">
        <f t="shared" si="124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22"/>
        <v>-11894.083199999997</v>
      </c>
      <c r="G325" s="372">
        <f t="shared" si="123"/>
        <v>134727.64319999999</v>
      </c>
      <c r="H325" s="373">
        <f t="shared" si="124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22"/>
        <v>-7970.5317999999861</v>
      </c>
      <c r="G326" s="372">
        <f t="shared" si="123"/>
        <v>126902.75179999998</v>
      </c>
      <c r="H326" s="373">
        <f t="shared" si="124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25">C332*(E332-D332)</f>
        <v>-5839.4414759999936</v>
      </c>
      <c r="G332" s="372">
        <f t="shared" ref="G332:G338" si="126">IF(C332=0, 0,D332*C332)</f>
        <v>126153.70147599999</v>
      </c>
      <c r="H332" s="373">
        <f t="shared" ref="H332:H338" si="127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25"/>
        <v>-7235.2097400000011</v>
      </c>
      <c r="G333" s="372">
        <f t="shared" si="126"/>
        <v>126013.86974000001</v>
      </c>
      <c r="H333" s="373">
        <f t="shared" si="127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25"/>
        <v>-6801.3106039999893</v>
      </c>
      <c r="G334" s="372">
        <f t="shared" si="126"/>
        <v>125579.970604</v>
      </c>
      <c r="H334" s="373">
        <f t="shared" si="127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25"/>
        <v>-15816.44348</v>
      </c>
      <c r="G335" s="372">
        <f t="shared" si="126"/>
        <v>134522.96348000001</v>
      </c>
      <c r="H335" s="374">
        <f t="shared" si="127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25"/>
        <v>-15980.450220000002</v>
      </c>
      <c r="G336" s="372">
        <f t="shared" si="126"/>
        <v>140422.97021999999</v>
      </c>
      <c r="H336" s="374">
        <f t="shared" si="127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25"/>
        <v>-16022.453030000013</v>
      </c>
      <c r="G337" s="372">
        <f t="shared" si="126"/>
        <v>144766.97303000002</v>
      </c>
      <c r="H337" s="374">
        <f t="shared" si="127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25"/>
        <v>-15995.457559999995</v>
      </c>
      <c r="G338" s="372">
        <f t="shared" si="126"/>
        <v>149041.97756</v>
      </c>
      <c r="H338" s="374">
        <f t="shared" si="127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28">C339*(E339-D339)</f>
        <v>-19058.277097999995</v>
      </c>
      <c r="G339" s="372">
        <f t="shared" ref="G339:G346" si="129">IF(C339=0, 0,D339*C339)</f>
        <v>151845.05709799999</v>
      </c>
      <c r="H339" s="374">
        <f t="shared" ref="H339:H346" si="130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28"/>
        <v>-16640.780505999985</v>
      </c>
      <c r="G340" s="372">
        <f t="shared" si="129"/>
        <v>151797.06050599998</v>
      </c>
      <c r="H340" s="374">
        <f t="shared" si="130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28"/>
        <v>-16830.340505999982</v>
      </c>
      <c r="G341" s="372">
        <f t="shared" si="129"/>
        <v>151797.06050599998</v>
      </c>
      <c r="H341" s="374">
        <f t="shared" si="130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28"/>
        <v>-18246.039857999996</v>
      </c>
      <c r="G342" s="372">
        <f t="shared" si="129"/>
        <v>154609.05985799999</v>
      </c>
      <c r="H342" s="373">
        <f t="shared" si="130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28"/>
        <v>-20423.199632000014</v>
      </c>
      <c r="G343" s="372">
        <f t="shared" si="129"/>
        <v>157431.05963200002</v>
      </c>
      <c r="H343" s="373">
        <f t="shared" si="130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28"/>
        <v>-20451.260000000017</v>
      </c>
      <c r="G344" s="372">
        <f t="shared" si="129"/>
        <v>159151.26</v>
      </c>
      <c r="H344" s="373">
        <f t="shared" si="130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28"/>
        <v>-12770.498441999989</v>
      </c>
      <c r="G345" s="372">
        <f t="shared" si="129"/>
        <v>154553.19844199999</v>
      </c>
      <c r="H345" s="373">
        <f t="shared" si="130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28"/>
        <v>-12774.627693999981</v>
      </c>
      <c r="G346" s="372">
        <f t="shared" si="129"/>
        <v>148697.32769399998</v>
      </c>
      <c r="H346" s="373">
        <f t="shared" si="130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31">C347*(E347-D347)</f>
        <v>-10733.467693999992</v>
      </c>
      <c r="G347" s="372">
        <f t="shared" ref="G347:G358" si="132">IF(C347=0, 0,D347*C347)</f>
        <v>148697.32769399998</v>
      </c>
      <c r="H347" s="373">
        <f t="shared" ref="H347:H358" si="133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31"/>
        <v>-14237.112315999999</v>
      </c>
      <c r="G348" s="372">
        <f t="shared" si="132"/>
        <v>151573.33231600001</v>
      </c>
      <c r="H348" s="373">
        <f t="shared" si="133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31"/>
        <v>-14933.404899999989</v>
      </c>
      <c r="G349" s="372">
        <f t="shared" si="132"/>
        <v>148629.38489999998</v>
      </c>
      <c r="H349" s="373">
        <f t="shared" si="133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31"/>
        <v>-14951.241703999996</v>
      </c>
      <c r="G350" s="372">
        <f t="shared" si="132"/>
        <v>151529.221704</v>
      </c>
      <c r="H350" s="373">
        <f t="shared" si="133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31"/>
        <v>-14945.406348000004</v>
      </c>
      <c r="G351" s="372">
        <f t="shared" si="132"/>
        <v>154405.386348</v>
      </c>
      <c r="H351" s="373">
        <f t="shared" si="133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31"/>
        <v>-18303.73</v>
      </c>
      <c r="G352" s="372">
        <f t="shared" si="132"/>
        <v>158903.73000000001</v>
      </c>
      <c r="H352" s="373">
        <f t="shared" si="133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31"/>
        <v>-7311.0640000000021</v>
      </c>
      <c r="G353" s="372">
        <f t="shared" si="132"/>
        <v>148151.10399999999</v>
      </c>
      <c r="H353" s="373">
        <f t="shared" si="133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31"/>
        <v>-7285.3417480000098</v>
      </c>
      <c r="G354" s="372">
        <f t="shared" si="132"/>
        <v>143571.38174800001</v>
      </c>
      <c r="H354" s="373">
        <f t="shared" si="133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31"/>
        <v>-1007.5158000000105</v>
      </c>
      <c r="G355" s="372">
        <f t="shared" si="132"/>
        <v>138987.71580000001</v>
      </c>
      <c r="H355" s="373">
        <f t="shared" si="133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31"/>
        <v>-1091.5898499999998</v>
      </c>
      <c r="G356" s="372">
        <f t="shared" si="132"/>
        <v>127941.78985</v>
      </c>
      <c r="H356" s="373">
        <f t="shared" si="133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31"/>
        <v>-1074.5375999999919</v>
      </c>
      <c r="G357" s="372">
        <f t="shared" si="132"/>
        <v>124522.1376</v>
      </c>
      <c r="H357" s="373">
        <f t="shared" si="133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31"/>
        <v>-975.11200799999187</v>
      </c>
      <c r="G358" s="372">
        <f t="shared" si="132"/>
        <v>131005.31200799999</v>
      </c>
      <c r="H358" s="373">
        <f t="shared" si="133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34">C360*(E360-D360)</f>
        <v>-320.8720079999913</v>
      </c>
      <c r="G360" s="372">
        <f t="shared" ref="G360:G369" si="135">IF(C360=0, 0,D360*C360)</f>
        <v>131005.31200799999</v>
      </c>
      <c r="H360" s="373">
        <f t="shared" ref="H360:H369" si="136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34"/>
        <v>-3298.169357999996</v>
      </c>
      <c r="G361" s="372">
        <f t="shared" si="135"/>
        <v>138935.309358</v>
      </c>
      <c r="H361" s="373">
        <f t="shared" si="136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34"/>
        <v>-3293.1673579999938</v>
      </c>
      <c r="G362" s="372">
        <f t="shared" si="135"/>
        <v>146745.30735799999</v>
      </c>
      <c r="H362" s="373">
        <f t="shared" si="136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34"/>
        <v>1163.524950000012</v>
      </c>
      <c r="G363" s="372">
        <f t="shared" si="135"/>
        <v>130665.83504999999</v>
      </c>
      <c r="H363" s="373">
        <f t="shared" si="136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34"/>
        <v>1293.5203380000021</v>
      </c>
      <c r="G364" s="372">
        <f t="shared" si="135"/>
        <v>122475.839662</v>
      </c>
      <c r="H364" s="373">
        <f t="shared" si="136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34"/>
        <v>1201.2174379999781</v>
      </c>
      <c r="G365" s="372">
        <f t="shared" si="135"/>
        <v>138341.022562</v>
      </c>
      <c r="H365" s="373">
        <f t="shared" si="136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34"/>
        <v>-3368.3391059999908</v>
      </c>
      <c r="G366" s="372">
        <f t="shared" si="135"/>
        <v>143066.01910599999</v>
      </c>
      <c r="H366" s="373">
        <f t="shared" si="136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34"/>
        <v>-3374.3343760000034</v>
      </c>
      <c r="G367" s="372">
        <f t="shared" si="135"/>
        <v>147740.01437600001</v>
      </c>
      <c r="H367" s="373">
        <f t="shared" si="136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34"/>
        <v>-1890.1133999999961</v>
      </c>
      <c r="G368" s="372">
        <f t="shared" si="135"/>
        <v>154028.27340000001</v>
      </c>
      <c r="H368" s="373">
        <f t="shared" si="136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34"/>
        <v>-17012.580000000009</v>
      </c>
      <c r="G369" s="372">
        <f t="shared" si="135"/>
        <v>159012.58000000002</v>
      </c>
      <c r="H369" s="373">
        <f t="shared" si="136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37">C373*(E373-D373)</f>
        <v>-19935.600000000009</v>
      </c>
      <c r="G373" s="372">
        <f t="shared" ref="G373:G380" si="138">IF(C373=0, 0,D373*C373)</f>
        <v>187335.6</v>
      </c>
      <c r="H373" s="374">
        <f t="shared" ref="H373:H380" si="139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37"/>
        <v>-19900.075000000015</v>
      </c>
      <c r="G374" s="372">
        <f t="shared" si="138"/>
        <v>194275.07500000001</v>
      </c>
      <c r="H374" s="374">
        <f t="shared" si="139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37"/>
        <v>-22705.387499999997</v>
      </c>
      <c r="G375" s="372">
        <f t="shared" si="138"/>
        <v>194205.38750000001</v>
      </c>
      <c r="H375" s="374">
        <f t="shared" si="139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37"/>
        <v>-29391.250000000004</v>
      </c>
      <c r="G376" s="372">
        <f t="shared" si="138"/>
        <v>194141.25</v>
      </c>
      <c r="H376" s="374">
        <f t="shared" si="139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37"/>
        <v>-34359.325000000004</v>
      </c>
      <c r="G377" s="372">
        <f t="shared" si="138"/>
        <v>194109.32500000001</v>
      </c>
      <c r="H377" s="373">
        <f t="shared" si="139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37"/>
        <v>-16630.000000000004</v>
      </c>
      <c r="G378" s="372">
        <f t="shared" si="138"/>
        <v>158130</v>
      </c>
      <c r="H378" s="373">
        <f t="shared" si="139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37"/>
        <v>-21229.999999999996</v>
      </c>
      <c r="G379" s="372">
        <f t="shared" si="138"/>
        <v>171820</v>
      </c>
      <c r="H379" s="373">
        <f t="shared" si="139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37"/>
        <v>6109.9988400000047</v>
      </c>
      <c r="G380" s="372">
        <f t="shared" si="138"/>
        <v>118887.84116000001</v>
      </c>
      <c r="H380" s="373">
        <f t="shared" si="139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40">C381*(E381-D381)</f>
        <v>822.70680000000016</v>
      </c>
      <c r="G381" s="372">
        <f t="shared" ref="G381:G398" si="141">IF(C381=0, 0,D381*C381)</f>
        <v>126917.6532</v>
      </c>
      <c r="H381" s="373">
        <f t="shared" ref="H381:H398" si="142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40"/>
        <v>83.308799999990825</v>
      </c>
      <c r="G382" s="372">
        <f t="shared" si="141"/>
        <v>134772.8112</v>
      </c>
      <c r="H382" s="373">
        <f t="shared" si="142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40"/>
        <v>-4985.4834000000074</v>
      </c>
      <c r="G383" s="372">
        <f t="shared" si="141"/>
        <v>139206.5834</v>
      </c>
      <c r="H383" s="373">
        <f t="shared" si="142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40"/>
        <v>18978.923399999992</v>
      </c>
      <c r="G384" s="372">
        <f t="shared" si="141"/>
        <v>74535.756600000008</v>
      </c>
      <c r="H384" s="373">
        <f t="shared" si="142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40"/>
        <v>18638.087600000006</v>
      </c>
      <c r="G385" s="372">
        <f t="shared" si="141"/>
        <v>65051.332399999999</v>
      </c>
      <c r="H385" s="373">
        <f t="shared" si="142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40"/>
        <v>18627.5</v>
      </c>
      <c r="G386" s="372">
        <f t="shared" si="141"/>
        <v>70822.5</v>
      </c>
      <c r="H386" s="373">
        <f t="shared" si="142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40"/>
        <v>20177.499999999996</v>
      </c>
      <c r="G387" s="372">
        <f t="shared" si="141"/>
        <v>70822.5</v>
      </c>
      <c r="H387" s="373">
        <f t="shared" si="142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40"/>
        <v>21382.430000000011</v>
      </c>
      <c r="G388" s="372">
        <f t="shared" si="141"/>
        <v>70717.569999999992</v>
      </c>
      <c r="H388" s="373">
        <f t="shared" si="142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40"/>
        <v>20612.23</v>
      </c>
      <c r="G389" s="372">
        <f t="shared" si="141"/>
        <v>70637.77</v>
      </c>
      <c r="H389" s="373">
        <f t="shared" si="142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40"/>
        <v>22311.999999999993</v>
      </c>
      <c r="G390" s="372">
        <f t="shared" si="141"/>
        <v>70138</v>
      </c>
      <c r="H390" s="373">
        <f t="shared" si="142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40"/>
        <v>20873</v>
      </c>
      <c r="G391" s="372">
        <f t="shared" si="141"/>
        <v>70127</v>
      </c>
      <c r="H391" s="373">
        <f t="shared" si="142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40"/>
        <v>20073</v>
      </c>
      <c r="G392" s="372">
        <f t="shared" si="141"/>
        <v>70127</v>
      </c>
      <c r="H392" s="373">
        <f t="shared" si="142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40"/>
        <v>17654.651999999998</v>
      </c>
      <c r="G393" s="372">
        <f t="shared" si="141"/>
        <v>87765.347999999998</v>
      </c>
      <c r="H393" s="374">
        <f t="shared" si="142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40"/>
        <v>16484.261999999992</v>
      </c>
      <c r="G394" s="372">
        <f t="shared" si="141"/>
        <v>87375.737999999998</v>
      </c>
      <c r="H394" s="374">
        <f t="shared" si="142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40"/>
        <v>20939.061000000002</v>
      </c>
      <c r="G395" s="372">
        <f t="shared" si="141"/>
        <v>78335.938999999998</v>
      </c>
      <c r="H395" s="374">
        <f t="shared" si="142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40"/>
        <v>20604.060000000005</v>
      </c>
      <c r="G396" s="372">
        <f t="shared" si="141"/>
        <v>87275.94</v>
      </c>
      <c r="H396" s="374">
        <f t="shared" si="142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40"/>
        <v>17593.872000000007</v>
      </c>
      <c r="G397" s="372">
        <f t="shared" si="141"/>
        <v>87166.127999999997</v>
      </c>
      <c r="H397" s="374">
        <f t="shared" si="142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40"/>
        <v>16453.871999999999</v>
      </c>
      <c r="G398" s="372">
        <f t="shared" si="141"/>
        <v>87166.127999999997</v>
      </c>
      <c r="H398" s="374">
        <f t="shared" si="142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43">C399*(E399-D399)</f>
        <v>19333.872000000003</v>
      </c>
      <c r="G399" s="372">
        <f t="shared" ref="G399:G413" si="144">IF(C399=0, 0,D399*C399)</f>
        <v>87166.127999999997</v>
      </c>
      <c r="H399" s="374">
        <f t="shared" ref="H399:H413" si="145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43"/>
        <v>19450.98</v>
      </c>
      <c r="G400" s="372">
        <f t="shared" si="144"/>
        <v>87049.02</v>
      </c>
      <c r="H400" s="374">
        <f t="shared" si="145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43"/>
        <v>17423.978999999996</v>
      </c>
      <c r="G401" s="372">
        <f t="shared" si="144"/>
        <v>88777.021000000008</v>
      </c>
      <c r="H401" s="374">
        <f t="shared" si="145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43"/>
        <v>11978.979600000011</v>
      </c>
      <c r="G402" s="372">
        <f t="shared" si="144"/>
        <v>102078.02039999999</v>
      </c>
      <c r="H402" s="374">
        <f t="shared" si="145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43"/>
        <v>13568.870699999996</v>
      </c>
      <c r="G403" s="372">
        <f t="shared" si="144"/>
        <v>102006.1293</v>
      </c>
      <c r="H403" s="374">
        <f t="shared" si="145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43"/>
        <v>12886.949999999995</v>
      </c>
      <c r="G404" s="372">
        <f t="shared" si="144"/>
        <v>86653.05</v>
      </c>
      <c r="H404" s="374">
        <f t="shared" si="145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43"/>
        <v>13051.947999999999</v>
      </c>
      <c r="G405" s="372">
        <f t="shared" si="144"/>
        <v>103078.052</v>
      </c>
      <c r="H405" s="374">
        <f t="shared" si="145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43"/>
        <v>13089.952800000001</v>
      </c>
      <c r="G406" s="372">
        <f t="shared" si="144"/>
        <v>106358.0472</v>
      </c>
      <c r="H406" s="374">
        <f t="shared" si="145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43"/>
        <v>13075.699000000004</v>
      </c>
      <c r="G407" s="372">
        <f t="shared" si="144"/>
        <v>94759.300999999992</v>
      </c>
      <c r="H407" s="374">
        <f t="shared" si="145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43"/>
        <v>13867.271999999995</v>
      </c>
      <c r="G408" s="372">
        <f>IF(C408=0, 0,D408*C408)</f>
        <v>86212.728000000003</v>
      </c>
      <c r="H408" s="374">
        <f t="shared" si="145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43"/>
        <v>17083.611900000004</v>
      </c>
      <c r="G409" s="372">
        <f t="shared" si="144"/>
        <v>74235.388099999996</v>
      </c>
      <c r="H409" s="374">
        <f t="shared" si="145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43"/>
        <v>13252.614000000001</v>
      </c>
      <c r="G410" s="372">
        <f t="shared" si="144"/>
        <v>85867.385999999999</v>
      </c>
      <c r="H410" s="374">
        <f t="shared" si="145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43"/>
        <v>10351.611600000004</v>
      </c>
      <c r="G411" s="372">
        <f t="shared" si="144"/>
        <v>95446.388400000011</v>
      </c>
      <c r="H411" s="374">
        <f t="shared" si="145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43"/>
        <v>12307.2804</v>
      </c>
      <c r="G412" s="372">
        <f t="shared" si="144"/>
        <v>80602.719600000011</v>
      </c>
      <c r="H412" s="374">
        <f t="shared" si="145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43"/>
        <v>11781.900000000011</v>
      </c>
      <c r="G413" s="372">
        <f t="shared" si="144"/>
        <v>80387.100000000006</v>
      </c>
      <c r="H413" s="374">
        <f t="shared" si="145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46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47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46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47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46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47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46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47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46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47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46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47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46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47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46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47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46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47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46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47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46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47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46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47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46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47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46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47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46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47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46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47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46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47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46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47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46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47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46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47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46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47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46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47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46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47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46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47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46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47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46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47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46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47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46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47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46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46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46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48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46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48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46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48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46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48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46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48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46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48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46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48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46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48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46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48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46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48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46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48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46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48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46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48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46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46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46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49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46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49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46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49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46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49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46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49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46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49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46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49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46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49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46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49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46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49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46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49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46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49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46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49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46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49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46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49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46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49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46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49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46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49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46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49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50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49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50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49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50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49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50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49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50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49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50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49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50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49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50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49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50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49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50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49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50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49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50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49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50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49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50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49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50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49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50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49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50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49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50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49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50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49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50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49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50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49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50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49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50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49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50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49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50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49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50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49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50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49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50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49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50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49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50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49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50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49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50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49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50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49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50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49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50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49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50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49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50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49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50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49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50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49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50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49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50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49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50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50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50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50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50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50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50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50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50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50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50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50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50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50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50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50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50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50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50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50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50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50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50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51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51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51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51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51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51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51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51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51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51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51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51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51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51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51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51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52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51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52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51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52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51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52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51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52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51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52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51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52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51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52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51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52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51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52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51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52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51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52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51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52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51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52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51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52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51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52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51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52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51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52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51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52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51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52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51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52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51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52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51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52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51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52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51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52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51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52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51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52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51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52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51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52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51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51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52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51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52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51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52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51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52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51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52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51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52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51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52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51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52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51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52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51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52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51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52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51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52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51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52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51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52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51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52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51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52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51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52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51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52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51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52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53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52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53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52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53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52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53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52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53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52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53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52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53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52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53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52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53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52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53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52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53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52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53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52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53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52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53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52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53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52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52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52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54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52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54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52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54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52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54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52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54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52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54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52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54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52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54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52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54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52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54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52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52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55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52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55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52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55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52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55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52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55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52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55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52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55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52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55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52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55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52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55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55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55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55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55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55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55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55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451" priority="109">
      <formula>F169&gt;0</formula>
    </cfRule>
    <cfRule type="expression" dxfId="1450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449" priority="102">
      <formula>F162&gt;0</formula>
    </cfRule>
    <cfRule type="expression" dxfId="1448" priority="103">
      <formula>F162&lt;0</formula>
    </cfRule>
  </conditionalFormatting>
  <conditionalFormatting sqref="H162:H168">
    <cfRule type="expression" dxfId="1447" priority="98">
      <formula>H162&gt;0</formula>
    </cfRule>
    <cfRule type="expression" dxfId="1446" priority="99">
      <formula>H162&lt;0</formula>
    </cfRule>
  </conditionalFormatting>
  <conditionalFormatting sqref="Q8">
    <cfRule type="expression" dxfId="1445" priority="84">
      <formula>Q8&gt;0</formula>
    </cfRule>
    <cfRule type="expression" dxfId="1444" priority="85">
      <formula>Q8&lt;0</formula>
    </cfRule>
  </conditionalFormatting>
  <conditionalFormatting sqref="Q7">
    <cfRule type="expression" dxfId="1443" priority="86">
      <formula>Q7&gt;0</formula>
    </cfRule>
    <cfRule type="expression" dxfId="1442" priority="87">
      <formula>Q7&lt;0</formula>
    </cfRule>
  </conditionalFormatting>
  <conditionalFormatting sqref="F270:F276">
    <cfRule type="expression" dxfId="1441" priority="58">
      <formula>F270&gt;0</formula>
    </cfRule>
    <cfRule type="expression" dxfId="1440" priority="59">
      <formula>F270&lt;0</formula>
    </cfRule>
  </conditionalFormatting>
  <conditionalFormatting sqref="F195:F213 H195:H213">
    <cfRule type="expression" dxfId="1439" priority="80">
      <formula>F195&gt;0</formula>
    </cfRule>
    <cfRule type="expression" dxfId="1438" priority="81">
      <formula>F195&lt;0</formula>
    </cfRule>
  </conditionalFormatting>
  <conditionalFormatting sqref="F188:F194">
    <cfRule type="expression" dxfId="1437" priority="78">
      <formula>F188&gt;0</formula>
    </cfRule>
    <cfRule type="expression" dxfId="1436" priority="79">
      <formula>F188&lt;0</formula>
    </cfRule>
  </conditionalFormatting>
  <conditionalFormatting sqref="H188:H194">
    <cfRule type="expression" dxfId="1435" priority="76">
      <formula>H188&gt;0</formula>
    </cfRule>
    <cfRule type="expression" dxfId="1434" priority="77">
      <formula>H188&lt;0</formula>
    </cfRule>
  </conditionalFormatting>
  <conditionalFormatting sqref="F221:F239 H221:H239">
    <cfRule type="expression" dxfId="1433" priority="74">
      <formula>F221&gt;0</formula>
    </cfRule>
    <cfRule type="expression" dxfId="1432" priority="75">
      <formula>F221&lt;0</formula>
    </cfRule>
  </conditionalFormatting>
  <conditionalFormatting sqref="F214:F220">
    <cfRule type="expression" dxfId="1431" priority="72">
      <formula>F214&gt;0</formula>
    </cfRule>
    <cfRule type="expression" dxfId="1430" priority="73">
      <formula>F214&lt;0</formula>
    </cfRule>
  </conditionalFormatting>
  <conditionalFormatting sqref="H214:H220">
    <cfRule type="expression" dxfId="1429" priority="70">
      <formula>H214&gt;0</formula>
    </cfRule>
    <cfRule type="expression" dxfId="1428" priority="71">
      <formula>H214&lt;0</formula>
    </cfRule>
  </conditionalFormatting>
  <conditionalFormatting sqref="F247:F264 H247:H264">
    <cfRule type="expression" dxfId="1427" priority="68">
      <formula>F247&gt;0</formula>
    </cfRule>
    <cfRule type="expression" dxfId="1426" priority="69">
      <formula>F247&lt;0</formula>
    </cfRule>
  </conditionalFormatting>
  <conditionalFormatting sqref="F240:F246">
    <cfRule type="expression" dxfId="1425" priority="66">
      <formula>F240&gt;0</formula>
    </cfRule>
    <cfRule type="expression" dxfId="1424" priority="67">
      <formula>F240&lt;0</formula>
    </cfRule>
  </conditionalFormatting>
  <conditionalFormatting sqref="H240:H246">
    <cfRule type="expression" dxfId="1423" priority="64">
      <formula>H240&gt;0</formula>
    </cfRule>
    <cfRule type="expression" dxfId="1422" priority="65">
      <formula>H240&lt;0</formula>
    </cfRule>
  </conditionalFormatting>
  <conditionalFormatting sqref="F265:F269 H265:H269">
    <cfRule type="expression" dxfId="1421" priority="62">
      <formula>F265&gt;0</formula>
    </cfRule>
    <cfRule type="expression" dxfId="1420" priority="63">
      <formula>F265&lt;0</formula>
    </cfRule>
  </conditionalFormatting>
  <conditionalFormatting sqref="F277:F292 H277:H292">
    <cfRule type="expression" dxfId="1419" priority="60">
      <formula>F277&gt;0</formula>
    </cfRule>
    <cfRule type="expression" dxfId="1418" priority="61">
      <formula>F277&lt;0</formula>
    </cfRule>
  </conditionalFormatting>
  <conditionalFormatting sqref="H270:H276">
    <cfRule type="expression" dxfId="1417" priority="56">
      <formula>H270&gt;0</formula>
    </cfRule>
    <cfRule type="expression" dxfId="1416" priority="57">
      <formula>H270&lt;0</formula>
    </cfRule>
  </conditionalFormatting>
  <conditionalFormatting sqref="F293 H293">
    <cfRule type="expression" dxfId="1415" priority="54">
      <formula>F293&gt;0</formula>
    </cfRule>
    <cfRule type="expression" dxfId="1414" priority="55">
      <formula>F293&lt;0</formula>
    </cfRule>
  </conditionalFormatting>
  <conditionalFormatting sqref="F294:F298 H294:H298">
    <cfRule type="expression" dxfId="1413" priority="52">
      <formula>F294&gt;0</formula>
    </cfRule>
    <cfRule type="expression" dxfId="1412" priority="53">
      <formula>F294&lt;0</formula>
    </cfRule>
  </conditionalFormatting>
  <conditionalFormatting sqref="F306:F321 H306:H321">
    <cfRule type="expression" dxfId="1411" priority="50">
      <formula>F306&gt;0</formula>
    </cfRule>
    <cfRule type="expression" dxfId="1410" priority="51">
      <formula>F306&lt;0</formula>
    </cfRule>
  </conditionalFormatting>
  <conditionalFormatting sqref="F299:F305">
    <cfRule type="expression" dxfId="1409" priority="48">
      <formula>F299&gt;0</formula>
    </cfRule>
    <cfRule type="expression" dxfId="1408" priority="49">
      <formula>F299&lt;0</formula>
    </cfRule>
  </conditionalFormatting>
  <conditionalFormatting sqref="H299:H305">
    <cfRule type="expression" dxfId="1407" priority="46">
      <formula>H299&gt;0</formula>
    </cfRule>
    <cfRule type="expression" dxfId="1406" priority="47">
      <formula>H299&lt;0</formula>
    </cfRule>
  </conditionalFormatting>
  <conditionalFormatting sqref="F323:F328 H323:H328">
    <cfRule type="expression" dxfId="1405" priority="44">
      <formula>F323&gt;0</formula>
    </cfRule>
    <cfRule type="expression" dxfId="1404" priority="45">
      <formula>F323&lt;0</formula>
    </cfRule>
  </conditionalFormatting>
  <conditionalFormatting sqref="F329 H329">
    <cfRule type="expression" dxfId="1403" priority="42">
      <formula>F329&gt;0</formula>
    </cfRule>
    <cfRule type="expression" dxfId="1402" priority="43">
      <formula>F329&lt;0</formula>
    </cfRule>
  </conditionalFormatting>
  <conditionalFormatting sqref="F330:F334 H330:H334">
    <cfRule type="expression" dxfId="1401" priority="40">
      <formula>F330&gt;0</formula>
    </cfRule>
    <cfRule type="expression" dxfId="1400" priority="41">
      <formula>F330&lt;0</formula>
    </cfRule>
  </conditionalFormatting>
  <conditionalFormatting sqref="F342:F357 H342:H357">
    <cfRule type="expression" dxfId="1399" priority="38">
      <formula>F342&gt;0</formula>
    </cfRule>
    <cfRule type="expression" dxfId="1398" priority="39">
      <formula>F342&lt;0</formula>
    </cfRule>
  </conditionalFormatting>
  <conditionalFormatting sqref="F335:F341">
    <cfRule type="expression" dxfId="1397" priority="36">
      <formula>F335&gt;0</formula>
    </cfRule>
    <cfRule type="expression" dxfId="1396" priority="37">
      <formula>F335&lt;0</formula>
    </cfRule>
  </conditionalFormatting>
  <conditionalFormatting sqref="H335:H341">
    <cfRule type="expression" dxfId="1395" priority="34">
      <formula>H335&gt;0</formula>
    </cfRule>
    <cfRule type="expression" dxfId="1394" priority="35">
      <formula>H335&lt;0</formula>
    </cfRule>
  </conditionalFormatting>
  <conditionalFormatting sqref="F358:F363 H358:H363">
    <cfRule type="expression" dxfId="1393" priority="32">
      <formula>F358&gt;0</formula>
    </cfRule>
    <cfRule type="expression" dxfId="1392" priority="33">
      <formula>F358&lt;0</formula>
    </cfRule>
  </conditionalFormatting>
  <conditionalFormatting sqref="F364 H364">
    <cfRule type="expression" dxfId="1391" priority="30">
      <formula>F364&gt;0</formula>
    </cfRule>
    <cfRule type="expression" dxfId="1390" priority="31">
      <formula>F364&lt;0</formula>
    </cfRule>
  </conditionalFormatting>
  <conditionalFormatting sqref="F365:F369 H365:H369">
    <cfRule type="expression" dxfId="1389" priority="28">
      <formula>F365&gt;0</formula>
    </cfRule>
    <cfRule type="expression" dxfId="1388" priority="29">
      <formula>F365&lt;0</formula>
    </cfRule>
  </conditionalFormatting>
  <conditionalFormatting sqref="F377:F392 H377:H392">
    <cfRule type="expression" dxfId="1387" priority="26">
      <formula>F377&gt;0</formula>
    </cfRule>
    <cfRule type="expression" dxfId="1386" priority="27">
      <formula>F377&lt;0</formula>
    </cfRule>
  </conditionalFormatting>
  <conditionalFormatting sqref="F370:F376">
    <cfRule type="expression" dxfId="1385" priority="24">
      <formula>F370&gt;0</formula>
    </cfRule>
    <cfRule type="expression" dxfId="1384" priority="25">
      <formula>F370&lt;0</formula>
    </cfRule>
  </conditionalFormatting>
  <conditionalFormatting sqref="H370:H376">
    <cfRule type="expression" dxfId="1383" priority="22">
      <formula>H370&gt;0</formula>
    </cfRule>
    <cfRule type="expression" dxfId="1382" priority="23">
      <formula>H370&lt;0</formula>
    </cfRule>
  </conditionalFormatting>
  <conditionalFormatting sqref="M421">
    <cfRule type="expression" dxfId="1381" priority="20">
      <formula>M421&gt;0</formula>
    </cfRule>
    <cfRule type="expression" dxfId="1380" priority="21">
      <formula>M421&lt;0</formula>
    </cfRule>
  </conditionalFormatting>
  <conditionalFormatting sqref="F83:F156 H83:H156">
    <cfRule type="expression" dxfId="1379" priority="18">
      <formula>F83&gt;0</formula>
    </cfRule>
    <cfRule type="expression" dxfId="1378" priority="19">
      <formula>F83&lt;0</formula>
    </cfRule>
  </conditionalFormatting>
  <conditionalFormatting sqref="F71:F82">
    <cfRule type="expression" dxfId="1377" priority="16">
      <formula>F71&gt;0</formula>
    </cfRule>
    <cfRule type="expression" dxfId="1376" priority="17">
      <formula>F71&lt;0</formula>
    </cfRule>
  </conditionalFormatting>
  <conditionalFormatting sqref="H71:H82">
    <cfRule type="expression" dxfId="1375" priority="14">
      <formula>H71&gt;0</formula>
    </cfRule>
    <cfRule type="expression" dxfId="1374" priority="15">
      <formula>H71&lt;0</formula>
    </cfRule>
  </conditionalFormatting>
  <conditionalFormatting sqref="F65:F70 H65:H70">
    <cfRule type="expression" dxfId="1373" priority="12">
      <formula>F65&gt;0</formula>
    </cfRule>
    <cfRule type="expression" dxfId="1372" priority="13">
      <formula>F65&lt;0</formula>
    </cfRule>
  </conditionalFormatting>
  <conditionalFormatting sqref="J67:K67">
    <cfRule type="expression" dxfId="1371" priority="10">
      <formula>J67&gt;0</formula>
    </cfRule>
    <cfRule type="expression" dxfId="1370" priority="11">
      <formula>J67&lt;0</formula>
    </cfRule>
  </conditionalFormatting>
  <conditionalFormatting sqref="J68:K74 K73:K156">
    <cfRule type="expression" dxfId="1369" priority="8">
      <formula>J68&gt;0</formula>
    </cfRule>
    <cfRule type="expression" dxfId="1368" priority="9">
      <formula>J68&lt;0</formula>
    </cfRule>
  </conditionalFormatting>
  <conditionalFormatting sqref="L67:L156">
    <cfRule type="expression" dxfId="1367" priority="4">
      <formula>L67&gt;0</formula>
    </cfRule>
    <cfRule type="expression" dxfId="1366" priority="5">
      <formula>L67&lt;0</formula>
    </cfRule>
  </conditionalFormatting>
  <conditionalFormatting sqref="Q10">
    <cfRule type="expression" dxfId="1365" priority="2">
      <formula>Q10&gt;0</formula>
    </cfRule>
    <cfRule type="expression" dxfId="136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16.170000000000002</v>
      </c>
      <c r="R4" s="509">
        <v>1.38E-2</v>
      </c>
      <c r="T4" s="159"/>
      <c r="U4" s="1" t="s">
        <v>956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3234.0000000000005</v>
      </c>
      <c r="T5" s="1">
        <v>43112</v>
      </c>
      <c r="U5" t="s">
        <v>954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-255.99999999999955</v>
      </c>
      <c r="R7">
        <v>200</v>
      </c>
      <c r="T7" s="1">
        <v>43117</v>
      </c>
      <c r="U7" t="s">
        <v>961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-255.99999999999955</v>
      </c>
      <c r="U8" t="s">
        <v>962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-7.335243553008583E-2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2.9684601113172539E-2</v>
      </c>
      <c r="R11">
        <f>0.12</f>
        <v>0.12</v>
      </c>
      <c r="T11" s="159">
        <v>43124</v>
      </c>
      <c r="U11" t="s">
        <v>955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17.787000000000003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17.625300000000003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17.463600000000003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17.301900000000003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17.140200000000004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16.978500000000004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16.816800000000001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16.655100000000001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16.493400000000001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16.331700000000001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16.170000000000002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16.008300000000002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15.846600000000002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15.684900000000001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15.523200000000001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15.361500000000001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15.199800000000002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15.038100000000002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14.876400000000002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14.714700000000002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14.553000000000003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2" priority="21">
      <formula>F47&gt;0</formula>
    </cfRule>
    <cfRule type="expression" dxfId="1351" priority="22">
      <formula>F47&lt;0</formula>
    </cfRule>
  </conditionalFormatting>
  <conditionalFormatting sqref="Q7">
    <cfRule type="expression" dxfId="1350" priority="19">
      <formula>Q7&gt;0</formula>
    </cfRule>
    <cfRule type="expression" dxfId="1349" priority="20">
      <formula>Q7&lt;0</formula>
    </cfRule>
  </conditionalFormatting>
  <conditionalFormatting sqref="Q8">
    <cfRule type="expression" dxfId="1348" priority="17">
      <formula>Q8&gt;0</formula>
    </cfRule>
    <cfRule type="expression" dxfId="1347" priority="18">
      <formula>Q8&lt;0</formula>
    </cfRule>
  </conditionalFormatting>
  <conditionalFormatting sqref="F25:F46">
    <cfRule type="expression" dxfId="1346" priority="15">
      <formula>F25&gt;0</formula>
    </cfRule>
    <cfRule type="expression" dxfId="1345" priority="16">
      <formula>F25&lt;0</formula>
    </cfRule>
  </conditionalFormatting>
  <conditionalFormatting sqref="H25:H46">
    <cfRule type="expression" dxfId="1344" priority="13">
      <formula>H25&gt;0</formula>
    </cfRule>
    <cfRule type="expression" dxfId="1343" priority="14">
      <formula>H25&lt;0</formula>
    </cfRule>
  </conditionalFormatting>
  <conditionalFormatting sqref="F89:F110">
    <cfRule type="expression" dxfId="1342" priority="11">
      <formula>F89&gt;0</formula>
    </cfRule>
    <cfRule type="expression" dxfId="1341" priority="12">
      <formula>F89&lt;0</formula>
    </cfRule>
  </conditionalFormatting>
  <conditionalFormatting sqref="H89:H110">
    <cfRule type="expression" dxfId="1340" priority="9">
      <formula>H89&gt;0</formula>
    </cfRule>
    <cfRule type="expression" dxfId="1339" priority="10">
      <formula>H89&lt;0</formula>
    </cfRule>
  </conditionalFormatting>
  <conditionalFormatting sqref="Q10">
    <cfRule type="expression" dxfId="1338" priority="7">
      <formula>Q10&gt;0</formula>
    </cfRule>
    <cfRule type="expression" dxfId="1337" priority="8">
      <formula>Q10&lt;0</formula>
    </cfRule>
  </conditionalFormatting>
  <conditionalFormatting sqref="J25:J38">
    <cfRule type="expression" dxfId="1336" priority="5">
      <formula>J25&gt;0</formula>
    </cfRule>
    <cfRule type="expression" dxfId="1335" priority="6">
      <formula>J25&lt;0</formula>
    </cfRule>
  </conditionalFormatting>
  <conditionalFormatting sqref="K25:K38">
    <cfRule type="expression" dxfId="1334" priority="3">
      <formula>K25&gt;0</formula>
    </cfRule>
    <cfRule type="expression" dxfId="1333" priority="4">
      <formula>K25&lt;0</formula>
    </cfRule>
  </conditionalFormatting>
  <conditionalFormatting sqref="L25:L38">
    <cfRule type="expression" dxfId="1332" priority="1">
      <formula>L25&gt;0</formula>
    </cfRule>
    <cfRule type="expression" dxfId="133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845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7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1300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30.630723076923061</v>
      </c>
      <c r="T3" s="1" t="s">
        <v>474</v>
      </c>
      <c r="W3" s="134"/>
      <c r="Y3" s="29">
        <v>43095</v>
      </c>
      <c r="Z3" t="s">
        <v>846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30.36</v>
      </c>
      <c r="R4" s="226">
        <v>-1.52E-2</v>
      </c>
      <c r="T4" s="159"/>
      <c r="W4" s="134"/>
      <c r="Z4" t="s">
        <v>852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39468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39819.939999999981</v>
      </c>
      <c r="T6" t="s">
        <v>537</v>
      </c>
      <c r="W6" s="134"/>
      <c r="Y6" s="29">
        <v>43102</v>
      </c>
      <c r="Z6" t="s">
        <v>911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1396.0300000000061</v>
      </c>
      <c r="R7" s="29">
        <v>43136</v>
      </c>
      <c r="W7" s="134"/>
      <c r="Z7" t="s">
        <v>897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-351.93999999998778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-8.8382855423686721E-3</v>
      </c>
      <c r="W9" s="134"/>
      <c r="Y9" s="29">
        <v>43104</v>
      </c>
      <c r="Z9" t="s">
        <v>909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910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1.6469038208168644E-2</v>
      </c>
      <c r="R11">
        <f>0.125</f>
        <v>0.125</v>
      </c>
      <c r="W11" s="134"/>
      <c r="Y11" s="29">
        <v>43105</v>
      </c>
      <c r="Z11" t="s">
        <v>915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923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924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978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979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983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898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798" t="s">
        <v>78</v>
      </c>
      <c r="P22" s="798"/>
      <c r="W22" s="134"/>
    </row>
    <row r="23" spans="2:26" ht="15.75" thickTop="1" x14ac:dyDescent="0.25">
      <c r="B23" s="752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33.396000000000001</v>
      </c>
      <c r="Q23" s="2"/>
      <c r="W23" s="134"/>
    </row>
    <row r="24" spans="2:26" ht="20.25" thickBot="1" x14ac:dyDescent="0.35">
      <c r="B24" s="752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33.092400000000005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32.788800000000002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32.485199999999999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32.181600000000003</v>
      </c>
      <c r="Q27" s="2"/>
      <c r="T27" s="91" t="s">
        <v>99</v>
      </c>
      <c r="U27" s="86" t="s">
        <v>128</v>
      </c>
      <c r="W27" s="134"/>
    </row>
    <row r="28" spans="2:26" x14ac:dyDescent="0.25">
      <c r="O28" s="81">
        <v>1.05</v>
      </c>
      <c r="P28" s="81">
        <f t="shared" si="2"/>
        <v>31.878</v>
      </c>
      <c r="Q28" s="2"/>
      <c r="T28" s="91" t="s">
        <v>100</v>
      </c>
      <c r="U28" s="86" t="s">
        <v>128</v>
      </c>
      <c r="W28" s="134"/>
    </row>
    <row r="29" spans="2:26" x14ac:dyDescent="0.25">
      <c r="O29" s="81">
        <v>1.04</v>
      </c>
      <c r="P29" s="81">
        <f t="shared" si="2"/>
        <v>31.574400000000001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31.270800000000001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30.967199999999998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30.663599999999999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30.36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30.0564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29.752800000000001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29.449199999999998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29.145599999999998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28.841999999999999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28.538399999999999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28.2348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SUM(C2:C27)</f>
        <v>5100</v>
      </c>
      <c r="D41" s="18"/>
      <c r="E41" s="18"/>
      <c r="F41" s="18">
        <f>SUM(F2:F27)</f>
        <v>139891.24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27.9312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4300</v>
      </c>
      <c r="D42" s="349"/>
      <c r="E42" s="349"/>
      <c r="F42" s="350">
        <f>SumByColor($A$42,F2:F40)</f>
        <v>98072</v>
      </c>
      <c r="G42" s="350"/>
      <c r="H42" s="764">
        <f>SumByColor($A$42,H2:H40)</f>
        <v>3600</v>
      </c>
      <c r="I42" s="349"/>
      <c r="J42" s="349"/>
      <c r="K42" s="350">
        <f>SumByColor($A$42,K2:K40)</f>
        <v>93170</v>
      </c>
      <c r="L42" s="349"/>
      <c r="M42" s="350">
        <f>SumByColor($A$42,M2:M40)</f>
        <v>744</v>
      </c>
      <c r="O42" s="81">
        <v>0.91</v>
      </c>
      <c r="P42" s="81">
        <f t="shared" si="2"/>
        <v>27.627600000000001</v>
      </c>
      <c r="W42" s="134"/>
    </row>
    <row r="43" spans="1:23" x14ac:dyDescent="0.25">
      <c r="O43" s="81">
        <v>0.9</v>
      </c>
      <c r="P43" s="81">
        <f t="shared" si="2"/>
        <v>27.324000000000002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783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835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10">
        <v>1500</v>
      </c>
      <c r="D89" s="3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912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:F100" si="129">C99*(E99-D99)</f>
        <v>9.055999999998221</v>
      </c>
      <c r="G99" s="39">
        <f t="shared" ref="G99:G100" si="130">D99*C99</f>
        <v>24694.944</v>
      </c>
      <c r="H99" s="226">
        <f t="shared" ref="H99:H100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0"/>
      <c r="C101" s="10"/>
      <c r="D101" s="39"/>
      <c r="E101" s="39"/>
      <c r="F101" s="39"/>
      <c r="G101" s="10"/>
      <c r="H101" s="10"/>
      <c r="I101" s="39"/>
      <c r="J101" s="39"/>
      <c r="K101" s="39"/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35">C107*(E107-D107)</f>
        <v>-33.800000000000097</v>
      </c>
      <c r="G107" s="372">
        <f t="shared" ref="G107:G120" si="136">D107*C107</f>
        <v>3591.7999999999997</v>
      </c>
      <c r="H107" s="373">
        <f t="shared" ref="H107:H120" si="137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35"/>
        <v>85.200000000000387</v>
      </c>
      <c r="G108" s="372">
        <f t="shared" si="136"/>
        <v>3591.7999999999997</v>
      </c>
      <c r="H108" s="373">
        <f t="shared" si="137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35"/>
        <v>-136.80000000000021</v>
      </c>
      <c r="G109" s="372">
        <f t="shared" si="136"/>
        <v>3591.7999999999997</v>
      </c>
      <c r="H109" s="373">
        <f t="shared" si="137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35"/>
        <v>-147.56000000000029</v>
      </c>
      <c r="G110" s="372">
        <f t="shared" si="136"/>
        <v>4959.3599999999997</v>
      </c>
      <c r="H110" s="373">
        <f t="shared" si="137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35"/>
        <v>-49.199999999999591</v>
      </c>
      <c r="G111" s="372">
        <f t="shared" si="136"/>
        <v>8408.4</v>
      </c>
      <c r="H111" s="373">
        <f t="shared" si="137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35"/>
        <v>109.60000000000036</v>
      </c>
      <c r="G112" s="372">
        <f t="shared" si="136"/>
        <v>6994.4000000000005</v>
      </c>
      <c r="H112" s="373">
        <f t="shared" si="137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35"/>
        <v>-6.4000000000007162</v>
      </c>
      <c r="G113" s="372">
        <f t="shared" si="136"/>
        <v>6994.4000000000005</v>
      </c>
      <c r="H113" s="373">
        <f t="shared" si="137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35"/>
        <v>166.71999999999912</v>
      </c>
      <c r="G114" s="372">
        <f t="shared" si="136"/>
        <v>5554.880000000001</v>
      </c>
      <c r="H114" s="373">
        <f t="shared" si="137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35"/>
        <v>218.88000000000034</v>
      </c>
      <c r="G115" s="372">
        <f t="shared" si="136"/>
        <v>5544.32</v>
      </c>
      <c r="H115" s="373">
        <f t="shared" si="137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35"/>
        <v>298.88000000000034</v>
      </c>
      <c r="G116" s="372">
        <f t="shared" si="136"/>
        <v>5544.32</v>
      </c>
      <c r="H116" s="373">
        <f t="shared" si="137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35"/>
        <v>363.18000000000006</v>
      </c>
      <c r="G117" s="372">
        <f t="shared" si="136"/>
        <v>1845.42</v>
      </c>
      <c r="H117" s="373">
        <f t="shared" si="137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35"/>
        <v>329.12000000000035</v>
      </c>
      <c r="G118" s="372">
        <f t="shared" si="136"/>
        <v>5384.48</v>
      </c>
      <c r="H118" s="373">
        <f t="shared" si="137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35"/>
        <v>169.60000000000036</v>
      </c>
      <c r="G119" s="372">
        <f t="shared" si="136"/>
        <v>5384</v>
      </c>
      <c r="H119" s="373">
        <f t="shared" si="137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35"/>
        <v>474.7199999999998</v>
      </c>
      <c r="G120" s="372">
        <f t="shared" si="136"/>
        <v>5384.48</v>
      </c>
      <c r="H120" s="373">
        <f t="shared" si="137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38">C121*(E121-D121)</f>
        <v>588.31999999999994</v>
      </c>
      <c r="G121" s="372">
        <f t="shared" ref="G121:G134" si="139">D121*C121</f>
        <v>5384.48</v>
      </c>
      <c r="H121" s="373">
        <f t="shared" ref="H121:H163" si="140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38"/>
        <v>673.12000000000012</v>
      </c>
      <c r="G122" s="372">
        <f t="shared" si="139"/>
        <v>5384.48</v>
      </c>
      <c r="H122" s="373">
        <f t="shared" si="140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38"/>
        <v>597.9200000000003</v>
      </c>
      <c r="G123" s="372">
        <f t="shared" si="139"/>
        <v>5384.48</v>
      </c>
      <c r="H123" s="373">
        <f t="shared" si="140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38"/>
        <v>489.12000000000035</v>
      </c>
      <c r="G124" s="372">
        <f t="shared" si="139"/>
        <v>5384.48</v>
      </c>
      <c r="H124" s="373">
        <f t="shared" si="140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38"/>
        <v>409.12000000000035</v>
      </c>
      <c r="G125" s="372">
        <f t="shared" si="139"/>
        <v>5384.48</v>
      </c>
      <c r="H125" s="373">
        <f t="shared" si="140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38"/>
        <v>439.52</v>
      </c>
      <c r="G126" s="372">
        <f t="shared" si="139"/>
        <v>5384.48</v>
      </c>
      <c r="H126" s="373">
        <f t="shared" si="140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38"/>
        <v>369.12000000000035</v>
      </c>
      <c r="G127" s="372">
        <f t="shared" si="139"/>
        <v>5384.48</v>
      </c>
      <c r="H127" s="373">
        <f t="shared" si="140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38"/>
        <v>341.92000000000007</v>
      </c>
      <c r="G128" s="372">
        <f t="shared" si="139"/>
        <v>5384.48</v>
      </c>
      <c r="H128" s="373">
        <f t="shared" si="140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38"/>
        <v>442.72000000000048</v>
      </c>
      <c r="G129" s="372">
        <f t="shared" si="139"/>
        <v>5384.48</v>
      </c>
      <c r="H129" s="373">
        <f t="shared" si="140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38"/>
        <v>90.619999999999621</v>
      </c>
      <c r="G130" s="372">
        <f t="shared" si="139"/>
        <v>7821.38</v>
      </c>
      <c r="H130" s="373">
        <f t="shared" si="140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38"/>
        <v>51.480000000000103</v>
      </c>
      <c r="G131" s="372">
        <f t="shared" si="139"/>
        <v>8837.92</v>
      </c>
      <c r="H131" s="373">
        <f t="shared" si="140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38"/>
        <v>-376.80000000000007</v>
      </c>
      <c r="G132" s="372">
        <f t="shared" si="139"/>
        <v>10159.799999999999</v>
      </c>
      <c r="H132" s="373">
        <f t="shared" si="140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38"/>
        <v>-388.00000000000239</v>
      </c>
      <c r="G133" s="372">
        <f t="shared" si="139"/>
        <v>13408.000000000002</v>
      </c>
      <c r="H133" s="373">
        <f t="shared" si="140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38"/>
        <v>-262.9400000000004</v>
      </c>
      <c r="G134" s="372">
        <f t="shared" si="139"/>
        <v>13354.939999999999</v>
      </c>
      <c r="H134" s="373">
        <f t="shared" si="140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38"/>
        <v>-514.93999999999858</v>
      </c>
      <c r="G135" s="372">
        <f t="shared" ref="G135:G140" si="141">D135*C135</f>
        <v>13354.939999999999</v>
      </c>
      <c r="H135" s="373">
        <f t="shared" si="140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38"/>
        <v>-582.93999999999892</v>
      </c>
      <c r="G136" s="372">
        <f t="shared" si="141"/>
        <v>16522.939999999999</v>
      </c>
      <c r="H136" s="373">
        <f t="shared" si="140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38"/>
        <v>-292.93999999999801</v>
      </c>
      <c r="G137" s="372">
        <f t="shared" si="141"/>
        <v>16522.939999999999</v>
      </c>
      <c r="H137" s="373">
        <f t="shared" si="140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38"/>
        <v>-217.93999999999869</v>
      </c>
      <c r="G138" s="372">
        <f t="shared" si="141"/>
        <v>16522.939999999999</v>
      </c>
      <c r="H138" s="373">
        <f t="shared" si="140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38"/>
        <v>-92.93999999999869</v>
      </c>
      <c r="G139" s="372">
        <f t="shared" si="141"/>
        <v>16522.939999999999</v>
      </c>
      <c r="H139" s="373">
        <f t="shared" si="140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38"/>
        <v>-397.93999999999841</v>
      </c>
      <c r="G140" s="372">
        <f t="shared" si="141"/>
        <v>16522.939999999999</v>
      </c>
      <c r="H140" s="373">
        <f t="shared" si="140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38"/>
        <v>-27.939999999997411</v>
      </c>
      <c r="G141" s="372">
        <f t="shared" ref="G141:G163" si="142">D141*C141</f>
        <v>16522.939999999999</v>
      </c>
      <c r="H141" s="373">
        <f t="shared" si="140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38"/>
        <v>-142.9399999999994</v>
      </c>
      <c r="G142" s="372">
        <f t="shared" si="142"/>
        <v>16522.939999999999</v>
      </c>
      <c r="H142" s="373">
        <f t="shared" si="140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38"/>
        <v>-357.93999999999926</v>
      </c>
      <c r="G143" s="372">
        <f t="shared" si="142"/>
        <v>16522.939999999999</v>
      </c>
      <c r="H143" s="373">
        <f t="shared" si="140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38"/>
        <v>-442.94000000000011</v>
      </c>
      <c r="G144" s="372">
        <f t="shared" si="142"/>
        <v>16522.939999999999</v>
      </c>
      <c r="H144" s="373">
        <f t="shared" si="140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38"/>
        <v>-542.93999999999801</v>
      </c>
      <c r="G145" s="372">
        <f t="shared" si="142"/>
        <v>16522.939999999999</v>
      </c>
      <c r="H145" s="373">
        <f t="shared" si="140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38"/>
        <v>-224.94000000000014</v>
      </c>
      <c r="G146" s="372">
        <f t="shared" si="142"/>
        <v>16474.939999999999</v>
      </c>
      <c r="H146" s="373">
        <f t="shared" si="140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38"/>
        <v>-139.93999999999929</v>
      </c>
      <c r="G147" s="372">
        <f t="shared" si="142"/>
        <v>16474.939999999999</v>
      </c>
      <c r="H147" s="373">
        <f t="shared" si="140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38"/>
        <v>-847.93799999999919</v>
      </c>
      <c r="G148" s="372">
        <f t="shared" si="142"/>
        <v>19639.937999999998</v>
      </c>
      <c r="H148" s="373">
        <f t="shared" si="140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38"/>
        <v>-833.93799999999771</v>
      </c>
      <c r="G149" s="372">
        <f t="shared" si="142"/>
        <v>22757.937999999998</v>
      </c>
      <c r="H149" s="373">
        <f t="shared" si="140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38"/>
        <v>-840.93799999999885</v>
      </c>
      <c r="G150" s="372">
        <f t="shared" si="142"/>
        <v>22757.937999999998</v>
      </c>
      <c r="H150" s="373">
        <f t="shared" si="140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38"/>
        <v>-700.9379999999968</v>
      </c>
      <c r="G151" s="372">
        <f t="shared" si="142"/>
        <v>22757.937999999998</v>
      </c>
      <c r="H151" s="373">
        <f t="shared" si="140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38"/>
        <v>-1125.9439999999984</v>
      </c>
      <c r="G152" s="372">
        <f t="shared" si="142"/>
        <v>25837.944</v>
      </c>
      <c r="H152" s="373">
        <f t="shared" si="140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38"/>
        <v>-1205.9439999999995</v>
      </c>
      <c r="G153" s="372">
        <f t="shared" si="142"/>
        <v>25837.944</v>
      </c>
      <c r="H153" s="373">
        <f t="shared" si="140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38"/>
        <v>-965.94399999999894</v>
      </c>
      <c r="G154" s="372">
        <f t="shared" si="142"/>
        <v>25837.944</v>
      </c>
      <c r="H154" s="373">
        <f t="shared" si="140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38"/>
        <v>-1477.9439999999995</v>
      </c>
      <c r="G155" s="372">
        <f t="shared" si="142"/>
        <v>25837.944</v>
      </c>
      <c r="H155" s="373">
        <f t="shared" si="140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38"/>
        <v>-1773.936000000002</v>
      </c>
      <c r="G156" s="372">
        <f t="shared" si="142"/>
        <v>28845.936000000002</v>
      </c>
      <c r="H156" s="373">
        <f t="shared" si="140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38"/>
        <v>-1935.9360000000017</v>
      </c>
      <c r="G157" s="372">
        <f t="shared" si="142"/>
        <v>28845.936000000002</v>
      </c>
      <c r="H157" s="373">
        <f t="shared" si="140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38"/>
        <v>-1989.9360000000006</v>
      </c>
      <c r="G158" s="372">
        <f t="shared" si="142"/>
        <v>28845.936000000002</v>
      </c>
      <c r="H158" s="373">
        <f t="shared" si="140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38"/>
        <v>-2133.9360000000006</v>
      </c>
      <c r="G159" s="372">
        <f t="shared" si="142"/>
        <v>28845.936000000002</v>
      </c>
      <c r="H159" s="373">
        <f t="shared" si="140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38"/>
        <v>-2505.9399999999991</v>
      </c>
      <c r="G160" s="372">
        <f t="shared" si="142"/>
        <v>31785.94</v>
      </c>
      <c r="H160" s="373">
        <f t="shared" si="140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38"/>
        <v>-2945.94</v>
      </c>
      <c r="G161" s="372">
        <f t="shared" si="142"/>
        <v>31785.94</v>
      </c>
      <c r="H161" s="373">
        <f t="shared" si="140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38"/>
        <v>-2415.9399999999991</v>
      </c>
      <c r="G162" s="372">
        <f t="shared" si="142"/>
        <v>31785.94</v>
      </c>
      <c r="H162" s="373">
        <f t="shared" si="140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38"/>
        <v>-2785.94</v>
      </c>
      <c r="G163" s="372">
        <f t="shared" si="142"/>
        <v>31785.94</v>
      </c>
      <c r="H163" s="373">
        <f t="shared" si="140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43">C164*(E164-D164)</f>
        <v>-1145.9399999999996</v>
      </c>
      <c r="G164" s="372">
        <f t="shared" ref="G164:G169" si="144">D164*C164</f>
        <v>31785.94</v>
      </c>
      <c r="H164" s="373">
        <f t="shared" ref="H164:H169" si="145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43"/>
        <v>-520.01099999999701</v>
      </c>
      <c r="G165" s="372">
        <f t="shared" si="144"/>
        <v>28654.010999999999</v>
      </c>
      <c r="H165" s="373">
        <f t="shared" si="145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43"/>
        <v>-783.99999999999886</v>
      </c>
      <c r="G166" s="372">
        <f t="shared" si="144"/>
        <v>31764</v>
      </c>
      <c r="H166" s="373">
        <f t="shared" si="145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43"/>
        <v>350.64000000000027</v>
      </c>
      <c r="G167" s="372">
        <f t="shared" si="144"/>
        <v>15759.359999999999</v>
      </c>
      <c r="H167" s="373">
        <f t="shared" si="145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43"/>
        <v>-398.86400000000037</v>
      </c>
      <c r="G168" s="372">
        <f t="shared" si="144"/>
        <v>25214.864000000001</v>
      </c>
      <c r="H168" s="373">
        <f t="shared" si="145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43"/>
        <v>1280.8600000000013</v>
      </c>
      <c r="G169" s="372">
        <f t="shared" si="144"/>
        <v>12271.14</v>
      </c>
      <c r="H169" s="373">
        <f t="shared" si="145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6">C170*(E170-D170)</f>
        <v>648.8599999999991</v>
      </c>
      <c r="G170" s="372">
        <f t="shared" ref="G170:G176" si="147">D170*C170</f>
        <v>12271.14</v>
      </c>
      <c r="H170" s="373">
        <f t="shared" ref="H170:H176" si="148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6"/>
        <v>1108.8599999999985</v>
      </c>
      <c r="G171" s="372">
        <f t="shared" si="147"/>
        <v>12211.14</v>
      </c>
      <c r="H171" s="373">
        <f t="shared" si="148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6"/>
        <v>1467.7889999999991</v>
      </c>
      <c r="G172" s="372">
        <f t="shared" si="147"/>
        <v>8789.2109999999993</v>
      </c>
      <c r="H172" s="373">
        <f t="shared" si="148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6"/>
        <v>1645.7100000000005</v>
      </c>
      <c r="G173" s="372">
        <f t="shared" si="147"/>
        <v>5310.29</v>
      </c>
      <c r="H173" s="373">
        <f t="shared" si="148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6"/>
        <v>1537.7099999999996</v>
      </c>
      <c r="G174" s="372">
        <f t="shared" si="147"/>
        <v>8728.2900000000009</v>
      </c>
      <c r="H174" s="373">
        <f t="shared" si="148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6"/>
        <v>1754.0499999999997</v>
      </c>
      <c r="G175" s="372">
        <f t="shared" si="147"/>
        <v>1717.95</v>
      </c>
      <c r="H175" s="373">
        <f t="shared" si="148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6"/>
        <v>1742.0399999999997</v>
      </c>
      <c r="G176" s="372">
        <f t="shared" si="147"/>
        <v>8673.9599999999991</v>
      </c>
      <c r="H176" s="373">
        <f t="shared" si="148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49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49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49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50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49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50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49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50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49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50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49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50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49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50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49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50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49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50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49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50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49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50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49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50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49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50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49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50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49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50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49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50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49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50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49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49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49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330" priority="69">
      <formula>F111&gt;0</formula>
    </cfRule>
    <cfRule type="expression" dxfId="1329" priority="70">
      <formula>F111&lt;0</formula>
    </cfRule>
  </conditionalFormatting>
  <conditionalFormatting sqref="F116:F129 F132:F176 F179:F180">
    <cfRule type="expression" dxfId="1328" priority="65">
      <formula>F116&gt;0</formula>
    </cfRule>
    <cfRule type="expression" dxfId="1327" priority="66">
      <formula>F116&lt;0</formula>
    </cfRule>
  </conditionalFormatting>
  <conditionalFormatting sqref="F116:F129 F132:F176 F179:F180">
    <cfRule type="expression" dxfId="1326" priority="67">
      <formula>F116&gt;0</formula>
    </cfRule>
    <cfRule type="expression" dxfId="1325" priority="68">
      <formula>F116&lt;0</formula>
    </cfRule>
  </conditionalFormatting>
  <conditionalFormatting sqref="H111:H129 H132:H176 H179:H180">
    <cfRule type="expression" dxfId="1324" priority="63">
      <formula>H111&gt;0</formula>
    </cfRule>
    <cfRule type="expression" dxfId="1323" priority="64">
      <formula>H111&lt;0</formula>
    </cfRule>
  </conditionalFormatting>
  <conditionalFormatting sqref="F107:F110">
    <cfRule type="expression" dxfId="1322" priority="57">
      <formula>F107&gt;0</formula>
    </cfRule>
    <cfRule type="expression" dxfId="1321" priority="58">
      <formula>F107&lt;0</formula>
    </cfRule>
  </conditionalFormatting>
  <conditionalFormatting sqref="H107:H110">
    <cfRule type="expression" dxfId="1320" priority="55">
      <formula>H107&gt;0</formula>
    </cfRule>
    <cfRule type="expression" dxfId="1319" priority="56">
      <formula>H107&lt;0</formula>
    </cfRule>
  </conditionalFormatting>
  <conditionalFormatting sqref="Q8">
    <cfRule type="expression" dxfId="1318" priority="51">
      <formula>Q8&gt;0</formula>
    </cfRule>
    <cfRule type="expression" dxfId="1317" priority="52">
      <formula>Q8&lt;0</formula>
    </cfRule>
  </conditionalFormatting>
  <conditionalFormatting sqref="Q7">
    <cfRule type="expression" dxfId="1316" priority="53">
      <formula>Q7&gt;0</formula>
    </cfRule>
    <cfRule type="expression" dxfId="1315" priority="54">
      <formula>Q7&lt;0</formula>
    </cfRule>
  </conditionalFormatting>
  <conditionalFormatting sqref="F130">
    <cfRule type="expression" dxfId="1314" priority="47">
      <formula>F130&gt;0</formula>
    </cfRule>
    <cfRule type="expression" dxfId="1313" priority="48">
      <formula>F130&lt;0</formula>
    </cfRule>
  </conditionalFormatting>
  <conditionalFormatting sqref="F130">
    <cfRule type="expression" dxfId="1312" priority="49">
      <formula>F130&gt;0</formula>
    </cfRule>
    <cfRule type="expression" dxfId="1311" priority="50">
      <formula>F130&lt;0</formula>
    </cfRule>
  </conditionalFormatting>
  <conditionalFormatting sqref="H130">
    <cfRule type="expression" dxfId="1310" priority="45">
      <formula>H130&gt;0</formula>
    </cfRule>
    <cfRule type="expression" dxfId="1309" priority="46">
      <formula>H130&lt;0</formula>
    </cfRule>
  </conditionalFormatting>
  <conditionalFormatting sqref="F131">
    <cfRule type="expression" dxfId="1308" priority="41">
      <formula>F131&gt;0</formula>
    </cfRule>
    <cfRule type="expression" dxfId="1307" priority="42">
      <formula>F131&lt;0</formula>
    </cfRule>
  </conditionalFormatting>
  <conditionalFormatting sqref="F131">
    <cfRule type="expression" dxfId="1306" priority="43">
      <formula>F131&gt;0</formula>
    </cfRule>
    <cfRule type="expression" dxfId="1305" priority="44">
      <formula>F131&lt;0</formula>
    </cfRule>
  </conditionalFormatting>
  <conditionalFormatting sqref="H131">
    <cfRule type="expression" dxfId="1304" priority="39">
      <formula>H131&gt;0</formula>
    </cfRule>
    <cfRule type="expression" dxfId="1303" priority="40">
      <formula>H131&lt;0</formula>
    </cfRule>
  </conditionalFormatting>
  <conditionalFormatting sqref="F177:F178">
    <cfRule type="expression" dxfId="1302" priority="35">
      <formula>F177&gt;0</formula>
    </cfRule>
    <cfRule type="expression" dxfId="1301" priority="36">
      <formula>F177&lt;0</formula>
    </cfRule>
  </conditionalFormatting>
  <conditionalFormatting sqref="F177:F178">
    <cfRule type="expression" dxfId="1300" priority="37">
      <formula>F177&gt;0</formula>
    </cfRule>
    <cfRule type="expression" dxfId="1299" priority="38">
      <formula>F177&lt;0</formula>
    </cfRule>
  </conditionalFormatting>
  <conditionalFormatting sqref="H177:H178">
    <cfRule type="expression" dxfId="1298" priority="33">
      <formula>H177&gt;0</formula>
    </cfRule>
    <cfRule type="expression" dxfId="1297" priority="34">
      <formula>H177&lt;0</formula>
    </cfRule>
  </conditionalFormatting>
  <conditionalFormatting sqref="F48:F63">
    <cfRule type="expression" dxfId="1296" priority="31">
      <formula>F48&gt;0</formula>
    </cfRule>
    <cfRule type="expression" dxfId="1295" priority="32">
      <formula>F48&lt;0</formula>
    </cfRule>
  </conditionalFormatting>
  <conditionalFormatting sqref="H48:H63">
    <cfRule type="expression" dxfId="1294" priority="29">
      <formula>H48&gt;0</formula>
    </cfRule>
    <cfRule type="expression" dxfId="1293" priority="30">
      <formula>H48&lt;0</formula>
    </cfRule>
  </conditionalFormatting>
  <conditionalFormatting sqref="Q10">
    <cfRule type="expression" dxfId="1292" priority="27">
      <formula>Q10&gt;0</formula>
    </cfRule>
    <cfRule type="expression" dxfId="1291" priority="28">
      <formula>Q10&lt;0</formula>
    </cfRule>
  </conditionalFormatting>
  <conditionalFormatting sqref="J58:K58">
    <cfRule type="expression" dxfId="1290" priority="25">
      <formula>J58&gt;0</formula>
    </cfRule>
    <cfRule type="expression" dxfId="1289" priority="26">
      <formula>J58&lt;0</formula>
    </cfRule>
  </conditionalFormatting>
  <conditionalFormatting sqref="K59">
    <cfRule type="expression" dxfId="1288" priority="23">
      <formula>K59&gt;0</formula>
    </cfRule>
    <cfRule type="expression" dxfId="1287" priority="24">
      <formula>K59&lt;0</formula>
    </cfRule>
  </conditionalFormatting>
  <conditionalFormatting sqref="K60:K73 K78:K104">
    <cfRule type="expression" dxfId="1286" priority="21">
      <formula>K60&gt;0</formula>
    </cfRule>
    <cfRule type="expression" dxfId="1285" priority="22">
      <formula>K60&lt;0</formula>
    </cfRule>
  </conditionalFormatting>
  <conditionalFormatting sqref="F65:F73">
    <cfRule type="expression" dxfId="1284" priority="19">
      <formula>F65&gt;0</formula>
    </cfRule>
    <cfRule type="expression" dxfId="1283" priority="20">
      <formula>F65&lt;0</formula>
    </cfRule>
  </conditionalFormatting>
  <conditionalFormatting sqref="H65:H73">
    <cfRule type="expression" dxfId="1282" priority="17">
      <formula>H65&gt;0</formula>
    </cfRule>
    <cfRule type="expression" dxfId="1281" priority="18">
      <formula>H65&lt;0</formula>
    </cfRule>
  </conditionalFormatting>
  <conditionalFormatting sqref="R4">
    <cfRule type="expression" dxfId="1280" priority="15">
      <formula>R4&gt;0</formula>
    </cfRule>
    <cfRule type="expression" dxfId="1279" priority="16">
      <formula>R4&lt;0</formula>
    </cfRule>
  </conditionalFormatting>
  <conditionalFormatting sqref="Q9">
    <cfRule type="expression" dxfId="1278" priority="13">
      <formula>Q9&gt;0</formula>
    </cfRule>
    <cfRule type="expression" dxfId="1277" priority="14">
      <formula>Q9&lt;0</formula>
    </cfRule>
  </conditionalFormatting>
  <conditionalFormatting sqref="K74:K77">
    <cfRule type="expression" dxfId="1276" priority="11">
      <formula>K74&gt;0</formula>
    </cfRule>
    <cfRule type="expression" dxfId="1275" priority="12">
      <formula>K74&lt;0</formula>
    </cfRule>
  </conditionalFormatting>
  <conditionalFormatting sqref="F74:F97">
    <cfRule type="expression" dxfId="1274" priority="9">
      <formula>F74&gt;0</formula>
    </cfRule>
    <cfRule type="expression" dxfId="1273" priority="10">
      <formula>F74&lt;0</formula>
    </cfRule>
  </conditionalFormatting>
  <conditionalFormatting sqref="H74:H97">
    <cfRule type="expression" dxfId="1272" priority="7">
      <formula>H74&gt;0</formula>
    </cfRule>
    <cfRule type="expression" dxfId="1271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0">
    <cfRule type="expression" dxfId="1270" priority="3">
      <formula>F98&gt;0</formula>
    </cfRule>
    <cfRule type="expression" dxfId="1269" priority="4">
      <formula>F98&lt;0</formula>
    </cfRule>
  </conditionalFormatting>
  <conditionalFormatting sqref="H98:H100">
    <cfRule type="expression" dxfId="1268" priority="1">
      <formula>H98&gt;0</formula>
    </cfRule>
    <cfRule type="expression" dxfId="1267" priority="2">
      <formula>H98&lt;0</formula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10.97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10.97</v>
      </c>
      <c r="R4" s="487">
        <v>-8.0999999999999996E-3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12.067000000000002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11.957300000000002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11.847600000000002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11.737900000000002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11.628200000000001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11.518500000000001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11.408800000000001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11.299100000000001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11.189400000000001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11.079700000000001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10.97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10.860300000000001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10.7506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10.6409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10.5312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10.4215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10.3118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10.202100000000002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10.092400000000001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9.9827000000000012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9.8730000000000011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266" priority="31">
      <formula>Q7&gt;0</formula>
    </cfRule>
    <cfRule type="expression" dxfId="1265" priority="32">
      <formula>Q7&lt;0</formula>
    </cfRule>
  </conditionalFormatting>
  <conditionalFormatting sqref="Q8">
    <cfRule type="expression" dxfId="1264" priority="29">
      <formula>Q8&gt;0</formula>
    </cfRule>
    <cfRule type="expression" dxfId="1263" priority="30">
      <formula>Q8&lt;0</formula>
    </cfRule>
  </conditionalFormatting>
  <conditionalFormatting sqref="F62:F65">
    <cfRule type="expression" dxfId="1262" priority="21">
      <formula>F62&gt;0</formula>
    </cfRule>
    <cfRule type="expression" dxfId="1261" priority="22">
      <formula>F62&lt;0</formula>
    </cfRule>
  </conditionalFormatting>
  <conditionalFormatting sqref="F66:F74 F78:F98 F102:F106">
    <cfRule type="expression" dxfId="1260" priority="17">
      <formula>F66&gt;0</formula>
    </cfRule>
    <cfRule type="expression" dxfId="1259" priority="18">
      <formula>F66&lt;0</formula>
    </cfRule>
  </conditionalFormatting>
  <conditionalFormatting sqref="F66:F74 F78:F98 F102:F106">
    <cfRule type="expression" dxfId="1258" priority="19">
      <formula>F66&gt;0</formula>
    </cfRule>
    <cfRule type="expression" dxfId="1257" priority="20">
      <formula>F66&lt;0</formula>
    </cfRule>
  </conditionalFormatting>
  <conditionalFormatting sqref="H62:H74 H78:H98 H102:H106">
    <cfRule type="expression" dxfId="1256" priority="15">
      <formula>H62&gt;0</formula>
    </cfRule>
    <cfRule type="expression" dxfId="1255" priority="16">
      <formula>H62&lt;0</formula>
    </cfRule>
  </conditionalFormatting>
  <conditionalFormatting sqref="F57:F61">
    <cfRule type="expression" dxfId="1254" priority="13">
      <formula>F57&gt;0</formula>
    </cfRule>
    <cfRule type="expression" dxfId="1253" priority="14">
      <formula>F57&lt;0</formula>
    </cfRule>
  </conditionalFormatting>
  <conditionalFormatting sqref="H57:H61">
    <cfRule type="expression" dxfId="1252" priority="11">
      <formula>H57&gt;0</formula>
    </cfRule>
    <cfRule type="expression" dxfId="1251" priority="12">
      <formula>H57&lt;0</formula>
    </cfRule>
  </conditionalFormatting>
  <conditionalFormatting sqref="F75:F77">
    <cfRule type="expression" dxfId="1250" priority="7">
      <formula>F75&gt;0</formula>
    </cfRule>
    <cfRule type="expression" dxfId="1249" priority="8">
      <formula>F75&lt;0</formula>
    </cfRule>
  </conditionalFormatting>
  <conditionalFormatting sqref="F75:F77">
    <cfRule type="expression" dxfId="1248" priority="9">
      <formula>F75&gt;0</formula>
    </cfRule>
    <cfRule type="expression" dxfId="1247" priority="10">
      <formula>F75&lt;0</formula>
    </cfRule>
  </conditionalFormatting>
  <conditionalFormatting sqref="H75:H77">
    <cfRule type="expression" dxfId="1246" priority="5">
      <formula>H75&gt;0</formula>
    </cfRule>
    <cfRule type="expression" dxfId="1245" priority="6">
      <formula>H75&lt;0</formula>
    </cfRule>
  </conditionalFormatting>
  <conditionalFormatting sqref="F22:F30">
    <cfRule type="expression" dxfId="1244" priority="3">
      <formula>F22&gt;0</formula>
    </cfRule>
    <cfRule type="expression" dxfId="1243" priority="4">
      <formula>F22&lt;0</formula>
    </cfRule>
  </conditionalFormatting>
  <conditionalFormatting sqref="F99:F101">
    <cfRule type="expression" dxfId="1242" priority="1">
      <formula>F99&gt;0</formula>
    </cfRule>
    <cfRule type="expression" dxfId="124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138.19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138.19</v>
      </c>
      <c r="R4" s="487">
        <v>-2.98E-2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152.00900000000001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150.62710000000001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149.24520000000001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147.86330000000001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146.48140000000001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145.09950000000001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143.7176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142.3357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140.9538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139.5719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138.19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136.8081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135.42619999999999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134.04429999999999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132.66239999999999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131.28049999999999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129.89859999999999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128.51670000000001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127.1348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125.7529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124.371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240" priority="19">
      <formula>F25&gt;0</formula>
    </cfRule>
    <cfRule type="expression" dxfId="1239" priority="20">
      <formula>F25&lt;0</formula>
    </cfRule>
  </conditionalFormatting>
  <conditionalFormatting sqref="Q7">
    <cfRule type="expression" dxfId="1238" priority="17">
      <formula>Q7&gt;0</formula>
    </cfRule>
    <cfRule type="expression" dxfId="1237" priority="18">
      <formula>Q7&lt;0</formula>
    </cfRule>
  </conditionalFormatting>
  <conditionalFormatting sqref="Q8">
    <cfRule type="expression" dxfId="1236" priority="15">
      <formula>Q8&gt;0</formula>
    </cfRule>
    <cfRule type="expression" dxfId="1235" priority="16">
      <formula>Q8&lt;0</formula>
    </cfRule>
  </conditionalFormatting>
  <conditionalFormatting sqref="M74">
    <cfRule type="expression" dxfId="1234" priority="9">
      <formula>M74&gt;0</formula>
    </cfRule>
    <cfRule type="expression" dxfId="1233" priority="10">
      <formula>M74&lt;0</formula>
    </cfRule>
  </conditionalFormatting>
  <conditionalFormatting sqref="F113:F149 H113:H149">
    <cfRule type="expression" dxfId="1232" priority="7">
      <formula>F113&gt;0</formula>
    </cfRule>
    <cfRule type="expression" dxfId="1231" priority="8">
      <formula>F113&lt;0</formula>
    </cfRule>
  </conditionalFormatting>
  <conditionalFormatting sqref="F105:F112">
    <cfRule type="expression" dxfId="1230" priority="5">
      <formula>F105&gt;0</formula>
    </cfRule>
    <cfRule type="expression" dxfId="1229" priority="6">
      <formula>F105&lt;0</formula>
    </cfRule>
  </conditionalFormatting>
  <conditionalFormatting sqref="H105:H112">
    <cfRule type="expression" dxfId="1228" priority="3">
      <formula>H105&gt;0</formula>
    </cfRule>
    <cfRule type="expression" dxfId="1227" priority="4">
      <formula>H105&lt;0</formula>
    </cfRule>
  </conditionalFormatting>
  <conditionalFormatting sqref="Q10">
    <cfRule type="expression" dxfId="1226" priority="1">
      <formula>Q10&gt;0</formula>
    </cfRule>
    <cfRule type="expression" dxfId="122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7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879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201.24955555555556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222.1</v>
      </c>
      <c r="R4" s="509">
        <v>-1.7500000000000002E-2</v>
      </c>
      <c r="T4" s="792">
        <v>43103</v>
      </c>
      <c r="U4" s="30" t="s">
        <v>904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9994.5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9056.23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1163.0400000000009</v>
      </c>
      <c r="R7">
        <v>5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938.27000000000044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0.10360492169478916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70</v>
      </c>
      <c r="D18" s="18"/>
      <c r="E18" s="18"/>
      <c r="F18" s="18">
        <f>SUM(F2:F7)</f>
        <v>14959.3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" si="16">C34*(E34-D34)</f>
        <v>1037.7180000000008</v>
      </c>
      <c r="G34" s="39">
        <f t="shared" ref="G34" si="17">D34*C34</f>
        <v>9056.232</v>
      </c>
      <c r="H34" s="226">
        <f t="shared" ref="H34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244.31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242.089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239.86800000000002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237.64700000000002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235.42600000000002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233.20500000000001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230.98400000000001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228.76300000000001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226.542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224.321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222.1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219.87899999999999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217.65799999999999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215.43699999999998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213.21599999999998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210.99499999999998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208.77399999999997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206.553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204.33199999999999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202.11099999999999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199.89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746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4" priority="35">
      <formula>F47&gt;0</formula>
    </cfRule>
    <cfRule type="expression" dxfId="1223" priority="36">
      <formula>F47&lt;0</formula>
    </cfRule>
  </conditionalFormatting>
  <conditionalFormatting sqref="Q7">
    <cfRule type="expression" dxfId="1222" priority="33">
      <formula>Q7&gt;0</formula>
    </cfRule>
    <cfRule type="expression" dxfId="1221" priority="34">
      <formula>Q7&lt;0</formula>
    </cfRule>
  </conditionalFormatting>
  <conditionalFormatting sqref="Q8">
    <cfRule type="expression" dxfId="1220" priority="31">
      <formula>Q8&gt;0</formula>
    </cfRule>
    <cfRule type="expression" dxfId="1219" priority="32">
      <formula>Q8&lt;0</formula>
    </cfRule>
  </conditionalFormatting>
  <conditionalFormatting sqref="F30:F46">
    <cfRule type="expression" dxfId="1218" priority="29">
      <formula>F30&gt;0</formula>
    </cfRule>
    <cfRule type="expression" dxfId="1217" priority="30">
      <formula>F30&lt;0</formula>
    </cfRule>
  </conditionalFormatting>
  <conditionalFormatting sqref="H30:H46">
    <cfRule type="expression" dxfId="1216" priority="27">
      <formula>H30&gt;0</formula>
    </cfRule>
    <cfRule type="expression" dxfId="1215" priority="28">
      <formula>H30&lt;0</formula>
    </cfRule>
  </conditionalFormatting>
  <conditionalFormatting sqref="Q10">
    <cfRule type="expression" dxfId="1214" priority="21">
      <formula>Q10&gt;0</formula>
    </cfRule>
    <cfRule type="expression" dxfId="1213" priority="22">
      <formula>Q10&lt;0</formula>
    </cfRule>
  </conditionalFormatting>
  <conditionalFormatting sqref="J25:J38">
    <cfRule type="expression" dxfId="1212" priority="19">
      <formula>J25&gt;0</formula>
    </cfRule>
    <cfRule type="expression" dxfId="1211" priority="20">
      <formula>J25&lt;0</formula>
    </cfRule>
  </conditionalFormatting>
  <conditionalFormatting sqref="K25:K38">
    <cfRule type="expression" dxfId="1210" priority="17">
      <formula>K25&gt;0</formula>
    </cfRule>
    <cfRule type="expression" dxfId="1209" priority="18">
      <formula>K25&lt;0</formula>
    </cfRule>
  </conditionalFormatting>
  <conditionalFormatting sqref="L25:L38">
    <cfRule type="expression" dxfId="1208" priority="15">
      <formula>L25&gt;0</formula>
    </cfRule>
    <cfRule type="expression" dxfId="1207" priority="16">
      <formula>L25&lt;0</formula>
    </cfRule>
  </conditionalFormatting>
  <conditionalFormatting sqref="F89:F110">
    <cfRule type="expression" dxfId="1206" priority="13">
      <formula>F89&gt;0</formula>
    </cfRule>
    <cfRule type="expression" dxfId="1205" priority="14">
      <formula>F89&lt;0</formula>
    </cfRule>
  </conditionalFormatting>
  <conditionalFormatting sqref="H89:H110">
    <cfRule type="expression" dxfId="1204" priority="11">
      <formula>H89&gt;0</formula>
    </cfRule>
    <cfRule type="expression" dxfId="1203" priority="12">
      <formula>H89&lt;0</formula>
    </cfRule>
  </conditionalFormatting>
  <conditionalFormatting sqref="J89:J102">
    <cfRule type="expression" dxfId="1202" priority="9">
      <formula>J89&gt;0</formula>
    </cfRule>
    <cfRule type="expression" dxfId="1201" priority="10">
      <formula>J89&lt;0</formula>
    </cfRule>
  </conditionalFormatting>
  <conditionalFormatting sqref="K89:K102">
    <cfRule type="expression" dxfId="1200" priority="7">
      <formula>K89&gt;0</formula>
    </cfRule>
    <cfRule type="expression" dxfId="1199" priority="8">
      <formula>K89&lt;0</formula>
    </cfRule>
  </conditionalFormatting>
  <conditionalFormatting sqref="L89:L102">
    <cfRule type="expression" dxfId="1198" priority="5">
      <formula>L89&gt;0</formula>
    </cfRule>
    <cfRule type="expression" dxfId="1197" priority="6">
      <formula>L89&lt;0</formula>
    </cfRule>
  </conditionalFormatting>
  <conditionalFormatting sqref="F25:F29">
    <cfRule type="expression" dxfId="1196" priority="3">
      <formula>F25&gt;0</formula>
    </cfRule>
    <cfRule type="expression" dxfId="1195" priority="4">
      <formula>F25&lt;0</formula>
    </cfRule>
  </conditionalFormatting>
  <conditionalFormatting sqref="H25:H29">
    <cfRule type="expression" dxfId="1194" priority="1">
      <formula>H25&gt;0</formula>
    </cfRule>
    <cfRule type="expression" dxfId="11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890</v>
      </c>
      <c r="B2" s="486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968</v>
      </c>
      <c r="M2" s="3"/>
      <c r="O2" s="11" t="s">
        <v>57</v>
      </c>
      <c r="Q2">
        <f>C18-H18</f>
        <v>60</v>
      </c>
      <c r="T2" s="1">
        <v>43119</v>
      </c>
      <c r="U2" t="s">
        <v>971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89.55</v>
      </c>
      <c r="R4" s="509">
        <v>-7.7999999999999996E-3</v>
      </c>
      <c r="T4" s="1"/>
      <c r="U4" t="s">
        <v>973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5373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974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195.60000000000036</v>
      </c>
      <c r="R7" s="29">
        <v>43133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195.60000000000036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3.77795804844131E-2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7.5935231714126198E-3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798" t="s">
        <v>78</v>
      </c>
      <c r="P15" s="798"/>
      <c r="W15" s="134"/>
    </row>
    <row r="16" spans="1:23" ht="15.75" thickTop="1" x14ac:dyDescent="0.25">
      <c r="H16" s="70"/>
      <c r="O16" s="81">
        <v>1.1000000000000001</v>
      </c>
      <c r="P16" s="81">
        <f>O16*$Q$4</f>
        <v>98.50500000000001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97.609499999999997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96.713999999999999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95.8185</v>
      </c>
      <c r="W19" s="134"/>
    </row>
    <row r="20" spans="1:23" x14ac:dyDescent="0.25">
      <c r="O20" s="81">
        <v>1.06</v>
      </c>
      <c r="P20" s="81">
        <f t="shared" si="0"/>
        <v>94.923000000000002</v>
      </c>
      <c r="W20" s="134"/>
    </row>
    <row r="21" spans="1:23" x14ac:dyDescent="0.25">
      <c r="O21" s="81">
        <v>1.05</v>
      </c>
      <c r="P21" s="81">
        <f t="shared" si="0"/>
        <v>94.027500000000003</v>
      </c>
      <c r="W21" s="134"/>
    </row>
    <row r="22" spans="1:23" x14ac:dyDescent="0.25">
      <c r="O22" s="81">
        <v>1.04</v>
      </c>
      <c r="P22" s="81">
        <f t="shared" si="0"/>
        <v>93.132000000000005</v>
      </c>
      <c r="W22" s="134"/>
    </row>
    <row r="23" spans="1:23" x14ac:dyDescent="0.25">
      <c r="O23" s="81">
        <v>1.03</v>
      </c>
      <c r="P23" s="81">
        <f t="shared" si="0"/>
        <v>92.236499999999992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91.340999999999994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90.445499999999996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89.55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88.654499999999999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87.759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86.863500000000002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85.967999999999989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85.072499999999991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84.176999999999992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83.281500000000008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82.385999999999996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81.490499999999997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80.594999999999999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92" priority="21">
      <formula>F47&gt;0</formula>
    </cfRule>
    <cfRule type="expression" dxfId="1191" priority="22">
      <formula>F47&lt;0</formula>
    </cfRule>
  </conditionalFormatting>
  <conditionalFormatting sqref="Q7">
    <cfRule type="expression" dxfId="1190" priority="19">
      <formula>Q7&gt;0</formula>
    </cfRule>
    <cfRule type="expression" dxfId="1189" priority="20">
      <formula>Q7&lt;0</formula>
    </cfRule>
  </conditionalFormatting>
  <conditionalFormatting sqref="Q8">
    <cfRule type="expression" dxfId="1188" priority="17">
      <formula>Q8&gt;0</formula>
    </cfRule>
    <cfRule type="expression" dxfId="1187" priority="18">
      <formula>Q8&lt;0</formula>
    </cfRule>
  </conditionalFormatting>
  <conditionalFormatting sqref="F25:F46">
    <cfRule type="expression" dxfId="1186" priority="15">
      <formula>F25&gt;0</formula>
    </cfRule>
    <cfRule type="expression" dxfId="1185" priority="16">
      <formula>F25&lt;0</formula>
    </cfRule>
  </conditionalFormatting>
  <conditionalFormatting sqref="H25:H46">
    <cfRule type="expression" dxfId="1184" priority="13">
      <formula>H25&gt;0</formula>
    </cfRule>
    <cfRule type="expression" dxfId="1183" priority="14">
      <formula>H25&lt;0</formula>
    </cfRule>
  </conditionalFormatting>
  <conditionalFormatting sqref="F89:F110">
    <cfRule type="expression" dxfId="1182" priority="11">
      <formula>F89&gt;0</formula>
    </cfRule>
    <cfRule type="expression" dxfId="1181" priority="12">
      <formula>F89&lt;0</formula>
    </cfRule>
  </conditionalFormatting>
  <conditionalFormatting sqref="H89:H110">
    <cfRule type="expression" dxfId="1180" priority="9">
      <formula>H89&gt;0</formula>
    </cfRule>
    <cfRule type="expression" dxfId="1179" priority="10">
      <formula>H89&lt;0</formula>
    </cfRule>
  </conditionalFormatting>
  <conditionalFormatting sqref="Q10">
    <cfRule type="expression" dxfId="1178" priority="7">
      <formula>Q10&gt;0</formula>
    </cfRule>
    <cfRule type="expression" dxfId="1177" priority="8">
      <formula>Q10&lt;0</formula>
    </cfRule>
  </conditionalFormatting>
  <conditionalFormatting sqref="J25:J38">
    <cfRule type="expression" dxfId="1176" priority="5">
      <formula>J25&gt;0</formula>
    </cfRule>
    <cfRule type="expression" dxfId="1175" priority="6">
      <formula>J25&lt;0</formula>
    </cfRule>
  </conditionalFormatting>
  <conditionalFormatting sqref="K25:K38">
    <cfRule type="expression" dxfId="1174" priority="3">
      <formula>K25&gt;0</formula>
    </cfRule>
    <cfRule type="expression" dxfId="1173" priority="4">
      <formula>K25&lt;0</formula>
    </cfRule>
  </conditionalFormatting>
  <conditionalFormatting sqref="L25:L38">
    <cfRule type="expression" dxfId="1172" priority="1">
      <formula>L25&gt;0</formula>
    </cfRule>
    <cfRule type="expression" dxfId="11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888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116.99</v>
      </c>
      <c r="R4" s="509">
        <v>-1.9099999999999999E-2</v>
      </c>
      <c r="T4" s="1">
        <v>42738</v>
      </c>
      <c r="U4" t="s">
        <v>887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7019.4</v>
      </c>
      <c r="T5" s="1">
        <v>43105</v>
      </c>
      <c r="U5" t="s">
        <v>916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1898.3799999999992</v>
      </c>
      <c r="R7">
        <v>50</v>
      </c>
      <c r="T7" s="1">
        <v>43112</v>
      </c>
      <c r="U7" t="s">
        <v>922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1898.3799999999992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0.37070349266357072</v>
      </c>
      <c r="T9" s="1">
        <v>43114</v>
      </c>
      <c r="U9" t="s">
        <v>944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945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798" t="s">
        <v>78</v>
      </c>
      <c r="P17" s="798"/>
    </row>
    <row r="18" spans="1:17" ht="15.75" thickTop="1" x14ac:dyDescent="0.25">
      <c r="A18" s="31" t="s">
        <v>81</v>
      </c>
      <c r="B18" s="14"/>
      <c r="C18" s="14">
        <f>SUM(C2:C10)</f>
        <v>260</v>
      </c>
      <c r="D18" s="18"/>
      <c r="E18" s="18"/>
      <c r="F18" s="18">
        <f>SUM(F2:F10)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128.68899999999999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127.51910000000001</v>
      </c>
      <c r="Q19" s="2"/>
    </row>
    <row r="20" spans="1:17" x14ac:dyDescent="0.25">
      <c r="O20" s="81">
        <v>1.08</v>
      </c>
      <c r="P20" s="81">
        <f t="shared" si="3"/>
        <v>126.3492</v>
      </c>
      <c r="Q20" s="2"/>
    </row>
    <row r="21" spans="1:17" x14ac:dyDescent="0.25">
      <c r="O21" s="81">
        <v>1.07</v>
      </c>
      <c r="P21" s="81">
        <f t="shared" si="3"/>
        <v>125.1793</v>
      </c>
      <c r="Q21" s="2"/>
    </row>
    <row r="22" spans="1:17" x14ac:dyDescent="0.25">
      <c r="O22" s="81">
        <v>1.06</v>
      </c>
      <c r="P22" s="81">
        <f t="shared" si="3"/>
        <v>124.0094</v>
      </c>
      <c r="Q22" s="2"/>
    </row>
    <row r="23" spans="1:17" x14ac:dyDescent="0.25">
      <c r="O23" s="81">
        <v>1.05</v>
      </c>
      <c r="P23" s="81">
        <f t="shared" si="3"/>
        <v>122.8395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121.6696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120.4997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119.32979999999999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118.15989999999999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115.8201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114.6502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113.48029999999999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112.31039999999999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111.14049999999999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109.97059999999999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108.80070000000001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107.63079999999999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106.4609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105.291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921</v>
      </c>
      <c r="J47" s="39"/>
      <c r="K47" s="39"/>
      <c r="L47" s="39">
        <v>74.34</v>
      </c>
      <c r="M47" t="s">
        <v>943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170" priority="23">
      <formula>F56&gt;0</formula>
    </cfRule>
    <cfRule type="expression" dxfId="1169" priority="24">
      <formula>F56&lt;0</formula>
    </cfRule>
  </conditionalFormatting>
  <conditionalFormatting sqref="Q7">
    <cfRule type="expression" dxfId="1168" priority="21">
      <formula>Q7&gt;0</formula>
    </cfRule>
    <cfRule type="expression" dxfId="1167" priority="22">
      <formula>Q7&lt;0</formula>
    </cfRule>
  </conditionalFormatting>
  <conditionalFormatting sqref="Q8">
    <cfRule type="expression" dxfId="1166" priority="19">
      <formula>Q8&gt;0</formula>
    </cfRule>
    <cfRule type="expression" dxfId="1165" priority="20">
      <formula>Q8&lt;0</formula>
    </cfRule>
  </conditionalFormatting>
  <conditionalFormatting sqref="F25:F55">
    <cfRule type="expression" dxfId="1164" priority="17">
      <formula>F25&gt;0</formula>
    </cfRule>
    <cfRule type="expression" dxfId="1163" priority="18">
      <formula>F25&lt;0</formula>
    </cfRule>
  </conditionalFormatting>
  <conditionalFormatting sqref="H25:H55">
    <cfRule type="expression" dxfId="1162" priority="15">
      <formula>H25&gt;0</formula>
    </cfRule>
    <cfRule type="expression" dxfId="1161" priority="16">
      <formula>H25&lt;0</formula>
    </cfRule>
  </conditionalFormatting>
  <conditionalFormatting sqref="F89:F110">
    <cfRule type="expression" dxfId="1160" priority="13">
      <formula>F89&gt;0</formula>
    </cfRule>
    <cfRule type="expression" dxfId="1159" priority="14">
      <formula>F89&lt;0</formula>
    </cfRule>
  </conditionalFormatting>
  <conditionalFormatting sqref="H89:H110">
    <cfRule type="expression" dxfId="1158" priority="11">
      <formula>H89&gt;0</formula>
    </cfRule>
    <cfRule type="expression" dxfId="1157" priority="12">
      <formula>H89&lt;0</formula>
    </cfRule>
  </conditionalFormatting>
  <conditionalFormatting sqref="Q10">
    <cfRule type="expression" dxfId="1156" priority="9">
      <formula>Q10&gt;0</formula>
    </cfRule>
    <cfRule type="expression" dxfId="1155" priority="10">
      <formula>Q10&lt;0</formula>
    </cfRule>
  </conditionalFormatting>
  <conditionalFormatting sqref="J25:J38">
    <cfRule type="expression" dxfId="1154" priority="7">
      <formula>J25&gt;0</formula>
    </cfRule>
    <cfRule type="expression" dxfId="1153" priority="8">
      <formula>J25&lt;0</formula>
    </cfRule>
  </conditionalFormatting>
  <conditionalFormatting sqref="K25:K38">
    <cfRule type="expression" dxfId="1152" priority="5">
      <formula>K25&gt;0</formula>
    </cfRule>
    <cfRule type="expression" dxfId="1151" priority="6">
      <formula>K25&lt;0</formula>
    </cfRule>
  </conditionalFormatting>
  <conditionalFormatting sqref="L25:L34">
    <cfRule type="expression" dxfId="1150" priority="3">
      <formula>L25&gt;0</formula>
    </cfRule>
    <cfRule type="expression" dxfId="1149" priority="4">
      <formula>L25&lt;0</formula>
    </cfRule>
  </conditionalFormatting>
  <conditionalFormatting sqref="J43">
    <cfRule type="expression" dxfId="1148" priority="1">
      <formula>J43&gt;0</formula>
    </cfRule>
    <cfRule type="expression" dxfId="1147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194.87</v>
      </c>
      <c r="R4" s="509">
        <v>-1.54E-2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3897.4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1059.3200000000006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916.29000000000042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0.30736537732589558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2.5658131061733463E-3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739</v>
      </c>
      <c r="Q16" s="694" t="s">
        <v>740</v>
      </c>
      <c r="R16" s="692" t="s">
        <v>733</v>
      </c>
      <c r="S16" s="692" t="s">
        <v>734</v>
      </c>
      <c r="T16" s="694" t="s">
        <v>736</v>
      </c>
      <c r="U16" s="694" t="s">
        <v>737</v>
      </c>
      <c r="V16" s="692" t="s">
        <v>735</v>
      </c>
      <c r="W16" s="693" t="s">
        <v>738</v>
      </c>
    </row>
    <row r="17" spans="1:23" x14ac:dyDescent="0.25">
      <c r="O17" s="695">
        <v>43013</v>
      </c>
      <c r="P17" s="691" t="s">
        <v>810</v>
      </c>
      <c r="Q17" s="691" t="s">
        <v>811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214.35700000000003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212.40830000000003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210.45960000000002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208.51090000000002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206.56220000000002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204.61350000000002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202.66480000000001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200.71610000000001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198.76740000000001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196.81870000000001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194.87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192.9213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190.9726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189.0239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187.0752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185.12649999999999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183.17779999999999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181.22910000000002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179.28040000000001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177.33170000000001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175.38300000000001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6" priority="22">
      <formula>F47&gt;0</formula>
    </cfRule>
    <cfRule type="expression" dxfId="1145" priority="23">
      <formula>F47&lt;0</formula>
    </cfRule>
  </conditionalFormatting>
  <conditionalFormatting sqref="Q7">
    <cfRule type="expression" dxfId="1144" priority="20">
      <formula>Q7&gt;0</formula>
    </cfRule>
    <cfRule type="expression" dxfId="1143" priority="21">
      <formula>Q7&lt;0</formula>
    </cfRule>
  </conditionalFormatting>
  <conditionalFormatting sqref="Q8">
    <cfRule type="expression" dxfId="1142" priority="18">
      <formula>Q8&gt;0</formula>
    </cfRule>
    <cfRule type="expression" dxfId="1141" priority="19">
      <formula>Q8&lt;0</formula>
    </cfRule>
  </conditionalFormatting>
  <conditionalFormatting sqref="F25:F46">
    <cfRule type="expression" dxfId="1140" priority="16">
      <formula>F25&gt;0</formula>
    </cfRule>
    <cfRule type="expression" dxfId="1139" priority="17">
      <formula>F25&lt;0</formula>
    </cfRule>
  </conditionalFormatting>
  <conditionalFormatting sqref="H25:H46">
    <cfRule type="expression" dxfId="1138" priority="14">
      <formula>H25&gt;0</formula>
    </cfRule>
    <cfRule type="expression" dxfId="1137" priority="15">
      <formula>H25&lt;0</formula>
    </cfRule>
  </conditionalFormatting>
  <conditionalFormatting sqref="F89:F110">
    <cfRule type="expression" dxfId="1136" priority="12">
      <formula>F89&gt;0</formula>
    </cfRule>
    <cfRule type="expression" dxfId="1135" priority="13">
      <formula>F89&lt;0</formula>
    </cfRule>
  </conditionalFormatting>
  <conditionalFormatting sqref="H89:H110">
    <cfRule type="expression" dxfId="1134" priority="10">
      <formula>H89&gt;0</formula>
    </cfRule>
    <cfRule type="expression" dxfId="1133" priority="11">
      <formula>H89&lt;0</formula>
    </cfRule>
  </conditionalFormatting>
  <conditionalFormatting sqref="Q10">
    <cfRule type="expression" dxfId="1132" priority="8">
      <formula>Q10&gt;0</formula>
    </cfRule>
    <cfRule type="expression" dxfId="1131" priority="9">
      <formula>Q10&lt;0</formula>
    </cfRule>
  </conditionalFormatting>
  <conditionalFormatting sqref="J25:J38">
    <cfRule type="expression" dxfId="1130" priority="6">
      <formula>J25&gt;0</formula>
    </cfRule>
    <cfRule type="expression" dxfId="1129" priority="7">
      <formula>J25&lt;0</formula>
    </cfRule>
  </conditionalFormatting>
  <conditionalFormatting sqref="K25:K38">
    <cfRule type="expression" dxfId="1128" priority="4">
      <formula>K25&gt;0</formula>
    </cfRule>
    <cfRule type="expression" dxfId="1127" priority="5">
      <formula>K25&lt;0</formula>
    </cfRule>
  </conditionalFormatting>
  <conditionalFormatting sqref="L25:L38">
    <cfRule type="expression" dxfId="1126" priority="2">
      <formula>L25&gt;0</formula>
    </cfRule>
    <cfRule type="expression" dxfId="112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15.09</v>
      </c>
      <c r="R4" s="487">
        <v>2E-3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16.4481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16.2972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16.1463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15.9954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15.8445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15.6936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15.5427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15.3918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15.2409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14.9391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14.7882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14.6373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14.4864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14.3355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14.1846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14.033700000000001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13.8828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13.7319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13.581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1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1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113" priority="74">
      <formula>F12&gt;0</formula>
    </cfRule>
    <cfRule type="expression" dxfId="11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111" priority="67">
      <formula>F124&gt;0</formula>
    </cfRule>
    <cfRule type="expression" dxfId="1110" priority="68">
      <formula>F124&lt;0</formula>
    </cfRule>
  </conditionalFormatting>
  <conditionalFormatting sqref="H124:H130">
    <cfRule type="expression" dxfId="1109" priority="55">
      <formula>H124&gt;0</formula>
    </cfRule>
    <cfRule type="expression" dxfId="1108" priority="56">
      <formula>H124&lt;0</formula>
    </cfRule>
  </conditionalFormatting>
  <conditionalFormatting sqref="H131">
    <cfRule type="expression" dxfId="1107" priority="53">
      <formula>H131&gt;0</formula>
    </cfRule>
    <cfRule type="expression" dxfId="1106" priority="54">
      <formula>H131&lt;0</formula>
    </cfRule>
  </conditionalFormatting>
  <conditionalFormatting sqref="H132">
    <cfRule type="expression" dxfId="1105" priority="51">
      <formula>H132&gt;0</formula>
    </cfRule>
    <cfRule type="expression" dxfId="1104" priority="52">
      <formula>H132&lt;0</formula>
    </cfRule>
  </conditionalFormatting>
  <conditionalFormatting sqref="H133:H135">
    <cfRule type="expression" dxfId="1103" priority="49">
      <formula>H133&gt;0</formula>
    </cfRule>
    <cfRule type="expression" dxfId="1102" priority="50">
      <formula>H133&lt;0</formula>
    </cfRule>
  </conditionalFormatting>
  <conditionalFormatting sqref="H136">
    <cfRule type="expression" dxfId="1101" priority="45">
      <formula>H136&gt;0</formula>
    </cfRule>
    <cfRule type="expression" dxfId="1100" priority="46">
      <formula>H136&lt;0</formula>
    </cfRule>
  </conditionalFormatting>
  <conditionalFormatting sqref="Q7">
    <cfRule type="expression" dxfId="1099" priority="39">
      <formula>Q7&gt;0</formula>
    </cfRule>
    <cfRule type="expression" dxfId="1098" priority="40">
      <formula>Q7&lt;0</formula>
    </cfRule>
  </conditionalFormatting>
  <conditionalFormatting sqref="Q8">
    <cfRule type="expression" dxfId="1097" priority="37">
      <formula>Q8&gt;0</formula>
    </cfRule>
    <cfRule type="expression" dxfId="1096" priority="38">
      <formula>Q8&lt;0</formula>
    </cfRule>
  </conditionalFormatting>
  <conditionalFormatting sqref="F167:F178 H167:H178">
    <cfRule type="expression" dxfId="1095" priority="35">
      <formula>F167&gt;0</formula>
    </cfRule>
    <cfRule type="expression" dxfId="1094" priority="36">
      <formula>F167&lt;0</formula>
    </cfRule>
  </conditionalFormatting>
  <conditionalFormatting sqref="F183:F197 H183:H197">
    <cfRule type="expression" dxfId="1093" priority="33">
      <formula>F183&gt;0</formula>
    </cfRule>
    <cfRule type="expression" dxfId="1092" priority="34">
      <formula>F183&lt;0</formula>
    </cfRule>
  </conditionalFormatting>
  <conditionalFormatting sqref="F198:F206 H198:H206">
    <cfRule type="expression" dxfId="1091" priority="31">
      <formula>F198&gt;0</formula>
    </cfRule>
    <cfRule type="expression" dxfId="1090" priority="32">
      <formula>F198&lt;0</formula>
    </cfRule>
  </conditionalFormatting>
  <conditionalFormatting sqref="F141:F147 H141:H147">
    <cfRule type="expression" dxfId="1089" priority="29">
      <formula>F141&gt;0</formula>
    </cfRule>
    <cfRule type="expression" dxfId="1088" priority="30">
      <formula>F141&lt;0</formula>
    </cfRule>
  </conditionalFormatting>
  <conditionalFormatting sqref="H149:H152 F149:F152">
    <cfRule type="expression" dxfId="1087" priority="27">
      <formula>F149&gt;0</formula>
    </cfRule>
    <cfRule type="expression" dxfId="1086" priority="28">
      <formula>F149&lt;0</formula>
    </cfRule>
  </conditionalFormatting>
  <conditionalFormatting sqref="F226 H215:H218 H257:H260 F257:F260 H226 H231:H233 F231:F233 F235:F244 H235:H244">
    <cfRule type="expression" dxfId="1085" priority="25">
      <formula>F215&gt;0</formula>
    </cfRule>
    <cfRule type="expression" dxfId="1084" priority="26">
      <formula>F215&lt;0</formula>
    </cfRule>
  </conditionalFormatting>
  <conditionalFormatting sqref="F207:F218">
    <cfRule type="expression" dxfId="1083" priority="23">
      <formula>F207&gt;0</formula>
    </cfRule>
    <cfRule type="expression" dxfId="1082" priority="24">
      <formula>F207&lt;0</formula>
    </cfRule>
  </conditionalFormatting>
  <conditionalFormatting sqref="H207:H208">
    <cfRule type="expression" dxfId="1081" priority="21">
      <formula>H207&gt;0</formula>
    </cfRule>
    <cfRule type="expression" dxfId="1080" priority="22">
      <formula>H207&lt;0</formula>
    </cfRule>
  </conditionalFormatting>
  <conditionalFormatting sqref="H209">
    <cfRule type="expression" dxfId="1079" priority="19">
      <formula>H209&gt;0</formula>
    </cfRule>
    <cfRule type="expression" dxfId="1078" priority="20">
      <formula>H209&lt;0</formula>
    </cfRule>
  </conditionalFormatting>
  <conditionalFormatting sqref="H210">
    <cfRule type="expression" dxfId="1077" priority="17">
      <formula>H210&gt;0</formula>
    </cfRule>
    <cfRule type="expression" dxfId="1076" priority="18">
      <formula>H210&lt;0</formula>
    </cfRule>
  </conditionalFormatting>
  <conditionalFormatting sqref="H211:H213">
    <cfRule type="expression" dxfId="1075" priority="15">
      <formula>H211&gt;0</formula>
    </cfRule>
    <cfRule type="expression" dxfId="1074" priority="16">
      <formula>H211&lt;0</formula>
    </cfRule>
  </conditionalFormatting>
  <conditionalFormatting sqref="H214">
    <cfRule type="expression" dxfId="1073" priority="13">
      <formula>H214&gt;0</formula>
    </cfRule>
    <cfRule type="expression" dxfId="1072" priority="14">
      <formula>H214&lt;0</formula>
    </cfRule>
  </conditionalFormatting>
  <conditionalFormatting sqref="F245:F256 H245:H256">
    <cfRule type="expression" dxfId="1071" priority="11">
      <formula>F245&gt;0</formula>
    </cfRule>
    <cfRule type="expression" dxfId="1070" priority="12">
      <formula>F245&lt;0</formula>
    </cfRule>
  </conditionalFormatting>
  <conditionalFormatting sqref="F261:F275 H261:H275">
    <cfRule type="expression" dxfId="1069" priority="9">
      <formula>F261&gt;0</formula>
    </cfRule>
    <cfRule type="expression" dxfId="1068" priority="10">
      <formula>F261&lt;0</formula>
    </cfRule>
  </conditionalFormatting>
  <conditionalFormatting sqref="F276:F283 H276:H283">
    <cfRule type="expression" dxfId="1067" priority="7">
      <formula>F276&gt;0</formula>
    </cfRule>
    <cfRule type="expression" dxfId="1066" priority="8">
      <formula>F276&lt;0</formula>
    </cfRule>
  </conditionalFormatting>
  <conditionalFormatting sqref="F219:F225 H219:H225">
    <cfRule type="expression" dxfId="1065" priority="5">
      <formula>F219&gt;0</formula>
    </cfRule>
    <cfRule type="expression" dxfId="1064" priority="6">
      <formula>F219&lt;0</formula>
    </cfRule>
  </conditionalFormatting>
  <conditionalFormatting sqref="H227:H230 F227:F230">
    <cfRule type="expression" dxfId="1063" priority="3">
      <formula>F227&gt;0</formula>
    </cfRule>
    <cfRule type="expression" dxfId="1062" priority="4">
      <formula>F227&lt;0</formula>
    </cfRule>
  </conditionalFormatting>
  <conditionalFormatting sqref="H234 F234">
    <cfRule type="expression" dxfId="1061" priority="1">
      <formula>F234&gt;0</formula>
    </cfRule>
    <cfRule type="expression" dxfId="10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126.58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126.58</v>
      </c>
      <c r="R4" s="487">
        <v>-1.2999999999999999E-3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98" t="s">
        <v>78</v>
      </c>
      <c r="P40" s="79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139.238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137.97220000000002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136.7064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135.44060000000002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134.1748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132.90899999999999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131.64320000000001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130.37739999999999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129.11160000000001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127.8458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126.58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125.3142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124.0484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122.78259999999999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121.51679999999999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120.25099999999999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118.98519999999999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117.71940000000001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116.45360000000001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115.1878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113.922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059" priority="43">
      <formula>F33&gt;0</formula>
    </cfRule>
    <cfRule type="expression" dxfId="1058" priority="44">
      <formula>F33&lt;0</formula>
    </cfRule>
  </conditionalFormatting>
  <conditionalFormatting sqref="Q7">
    <cfRule type="expression" dxfId="1057" priority="41">
      <formula>Q7&gt;0</formula>
    </cfRule>
    <cfRule type="expression" dxfId="1056" priority="42">
      <formula>Q7&lt;0</formula>
    </cfRule>
  </conditionalFormatting>
  <conditionalFormatting sqref="Q8">
    <cfRule type="expression" dxfId="1055" priority="39">
      <formula>Q8&gt;0</formula>
    </cfRule>
    <cfRule type="expression" dxfId="1054" priority="40">
      <formula>Q8&lt;0</formula>
    </cfRule>
  </conditionalFormatting>
  <conditionalFormatting sqref="F29 F32">
    <cfRule type="expression" dxfId="1053" priority="37">
      <formula>F29&gt;0</formula>
    </cfRule>
    <cfRule type="expression" dxfId="1052" priority="38">
      <formula>F29&lt;0</formula>
    </cfRule>
  </conditionalFormatting>
  <conditionalFormatting sqref="H29 H32">
    <cfRule type="expression" dxfId="1051" priority="35">
      <formula>H29&gt;0</formula>
    </cfRule>
    <cfRule type="expression" dxfId="1050" priority="36">
      <formula>H29&lt;0</formula>
    </cfRule>
  </conditionalFormatting>
  <conditionalFormatting sqref="F30:F31">
    <cfRule type="expression" dxfId="1049" priority="33">
      <formula>F30&gt;0</formula>
    </cfRule>
    <cfRule type="expression" dxfId="1048" priority="34">
      <formula>F30&lt;0</formula>
    </cfRule>
  </conditionalFormatting>
  <conditionalFormatting sqref="H30:H31">
    <cfRule type="expression" dxfId="1047" priority="31">
      <formula>H30&gt;0</formula>
    </cfRule>
    <cfRule type="expression" dxfId="1046" priority="32">
      <formula>H30&lt;0</formula>
    </cfRule>
  </conditionalFormatting>
  <conditionalFormatting sqref="F105:F140 H105:H140">
    <cfRule type="expression" dxfId="1045" priority="29">
      <formula>F105&gt;0</formula>
    </cfRule>
    <cfRule type="expression" dxfId="1044" priority="30">
      <formula>F105&lt;0</formula>
    </cfRule>
  </conditionalFormatting>
  <conditionalFormatting sqref="F96:F99">
    <cfRule type="expression" dxfId="1043" priority="27">
      <formula>F96&gt;0</formula>
    </cfRule>
    <cfRule type="expression" dxfId="1042" priority="28">
      <formula>F96&lt;0</formula>
    </cfRule>
  </conditionalFormatting>
  <conditionalFormatting sqref="H96:H99">
    <cfRule type="expression" dxfId="1041" priority="25">
      <formula>H96&gt;0</formula>
    </cfRule>
    <cfRule type="expression" dxfId="1040" priority="26">
      <formula>H96&lt;0</formula>
    </cfRule>
  </conditionalFormatting>
  <conditionalFormatting sqref="F25:F28">
    <cfRule type="expression" dxfId="1039" priority="19">
      <formula>F25&gt;0</formula>
    </cfRule>
    <cfRule type="expression" dxfId="1038" priority="20">
      <formula>F25&lt;0</formula>
    </cfRule>
  </conditionalFormatting>
  <conditionalFormatting sqref="H25:H28">
    <cfRule type="expression" dxfId="1037" priority="17">
      <formula>H25&gt;0</formula>
    </cfRule>
    <cfRule type="expression" dxfId="1036" priority="18">
      <formula>H25&lt;0</formula>
    </cfRule>
  </conditionalFormatting>
  <conditionalFormatting sqref="J27">
    <cfRule type="expression" dxfId="1035" priority="15">
      <formula>J27&gt;0</formula>
    </cfRule>
    <cfRule type="expression" dxfId="1034" priority="16">
      <formula>J27&lt;0</formula>
    </cfRule>
  </conditionalFormatting>
  <conditionalFormatting sqref="F104">
    <cfRule type="expression" dxfId="1033" priority="13">
      <formula>F104&gt;0</formula>
    </cfRule>
    <cfRule type="expression" dxfId="1032" priority="14">
      <formula>F104&lt;0</formula>
    </cfRule>
  </conditionalFormatting>
  <conditionalFormatting sqref="H104">
    <cfRule type="expression" dxfId="1031" priority="11">
      <formula>H104&gt;0</formula>
    </cfRule>
    <cfRule type="expression" dxfId="1030" priority="12">
      <formula>H104&lt;0</formula>
    </cfRule>
  </conditionalFormatting>
  <conditionalFormatting sqref="F100:F103">
    <cfRule type="expression" dxfId="1029" priority="9">
      <formula>F100&gt;0</formula>
    </cfRule>
    <cfRule type="expression" dxfId="1028" priority="10">
      <formula>F100&lt;0</formula>
    </cfRule>
  </conditionalFormatting>
  <conditionalFormatting sqref="H100:H103">
    <cfRule type="expression" dxfId="1027" priority="7">
      <formula>H100&gt;0</formula>
    </cfRule>
    <cfRule type="expression" dxfId="1026" priority="8">
      <formula>H100&lt;0</formula>
    </cfRule>
  </conditionalFormatting>
  <conditionalFormatting sqref="J102">
    <cfRule type="expression" dxfId="1025" priority="5">
      <formula>J102&gt;0</formula>
    </cfRule>
    <cfRule type="expression" dxfId="1024" priority="6">
      <formula>J102&lt;0</formula>
    </cfRule>
  </conditionalFormatting>
  <conditionalFormatting sqref="Q10">
    <cfRule type="expression" dxfId="1023" priority="3">
      <formula>Q10&gt;0</formula>
    </cfRule>
    <cfRule type="expression" dxfId="1022" priority="4">
      <formula>Q10&lt;0</formula>
    </cfRule>
  </conditionalFormatting>
  <conditionalFormatting sqref="M71">
    <cfRule type="expression" dxfId="1021" priority="1">
      <formula>M71&gt;0</formula>
    </cfRule>
    <cfRule type="expression" dxfId="102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80.319999999999993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80.319999999999993</v>
      </c>
      <c r="R4" s="487">
        <v>-4.0000000000000002E-4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88.352000000000004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87.5488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86.745599999999996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85.942399999999992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85.139200000000002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84.335999999999999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83.532799999999995</v>
      </c>
      <c r="Q47" s="2"/>
      <c r="T47" s="91"/>
      <c r="U47" s="127"/>
    </row>
    <row r="48" spans="1:21" x14ac:dyDescent="0.25">
      <c r="A48" s="258" t="s">
        <v>743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82.729599999999991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81.926400000000001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81.123199999999997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80.319999999999993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79.516799999999989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78.713599999999985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77.910399999999996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77.107199999999992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76.303999999999988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75.500799999999984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74.697599999999994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73.89439999999999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73.091200000000001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72.287999999999997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019" priority="33">
      <formula>F34&gt;0</formula>
    </cfRule>
    <cfRule type="expression" dxfId="1018" priority="34">
      <formula>F34&lt;0</formula>
    </cfRule>
  </conditionalFormatting>
  <conditionalFormatting sqref="Q7">
    <cfRule type="expression" dxfId="1017" priority="31">
      <formula>Q7&gt;0</formula>
    </cfRule>
    <cfRule type="expression" dxfId="1016" priority="32">
      <formula>Q7&lt;0</formula>
    </cfRule>
  </conditionalFormatting>
  <conditionalFormatting sqref="Q8">
    <cfRule type="expression" dxfId="1015" priority="29">
      <formula>Q8&gt;0</formula>
    </cfRule>
    <cfRule type="expression" dxfId="1014" priority="30">
      <formula>Q8&lt;0</formula>
    </cfRule>
  </conditionalFormatting>
  <conditionalFormatting sqref="F27:F33">
    <cfRule type="expression" dxfId="1013" priority="27">
      <formula>F27&gt;0</formula>
    </cfRule>
    <cfRule type="expression" dxfId="1012" priority="28">
      <formula>F27&lt;0</formula>
    </cfRule>
  </conditionalFormatting>
  <conditionalFormatting sqref="H27:H33">
    <cfRule type="expression" dxfId="1011" priority="25">
      <formula>H27&gt;0</formula>
    </cfRule>
    <cfRule type="expression" dxfId="1010" priority="26">
      <formula>H27&lt;0</formula>
    </cfRule>
  </conditionalFormatting>
  <conditionalFormatting sqref="M46">
    <cfRule type="expression" dxfId="1009" priority="23">
      <formula>M46&gt;0</formula>
    </cfRule>
    <cfRule type="expression" dxfId="1008" priority="24">
      <formula>M46&lt;0</formula>
    </cfRule>
  </conditionalFormatting>
  <conditionalFormatting sqref="F79:F87 H79:H87">
    <cfRule type="expression" dxfId="1007" priority="21">
      <formula>F79&gt;0</formula>
    </cfRule>
    <cfRule type="expression" dxfId="1006" priority="22">
      <formula>F79&lt;0</formula>
    </cfRule>
  </conditionalFormatting>
  <conditionalFormatting sqref="F73 F77:F78">
    <cfRule type="expression" dxfId="1005" priority="19">
      <formula>F73&gt;0</formula>
    </cfRule>
    <cfRule type="expression" dxfId="1004" priority="20">
      <formula>F73&lt;0</formula>
    </cfRule>
  </conditionalFormatting>
  <conditionalFormatting sqref="H73 H77:H78">
    <cfRule type="expression" dxfId="1003" priority="17">
      <formula>H73&gt;0</formula>
    </cfRule>
    <cfRule type="expression" dxfId="1002" priority="18">
      <formula>H73&lt;0</formula>
    </cfRule>
  </conditionalFormatting>
  <conditionalFormatting sqref="F70:F72">
    <cfRule type="expression" dxfId="1001" priority="15">
      <formula>F70&gt;0</formula>
    </cfRule>
    <cfRule type="expression" dxfId="1000" priority="16">
      <formula>F70&lt;0</formula>
    </cfRule>
  </conditionalFormatting>
  <conditionalFormatting sqref="H70:H72">
    <cfRule type="expression" dxfId="999" priority="13">
      <formula>H70&gt;0</formula>
    </cfRule>
    <cfRule type="expression" dxfId="998" priority="14">
      <formula>H70&lt;0</formula>
    </cfRule>
  </conditionalFormatting>
  <conditionalFormatting sqref="F25:F26">
    <cfRule type="expression" dxfId="997" priority="11">
      <formula>F25&gt;0</formula>
    </cfRule>
    <cfRule type="expression" dxfId="996" priority="12">
      <formula>F25&lt;0</formula>
    </cfRule>
  </conditionalFormatting>
  <conditionalFormatting sqref="H25:H26">
    <cfRule type="expression" dxfId="995" priority="9">
      <formula>H25&gt;0</formula>
    </cfRule>
    <cfRule type="expression" dxfId="994" priority="10">
      <formula>H25&lt;0</formula>
    </cfRule>
  </conditionalFormatting>
  <conditionalFormatting sqref="F76">
    <cfRule type="expression" dxfId="993" priority="7">
      <formula>F76&gt;0</formula>
    </cfRule>
    <cfRule type="expression" dxfId="992" priority="8">
      <formula>F76&lt;0</formula>
    </cfRule>
  </conditionalFormatting>
  <conditionalFormatting sqref="H76">
    <cfRule type="expression" dxfId="991" priority="5">
      <formula>H76&gt;0</formula>
    </cfRule>
    <cfRule type="expression" dxfId="990" priority="6">
      <formula>H76&lt;0</formula>
    </cfRule>
  </conditionalFormatting>
  <conditionalFormatting sqref="F74:F75">
    <cfRule type="expression" dxfId="989" priority="3">
      <formula>F74&gt;0</formula>
    </cfRule>
    <cfRule type="expression" dxfId="988" priority="4">
      <formula>F74&lt;0</formula>
    </cfRule>
  </conditionalFormatting>
  <conditionalFormatting sqref="H74:H75">
    <cfRule type="expression" dxfId="987" priority="1">
      <formula>H74&gt;0</formula>
    </cfRule>
    <cfRule type="expression" dxfId="98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791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9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>
        <v>43114</v>
      </c>
      <c r="U2" t="s">
        <v>952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71.481399999999994</v>
      </c>
      <c r="T3" s="1"/>
      <c r="U3" t="s">
        <v>953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75.260000000000005</v>
      </c>
      <c r="R4" s="509">
        <v>-1.17E-2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3763.0000000000005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3574.0699999999997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188.93000000000075</v>
      </c>
      <c r="R7" s="29">
        <v>43136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188.93000000000075</v>
      </c>
      <c r="V8" s="134"/>
    </row>
    <row r="9" spans="1:22" x14ac:dyDescent="0.25">
      <c r="B9" s="48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5.2861303779724728E-2</v>
      </c>
      <c r="V9" s="134"/>
    </row>
    <row r="10" spans="1:22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2.1259633271326069E-2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28661.5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822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824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829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834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841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908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914</v>
      </c>
      <c r="J40" s="39"/>
      <c r="K40" s="39"/>
      <c r="L40" s="39"/>
      <c r="O40" s="798" t="s">
        <v>78</v>
      </c>
      <c r="P40" s="798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82.786000000000016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" si="22">C42*(E42-D42)</f>
        <v>214.93000000000038</v>
      </c>
      <c r="G42" s="39">
        <f t="shared" ref="G42" si="23">D42*C42</f>
        <v>3574.0699999999997</v>
      </c>
      <c r="H42" s="226">
        <f t="shared" ref="H42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82.033400000000015</v>
      </c>
      <c r="Q42" s="2"/>
      <c r="T42" s="89"/>
      <c r="V42" s="134"/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5"/>
        <v>81.280800000000013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80.528200000000012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79.775600000000011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79.02300000000001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78.270400000000009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77.517800000000008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76.765200000000007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76.012600000000006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75.260000000000005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74.507400000000004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73.754800000000003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73.002200000000002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72.249600000000001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71.497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70.744399999999999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69.991800000000012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69.239200000000011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68.48660000000001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67.734000000000009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790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5" priority="21">
      <formula>F47&gt;0</formula>
    </cfRule>
    <cfRule type="expression" dxfId="984" priority="22">
      <formula>F47&lt;0</formula>
    </cfRule>
  </conditionalFormatting>
  <conditionalFormatting sqref="Q7">
    <cfRule type="expression" dxfId="983" priority="19">
      <formula>Q7&gt;0</formula>
    </cfRule>
    <cfRule type="expression" dxfId="982" priority="20">
      <formula>Q7&lt;0</formula>
    </cfRule>
  </conditionalFormatting>
  <conditionalFormatting sqref="Q8">
    <cfRule type="expression" dxfId="981" priority="17">
      <formula>Q8&gt;0</formula>
    </cfRule>
    <cfRule type="expression" dxfId="980" priority="18">
      <formula>Q8&lt;0</formula>
    </cfRule>
  </conditionalFormatting>
  <conditionalFormatting sqref="F25:F46">
    <cfRule type="expression" dxfId="979" priority="15">
      <formula>F25&gt;0</formula>
    </cfRule>
    <cfRule type="expression" dxfId="978" priority="16">
      <formula>F25&lt;0</formula>
    </cfRule>
  </conditionalFormatting>
  <conditionalFormatting sqref="H25:H46">
    <cfRule type="expression" dxfId="977" priority="13">
      <formula>H25&gt;0</formula>
    </cfRule>
    <cfRule type="expression" dxfId="976" priority="14">
      <formula>H25&lt;0</formula>
    </cfRule>
  </conditionalFormatting>
  <conditionalFormatting sqref="F89:F110">
    <cfRule type="expression" dxfId="975" priority="11">
      <formula>F89&gt;0</formula>
    </cfRule>
    <cfRule type="expression" dxfId="974" priority="12">
      <formula>F89&lt;0</formula>
    </cfRule>
  </conditionalFormatting>
  <conditionalFormatting sqref="H89:H110">
    <cfRule type="expression" dxfId="973" priority="9">
      <formula>H89&gt;0</formula>
    </cfRule>
    <cfRule type="expression" dxfId="972" priority="10">
      <formula>H89&lt;0</formula>
    </cfRule>
  </conditionalFormatting>
  <conditionalFormatting sqref="Q10">
    <cfRule type="expression" dxfId="971" priority="7">
      <formula>Q10&gt;0</formula>
    </cfRule>
    <cfRule type="expression" dxfId="970" priority="8">
      <formula>Q10&lt;0</formula>
    </cfRule>
  </conditionalFormatting>
  <conditionalFormatting sqref="J25:J38">
    <cfRule type="expression" dxfId="969" priority="5">
      <formula>J25&gt;0</formula>
    </cfRule>
    <cfRule type="expression" dxfId="968" priority="6">
      <formula>J25&lt;0</formula>
    </cfRule>
  </conditionalFormatting>
  <conditionalFormatting sqref="K25:K38">
    <cfRule type="expression" dxfId="967" priority="3">
      <formula>K25&gt;0</formula>
    </cfRule>
    <cfRule type="expression" dxfId="966" priority="4">
      <formula>K25&lt;0</formula>
    </cfRule>
  </conditionalFormatting>
  <conditionalFormatting sqref="L25:L38">
    <cfRule type="expression" dxfId="965" priority="1">
      <formula>L25&gt;0</formula>
    </cfRule>
    <cfRule type="expression" dxfId="9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765.44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765.44</v>
      </c>
      <c r="R4" s="509">
        <v>-1.4500000000000001E-2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841.98400000000015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834.32960000000014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826.67520000000013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819.02080000000012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811.36640000000011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803.7120000000001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796.05760000000009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788.40320000000008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780.74880000000007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773.09440000000006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765.44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757.78560000000004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750.13120000000004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742.47680000000003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734.82240000000002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727.16800000000001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719.5136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711.8592000000001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704.20480000000009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696.55040000000008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688.89600000000007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3" priority="21">
      <formula>F47&gt;0</formula>
    </cfRule>
    <cfRule type="expression" dxfId="962" priority="22">
      <formula>F47&lt;0</formula>
    </cfRule>
  </conditionalFormatting>
  <conditionalFormatting sqref="Q7">
    <cfRule type="expression" dxfId="961" priority="19">
      <formula>Q7&gt;0</formula>
    </cfRule>
    <cfRule type="expression" dxfId="960" priority="20">
      <formula>Q7&lt;0</formula>
    </cfRule>
  </conditionalFormatting>
  <conditionalFormatting sqref="Q8">
    <cfRule type="expression" dxfId="959" priority="17">
      <formula>Q8&gt;0</formula>
    </cfRule>
    <cfRule type="expression" dxfId="958" priority="18">
      <formula>Q8&lt;0</formula>
    </cfRule>
  </conditionalFormatting>
  <conditionalFormatting sqref="F25:F46">
    <cfRule type="expression" dxfId="957" priority="15">
      <formula>F25&gt;0</formula>
    </cfRule>
    <cfRule type="expression" dxfId="956" priority="16">
      <formula>F25&lt;0</formula>
    </cfRule>
  </conditionalFormatting>
  <conditionalFormatting sqref="H25:H46">
    <cfRule type="expression" dxfId="955" priority="13">
      <formula>H25&gt;0</formula>
    </cfRule>
    <cfRule type="expression" dxfId="954" priority="14">
      <formula>H25&lt;0</formula>
    </cfRule>
  </conditionalFormatting>
  <conditionalFormatting sqref="F89:F110">
    <cfRule type="expression" dxfId="953" priority="11">
      <formula>F89&gt;0</formula>
    </cfRule>
    <cfRule type="expression" dxfId="952" priority="12">
      <formula>F89&lt;0</formula>
    </cfRule>
  </conditionalFormatting>
  <conditionalFormatting sqref="H89:H110">
    <cfRule type="expression" dxfId="951" priority="9">
      <formula>H89&gt;0</formula>
    </cfRule>
    <cfRule type="expression" dxfId="950" priority="10">
      <formula>H89&lt;0</formula>
    </cfRule>
  </conditionalFormatting>
  <conditionalFormatting sqref="Q10">
    <cfRule type="expression" dxfId="949" priority="7">
      <formula>Q10&gt;0</formula>
    </cfRule>
    <cfRule type="expression" dxfId="948" priority="8">
      <formula>Q10&lt;0</formula>
    </cfRule>
  </conditionalFormatting>
  <conditionalFormatting sqref="J25:J38">
    <cfRule type="expression" dxfId="947" priority="5">
      <formula>J25&gt;0</formula>
    </cfRule>
    <cfRule type="expression" dxfId="946" priority="6">
      <formula>J25&lt;0</formula>
    </cfRule>
  </conditionalFormatting>
  <conditionalFormatting sqref="K25:K38">
    <cfRule type="expression" dxfId="945" priority="3">
      <formula>K25&gt;0</formula>
    </cfRule>
    <cfRule type="expression" dxfId="944" priority="4">
      <formula>K25&lt;0</formula>
    </cfRule>
  </conditionalFormatting>
  <conditionalFormatting sqref="L25:L38">
    <cfRule type="expression" dxfId="943" priority="1">
      <formula>L25&gt;0</formula>
    </cfRule>
    <cfRule type="expression" dxfId="9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68.22</v>
      </c>
      <c r="R4" s="487">
        <v>1.32E-2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98" t="s">
        <v>78</v>
      </c>
      <c r="P44" s="79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75.042000000000002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74.359800000000007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73.677599999999998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72.995400000000004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72.313200000000009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71.631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70.948800000000006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70.266599999999997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69.584400000000002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68.902199999999993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68.22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67.537800000000004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66.855599999999995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66.173400000000001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65.491199999999992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64.808999999999997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64.126799999999989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63.444600000000001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62.7624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62.080199999999998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61.398000000000003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41" priority="57">
      <formula>F27&gt;0</formula>
    </cfRule>
    <cfRule type="expression" dxfId="940" priority="58">
      <formula>F27&lt;0</formula>
    </cfRule>
  </conditionalFormatting>
  <conditionalFormatting sqref="H28:H33">
    <cfRule type="expression" dxfId="939" priority="53">
      <formula>H28&gt;0</formula>
    </cfRule>
    <cfRule type="expression" dxfId="938" priority="54">
      <formula>H28&lt;0</formula>
    </cfRule>
  </conditionalFormatting>
  <conditionalFormatting sqref="F24:F26">
    <cfRule type="expression" dxfId="937" priority="39">
      <formula>F24&gt;0</formula>
    </cfRule>
    <cfRule type="expression" dxfId="936" priority="40">
      <formula>F24&lt;0</formula>
    </cfRule>
  </conditionalFormatting>
  <conditionalFormatting sqref="Q8">
    <cfRule type="expression" dxfId="935" priority="33">
      <formula>Q8&gt;0</formula>
    </cfRule>
    <cfRule type="expression" dxfId="934" priority="34">
      <formula>Q8&lt;0</formula>
    </cfRule>
  </conditionalFormatting>
  <conditionalFormatting sqref="Q7">
    <cfRule type="expression" dxfId="933" priority="35">
      <formula>Q7&gt;0</formula>
    </cfRule>
    <cfRule type="expression" dxfId="932" priority="36">
      <formula>Q7&lt;0</formula>
    </cfRule>
  </conditionalFormatting>
  <conditionalFormatting sqref="F34">
    <cfRule type="expression" dxfId="931" priority="31">
      <formula>F34&gt;0</formula>
    </cfRule>
    <cfRule type="expression" dxfId="930" priority="32">
      <formula>F34&lt;0</formula>
    </cfRule>
  </conditionalFormatting>
  <conditionalFormatting sqref="H34">
    <cfRule type="expression" dxfId="929" priority="29">
      <formula>H34&gt;0</formula>
    </cfRule>
    <cfRule type="expression" dxfId="928" priority="30">
      <formula>H34&lt;0</formula>
    </cfRule>
  </conditionalFormatting>
  <conditionalFormatting sqref="M36">
    <cfRule type="expression" dxfId="927" priority="19">
      <formula>M36&gt;0</formula>
    </cfRule>
    <cfRule type="expression" dxfId="926" priority="20">
      <formula>M36&lt;0</formula>
    </cfRule>
  </conditionalFormatting>
  <conditionalFormatting sqref="Q10">
    <cfRule type="expression" dxfId="925" priority="15">
      <formula>Q10&gt;0</formula>
    </cfRule>
    <cfRule type="expression" dxfId="924" priority="16">
      <formula>Q10&lt;0</formula>
    </cfRule>
  </conditionalFormatting>
  <conditionalFormatting sqref="F23">
    <cfRule type="expression" dxfId="923" priority="13">
      <formula>F23&gt;0</formula>
    </cfRule>
    <cfRule type="expression" dxfId="922" priority="14">
      <formula>F23&lt;0</formula>
    </cfRule>
  </conditionalFormatting>
  <conditionalFormatting sqref="I25:J25">
    <cfRule type="expression" dxfId="921" priority="9">
      <formula>I25&gt;0</formula>
    </cfRule>
    <cfRule type="expression" dxfId="920" priority="10">
      <formula>I25&lt;0</formula>
    </cfRule>
  </conditionalFormatting>
  <conditionalFormatting sqref="I26:J27">
    <cfRule type="expression" dxfId="919" priority="7">
      <formula>I26&gt;0</formula>
    </cfRule>
    <cfRule type="expression" dxfId="918" priority="8">
      <formula>I26&lt;0</formula>
    </cfRule>
  </conditionalFormatting>
  <conditionalFormatting sqref="K25:K27">
    <cfRule type="expression" dxfId="917" priority="5">
      <formula>K25&gt;0</formula>
    </cfRule>
    <cfRule type="expression" dxfId="916" priority="6">
      <formula>K25&lt;0</formula>
    </cfRule>
  </conditionalFormatting>
  <conditionalFormatting sqref="I23:J23">
    <cfRule type="expression" dxfId="915" priority="3">
      <formula>I23&gt;0</formula>
    </cfRule>
    <cfRule type="expression" dxfId="9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817</v>
      </c>
      <c r="V1" s="748" t="s">
        <v>767</v>
      </c>
      <c r="W1" s="748" t="s">
        <v>816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C18-H18</f>
        <v>400</v>
      </c>
      <c r="T2" s="724" t="s">
        <v>818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22.57847499999998</v>
      </c>
      <c r="T3" s="725" t="s">
        <v>762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27.3</v>
      </c>
      <c r="R4" s="487">
        <v>4.0000000000000001E-3</v>
      </c>
      <c r="T4" s="726" t="s">
        <v>780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10920</v>
      </c>
      <c r="T5" s="727" t="s">
        <v>773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9031.3899999999921</v>
      </c>
      <c r="T6" s="728" t="s">
        <v>765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3340.8700000000063</v>
      </c>
      <c r="R7">
        <v>250</v>
      </c>
      <c r="T7" s="728" t="s">
        <v>804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1888.6100000000079</v>
      </c>
      <c r="T8" s="728" t="s">
        <v>774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0.20911620470381742</v>
      </c>
      <c r="T9" s="728" t="s">
        <v>775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M123</f>
        <v>1452.2599999999984</v>
      </c>
      <c r="T10" s="728" t="s">
        <v>793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3.663003663003663E-3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768</v>
      </c>
      <c r="U12" s="730"/>
      <c r="V12" s="736">
        <v>7.0000000000000007E-2</v>
      </c>
      <c r="W12" s="736" t="s">
        <v>819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776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802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>D15*C15+E15</f>
        <v>1289</v>
      </c>
      <c r="H15" s="70"/>
      <c r="T15" s="728" t="s">
        <v>769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>D16*C16+E16</f>
        <v>2688</v>
      </c>
      <c r="H16" s="70"/>
      <c r="T16" s="728" t="s">
        <v>770</v>
      </c>
      <c r="U16" s="730"/>
      <c r="V16" s="691"/>
      <c r="W16" s="691"/>
      <c r="X16" s="691"/>
      <c r="Y16" s="691"/>
    </row>
    <row r="17" spans="1:27" x14ac:dyDescent="0.25">
      <c r="T17" s="728" t="s">
        <v>785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SUM(C2:C16)</f>
        <v>1750</v>
      </c>
      <c r="D18" s="18"/>
      <c r="E18" s="18"/>
      <c r="F18" s="18">
        <f>SUM(F2:F16)</f>
        <v>42881.62</v>
      </c>
      <c r="G18" s="14"/>
      <c r="H18" s="14">
        <f>SUM(H2:H11)</f>
        <v>1350</v>
      </c>
      <c r="I18" s="18"/>
      <c r="J18" s="18"/>
      <c r="K18" s="18">
        <f>SUM(K2:K11)</f>
        <v>33585.23000000001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1550</v>
      </c>
      <c r="D19" s="349"/>
      <c r="E19" s="349"/>
      <c r="F19" s="350">
        <f>SumByColor($A$19,F2:F17)</f>
        <v>34678</v>
      </c>
      <c r="G19" s="349"/>
      <c r="H19" s="349">
        <f>SumByColor($A$19,H2:H17)</f>
        <v>1250</v>
      </c>
      <c r="I19" s="349"/>
      <c r="J19" s="349"/>
      <c r="K19" s="350">
        <f>SumByColor($A$19,K2:K17)</f>
        <v>30824</v>
      </c>
      <c r="L19" s="349"/>
      <c r="M19" s="350">
        <f>SumByColor($A$19,M2:M17)</f>
        <v>266</v>
      </c>
      <c r="T19" s="728" t="s">
        <v>781</v>
      </c>
      <c r="U19" s="733" t="s">
        <v>784</v>
      </c>
      <c r="V19" s="728" t="s">
        <v>784</v>
      </c>
      <c r="W19" s="728" t="s">
        <v>784</v>
      </c>
      <c r="X19" s="691"/>
      <c r="Y19" s="691"/>
    </row>
    <row r="20" spans="1:27" x14ac:dyDescent="0.25">
      <c r="T20" s="728" t="s">
        <v>782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804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801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763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777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778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765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804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774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775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766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768</v>
      </c>
      <c r="U33" s="730"/>
      <c r="V33" s="736">
        <v>0.15</v>
      </c>
      <c r="W33" s="749" t="s">
        <v>820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776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802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769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770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803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781</v>
      </c>
      <c r="U39" s="733" t="s">
        <v>794</v>
      </c>
      <c r="V39" s="728" t="s">
        <v>784</v>
      </c>
      <c r="W39" s="728" t="s">
        <v>821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98" t="s">
        <v>78</v>
      </c>
      <c r="P40" s="798"/>
      <c r="T40" s="728" t="s">
        <v>782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30.030000000000005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29.757000000000001</v>
      </c>
      <c r="Q42" s="2"/>
      <c r="T42" s="735" t="s">
        <v>801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29.484000000000002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29.211000000000002</v>
      </c>
      <c r="Q44" s="2"/>
      <c r="T44" s="725" t="s">
        <v>764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28.938000000000002</v>
      </c>
      <c r="Q45" s="2"/>
      <c r="T45" s="728" t="s">
        <v>774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28.665000000000003</v>
      </c>
      <c r="Q46" s="2"/>
      <c r="T46" s="728" t="s">
        <v>775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28.392000000000003</v>
      </c>
      <c r="Q47" s="2"/>
      <c r="T47" s="728" t="s">
        <v>766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28.119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27.846</v>
      </c>
      <c r="Q49" s="2"/>
      <c r="T49" s="728" t="s">
        <v>771</v>
      </c>
      <c r="U49" s="730">
        <v>20</v>
      </c>
      <c r="V49" s="728" t="s">
        <v>809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27.573</v>
      </c>
      <c r="Q50" s="2"/>
      <c r="T50" s="728" t="s">
        <v>779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27.3</v>
      </c>
      <c r="Q51" s="2"/>
      <c r="T51" s="728" t="s">
        <v>805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5" si="28">C52*(E52-D52)</f>
        <v>669.24999999999989</v>
      </c>
      <c r="G52" s="39">
        <f t="shared" ref="G52:G55" si="29">D52*C52</f>
        <v>11740.75</v>
      </c>
      <c r="H52" s="226">
        <f t="shared" ref="H52:H55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27.027000000000001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26.754000000000001</v>
      </c>
      <c r="Q53" s="2"/>
      <c r="T53" s="728" t="s">
        <v>803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400</v>
      </c>
      <c r="B54" s="188">
        <v>43102</v>
      </c>
      <c r="C54" s="7">
        <v>400</v>
      </c>
      <c r="D54" s="43">
        <v>22.85</v>
      </c>
      <c r="E54" s="39">
        <v>26.65</v>
      </c>
      <c r="F54" s="39">
        <f t="shared" si="28"/>
        <v>1519.9999999999989</v>
      </c>
      <c r="G54" s="39">
        <f t="shared" si="29"/>
        <v>9140</v>
      </c>
      <c r="H54" s="226">
        <f t="shared" si="30"/>
        <v>0.16630196936542657</v>
      </c>
      <c r="I54" s="763" t="s">
        <v>891</v>
      </c>
      <c r="J54" s="39"/>
      <c r="K54" s="39">
        <v>2972</v>
      </c>
      <c r="O54" s="81">
        <v>0.97</v>
      </c>
      <c r="P54" s="81">
        <f t="shared" si="12"/>
        <v>26.481000000000002</v>
      </c>
      <c r="T54" s="728" t="s">
        <v>806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400</v>
      </c>
      <c r="B55" s="188">
        <v>43110</v>
      </c>
      <c r="C55" s="10">
        <v>400</v>
      </c>
      <c r="D55" s="39">
        <v>22.8508</v>
      </c>
      <c r="E55" s="39">
        <v>25.91</v>
      </c>
      <c r="F55" s="39">
        <f t="shared" si="28"/>
        <v>1223.6800000000003</v>
      </c>
      <c r="G55" s="39">
        <f t="shared" si="29"/>
        <v>9140.32</v>
      </c>
      <c r="H55" s="226">
        <f t="shared" si="30"/>
        <v>0.13387715090937738</v>
      </c>
      <c r="I55" s="39"/>
      <c r="J55" s="39"/>
      <c r="K55" s="39">
        <v>2676</v>
      </c>
      <c r="O55" s="81">
        <v>0.96</v>
      </c>
      <c r="P55" s="81">
        <f t="shared" si="12"/>
        <v>26.207999999999998</v>
      </c>
      <c r="T55" s="728" t="s">
        <v>807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>
        <v>43112</v>
      </c>
      <c r="C56" s="10">
        <v>400</v>
      </c>
      <c r="D56" s="39">
        <v>22.8508</v>
      </c>
      <c r="E56" s="39">
        <v>27.22</v>
      </c>
      <c r="F56" s="39">
        <f t="shared" ref="F56:F61" si="31">C56*(E56-D56)</f>
        <v>1747.6799999999998</v>
      </c>
      <c r="G56" s="39">
        <f t="shared" ref="G56:G61" si="32">D56*C56</f>
        <v>9140.32</v>
      </c>
      <c r="H56" s="226">
        <f t="shared" ref="H56:H61" si="33">(E56-D56)/D56</f>
        <v>0.1912055595427731</v>
      </c>
      <c r="I56" s="39"/>
      <c r="J56" s="39"/>
      <c r="K56" s="39">
        <v>3120</v>
      </c>
      <c r="O56" s="81">
        <v>0.95</v>
      </c>
      <c r="P56" s="81">
        <f t="shared" si="12"/>
        <v>25.934999999999999</v>
      </c>
      <c r="T56" s="739" t="s">
        <v>808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400</v>
      </c>
      <c r="B57" s="188">
        <v>43116</v>
      </c>
      <c r="C57" s="10">
        <v>450</v>
      </c>
      <c r="D57" s="39">
        <v>23.176200000000001</v>
      </c>
      <c r="E57" s="39">
        <v>25.68</v>
      </c>
      <c r="F57" s="39">
        <f t="shared" si="31"/>
        <v>1126.7099999999991</v>
      </c>
      <c r="G57" s="39">
        <f t="shared" si="32"/>
        <v>10429.290000000001</v>
      </c>
      <c r="H57" s="226">
        <f t="shared" si="33"/>
        <v>0.10803324099722983</v>
      </c>
      <c r="I57" s="39"/>
      <c r="J57" s="39"/>
      <c r="K57" s="39">
        <v>2579</v>
      </c>
      <c r="O57" s="81">
        <v>0.94</v>
      </c>
      <c r="P57" s="81">
        <f t="shared" si="12"/>
        <v>25.661999999999999</v>
      </c>
      <c r="T57" s="735" t="s">
        <v>801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350</v>
      </c>
      <c r="B58" s="188">
        <v>43118</v>
      </c>
      <c r="C58" s="7">
        <v>400</v>
      </c>
      <c r="D58" s="43">
        <v>22.763300000000001</v>
      </c>
      <c r="E58" s="39">
        <v>26.22</v>
      </c>
      <c r="F58" s="39">
        <f t="shared" si="31"/>
        <v>1382.6799999999992</v>
      </c>
      <c r="G58" s="39">
        <f t="shared" si="32"/>
        <v>9105.32</v>
      </c>
      <c r="H58" s="226">
        <f t="shared" si="33"/>
        <v>0.15185408091093988</v>
      </c>
      <c r="I58" s="39">
        <v>22.5</v>
      </c>
      <c r="J58" s="39"/>
      <c r="K58" s="39">
        <v>2835</v>
      </c>
      <c r="O58" s="81">
        <v>0.93</v>
      </c>
      <c r="P58" s="81">
        <f t="shared" si="12"/>
        <v>25.389000000000003</v>
      </c>
      <c r="T58" s="728"/>
      <c r="U58" s="732"/>
      <c r="V58" s="691"/>
      <c r="W58" s="691"/>
      <c r="X58" s="691"/>
      <c r="Y58" s="691"/>
    </row>
    <row r="59" spans="1:25" x14ac:dyDescent="0.25">
      <c r="A59">
        <v>350</v>
      </c>
      <c r="B59" s="188">
        <v>43121</v>
      </c>
      <c r="C59" s="10">
        <v>400</v>
      </c>
      <c r="D59" s="39">
        <v>22.76</v>
      </c>
      <c r="E59" s="39">
        <v>26.53</v>
      </c>
      <c r="F59" s="39">
        <f t="shared" si="31"/>
        <v>1507.9999999999998</v>
      </c>
      <c r="G59" s="39">
        <f t="shared" si="32"/>
        <v>9104</v>
      </c>
      <c r="H59" s="226">
        <f t="shared" si="33"/>
        <v>0.16564147627416517</v>
      </c>
      <c r="I59" s="39"/>
      <c r="J59" s="39">
        <v>58.41</v>
      </c>
      <c r="K59" s="39">
        <v>2959</v>
      </c>
      <c r="O59" s="81">
        <v>0.92</v>
      </c>
      <c r="P59" s="81">
        <f t="shared" si="12"/>
        <v>25.116000000000003</v>
      </c>
      <c r="T59" s="728"/>
      <c r="U59" s="732"/>
      <c r="V59" s="691"/>
      <c r="W59" s="691"/>
      <c r="X59" s="691"/>
      <c r="Y59" s="691"/>
    </row>
    <row r="60" spans="1:25" x14ac:dyDescent="0.25">
      <c r="A60">
        <v>250</v>
      </c>
      <c r="B60" s="188">
        <v>43126</v>
      </c>
      <c r="C60" s="10">
        <v>300</v>
      </c>
      <c r="D60" s="39">
        <v>21.144600000000001</v>
      </c>
      <c r="E60" s="39">
        <v>27.6</v>
      </c>
      <c r="F60" s="39">
        <f t="shared" si="31"/>
        <v>1936.6200000000003</v>
      </c>
      <c r="G60" s="39">
        <f t="shared" si="32"/>
        <v>6343.38</v>
      </c>
      <c r="H60" s="226">
        <f t="shared" si="33"/>
        <v>0.30529780653216426</v>
      </c>
      <c r="I60" s="39"/>
      <c r="J60" s="39"/>
      <c r="K60" s="39">
        <v>3389</v>
      </c>
      <c r="O60" s="81">
        <v>0.91</v>
      </c>
      <c r="P60" s="81">
        <f t="shared" si="12"/>
        <v>24.843</v>
      </c>
      <c r="T60" s="729" t="s">
        <v>772</v>
      </c>
      <c r="U60" s="732"/>
      <c r="V60" s="691"/>
      <c r="W60" s="691"/>
      <c r="X60" s="691"/>
      <c r="Y60" s="691"/>
    </row>
    <row r="61" spans="1:25" x14ac:dyDescent="0.25">
      <c r="A61">
        <v>250</v>
      </c>
      <c r="B61" s="188">
        <v>43131</v>
      </c>
      <c r="C61" s="10">
        <v>400</v>
      </c>
      <c r="D61" s="39">
        <v>22.578499999999998</v>
      </c>
      <c r="E61" s="39">
        <v>27.3</v>
      </c>
      <c r="F61" s="39">
        <f t="shared" si="31"/>
        <v>1888.600000000001</v>
      </c>
      <c r="G61" s="39">
        <f t="shared" si="32"/>
        <v>9031.4</v>
      </c>
      <c r="H61" s="226">
        <f t="shared" si="33"/>
        <v>0.20911486591226178</v>
      </c>
      <c r="I61" s="39"/>
      <c r="J61" s="39"/>
      <c r="K61" s="39">
        <v>3341</v>
      </c>
      <c r="O61" s="81">
        <v>0.9</v>
      </c>
      <c r="P61" s="81">
        <f t="shared" si="12"/>
        <v>24.57</v>
      </c>
      <c r="T61" s="728"/>
      <c r="U61" s="732"/>
      <c r="V61" s="691"/>
      <c r="W61" s="691"/>
      <c r="X61" s="691"/>
      <c r="Y61" s="691"/>
    </row>
    <row r="62" spans="1:25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T62" s="729" t="s">
        <v>798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T63" s="729" t="s">
        <v>796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T64" s="729" t="s">
        <v>795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T65" s="729" t="s">
        <v>797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T66" s="729"/>
      <c r="U66" s="732"/>
      <c r="V66" s="691"/>
      <c r="W66" s="691"/>
      <c r="X66" s="691"/>
      <c r="Y66" s="691"/>
    </row>
    <row r="67" spans="2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2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799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800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2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2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2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2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2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2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787</v>
      </c>
      <c r="T76" s="22" t="s">
        <v>786</v>
      </c>
    </row>
    <row r="80" spans="2:28" x14ac:dyDescent="0.25">
      <c r="B80" s="498" t="s">
        <v>113</v>
      </c>
      <c r="C80" s="498" t="s">
        <v>146</v>
      </c>
      <c r="D80" s="499" t="s">
        <v>145</v>
      </c>
      <c r="E80" s="500" t="s">
        <v>147</v>
      </c>
      <c r="F80" s="500" t="s">
        <v>65</v>
      </c>
      <c r="G80" s="502" t="s">
        <v>151</v>
      </c>
      <c r="H80" s="502" t="s">
        <v>88</v>
      </c>
      <c r="I80" s="502" t="s">
        <v>154</v>
      </c>
      <c r="T80" s="694" t="s">
        <v>113</v>
      </c>
      <c r="U80" s="694" t="s">
        <v>739</v>
      </c>
      <c r="V80" s="694" t="s">
        <v>740</v>
      </c>
      <c r="W80" s="692" t="s">
        <v>733</v>
      </c>
      <c r="X80" s="692" t="s">
        <v>734</v>
      </c>
      <c r="Y80" s="694" t="s">
        <v>736</v>
      </c>
      <c r="Z80" s="694" t="s">
        <v>737</v>
      </c>
      <c r="AA80" s="692" t="s">
        <v>735</v>
      </c>
      <c r="AB80" s="693" t="s">
        <v>738</v>
      </c>
    </row>
    <row r="81" spans="2:28" x14ac:dyDescent="0.25">
      <c r="B81" s="370">
        <v>42548</v>
      </c>
      <c r="C81" s="371">
        <v>100</v>
      </c>
      <c r="D81" s="372">
        <v>25</v>
      </c>
      <c r="E81" s="372">
        <v>24.69</v>
      </c>
      <c r="F81" s="372">
        <f t="shared" ref="F81:F86" si="34">C81*(E81-D81)</f>
        <v>-30.999999999999872</v>
      </c>
      <c r="G81" s="372">
        <f t="shared" ref="G81:G86" si="35">D81*C81</f>
        <v>2500</v>
      </c>
      <c r="H81" s="373">
        <f t="shared" ref="H81:H86" si="36">(E81-D81)/D81</f>
        <v>-1.2399999999999949E-2</v>
      </c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370">
        <v>42549</v>
      </c>
      <c r="C82" s="371">
        <v>100</v>
      </c>
      <c r="D82" s="372">
        <v>25</v>
      </c>
      <c r="E82" s="372">
        <v>25.26</v>
      </c>
      <c r="F82" s="372">
        <f t="shared" si="34"/>
        <v>26.000000000000156</v>
      </c>
      <c r="G82" s="372">
        <f t="shared" si="35"/>
        <v>2500</v>
      </c>
      <c r="H82" s="373">
        <f t="shared" si="36"/>
        <v>1.0400000000000062E-2</v>
      </c>
      <c r="I82" s="372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370">
        <v>42552</v>
      </c>
      <c r="C83" s="371">
        <v>100</v>
      </c>
      <c r="D83" s="372">
        <v>25</v>
      </c>
      <c r="E83" s="372">
        <v>26.57</v>
      </c>
      <c r="F83" s="372">
        <f t="shared" si="34"/>
        <v>157.00000000000003</v>
      </c>
      <c r="G83" s="372">
        <f t="shared" si="35"/>
        <v>2500</v>
      </c>
      <c r="H83" s="373">
        <f t="shared" si="36"/>
        <v>6.2800000000000009E-2</v>
      </c>
      <c r="I83" s="372"/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370">
        <v>42556</v>
      </c>
      <c r="C84" s="371">
        <v>100</v>
      </c>
      <c r="D84" s="372">
        <v>25</v>
      </c>
      <c r="E84" s="372">
        <v>25.47</v>
      </c>
      <c r="F84" s="372">
        <f t="shared" si="34"/>
        <v>46.999999999999886</v>
      </c>
      <c r="G84" s="372">
        <f t="shared" si="35"/>
        <v>2500</v>
      </c>
      <c r="H84" s="373">
        <f t="shared" si="36"/>
        <v>1.8799999999999956E-2</v>
      </c>
      <c r="I84" s="372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42562</v>
      </c>
      <c r="C85" s="371">
        <v>100</v>
      </c>
      <c r="D85" s="372">
        <v>25</v>
      </c>
      <c r="E85" s="372">
        <v>25.69</v>
      </c>
      <c r="F85" s="372">
        <f t="shared" si="34"/>
        <v>69.000000000000128</v>
      </c>
      <c r="G85" s="372">
        <f t="shared" si="35"/>
        <v>2500</v>
      </c>
      <c r="H85" s="373">
        <f t="shared" si="36"/>
        <v>2.7600000000000052E-2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42563</v>
      </c>
      <c r="C86" s="371">
        <v>100</v>
      </c>
      <c r="D86" s="372">
        <v>25</v>
      </c>
      <c r="E86" s="372">
        <v>26.48</v>
      </c>
      <c r="F86" s="372">
        <f t="shared" si="34"/>
        <v>148.00000000000006</v>
      </c>
      <c r="G86" s="372">
        <f t="shared" si="35"/>
        <v>2500</v>
      </c>
      <c r="H86" s="373">
        <f t="shared" si="36"/>
        <v>5.9200000000000016E-2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42569</v>
      </c>
      <c r="C87" s="371">
        <v>100</v>
      </c>
      <c r="D87" s="372">
        <v>25</v>
      </c>
      <c r="E87" s="372">
        <v>29.28</v>
      </c>
      <c r="F87" s="372">
        <f t="shared" ref="F87:F93" si="37">C87*(E87-D87)</f>
        <v>428.00000000000011</v>
      </c>
      <c r="G87" s="372">
        <f t="shared" ref="G87:G93" si="38">D87*C87</f>
        <v>2500</v>
      </c>
      <c r="H87" s="373">
        <f t="shared" ref="H87:H93" si="39">(E87-D87)/D87</f>
        <v>0.17120000000000005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42570</v>
      </c>
      <c r="C88" s="371">
        <v>100</v>
      </c>
      <c r="D88" s="372">
        <v>25</v>
      </c>
      <c r="E88" s="372">
        <v>28.68</v>
      </c>
      <c r="F88" s="372">
        <f t="shared" si="37"/>
        <v>368</v>
      </c>
      <c r="G88" s="372">
        <f t="shared" si="38"/>
        <v>2500</v>
      </c>
      <c r="H88" s="373">
        <f t="shared" si="39"/>
        <v>0.1472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42571</v>
      </c>
      <c r="C89" s="371">
        <v>100</v>
      </c>
      <c r="D89" s="372">
        <v>25</v>
      </c>
      <c r="E89" s="372">
        <v>29.01</v>
      </c>
      <c r="F89" s="372">
        <f t="shared" si="37"/>
        <v>401.00000000000017</v>
      </c>
      <c r="G89" s="372">
        <f t="shared" si="38"/>
        <v>2500</v>
      </c>
      <c r="H89" s="373">
        <f t="shared" si="39"/>
        <v>0.16040000000000007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42572</v>
      </c>
      <c r="C90" s="371">
        <v>100</v>
      </c>
      <c r="D90" s="372">
        <v>25</v>
      </c>
      <c r="E90" s="372">
        <v>28.89</v>
      </c>
      <c r="F90" s="372">
        <f t="shared" si="37"/>
        <v>389.00000000000006</v>
      </c>
      <c r="G90" s="372">
        <f t="shared" si="38"/>
        <v>2500</v>
      </c>
      <c r="H90" s="373">
        <f t="shared" si="39"/>
        <v>0.15560000000000002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42576</v>
      </c>
      <c r="C91" s="371">
        <v>100</v>
      </c>
      <c r="D91" s="372">
        <v>25</v>
      </c>
      <c r="E91" s="372">
        <v>28.63</v>
      </c>
      <c r="F91" s="372">
        <f t="shared" si="37"/>
        <v>362.99999999999989</v>
      </c>
      <c r="G91" s="372">
        <f t="shared" si="38"/>
        <v>2500</v>
      </c>
      <c r="H91" s="373">
        <f t="shared" si="39"/>
        <v>0.14519999999999997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42577</v>
      </c>
      <c r="C92" s="371">
        <v>100</v>
      </c>
      <c r="D92" s="372">
        <v>25</v>
      </c>
      <c r="E92" s="372">
        <v>29.34</v>
      </c>
      <c r="F92" s="372">
        <f t="shared" si="37"/>
        <v>434</v>
      </c>
      <c r="G92" s="372">
        <f t="shared" si="38"/>
        <v>2500</v>
      </c>
      <c r="H92" s="373">
        <f t="shared" si="39"/>
        <v>0.1736</v>
      </c>
      <c r="I92" s="372"/>
    </row>
    <row r="93" spans="2:28" x14ac:dyDescent="0.25">
      <c r="B93" s="370">
        <v>42580</v>
      </c>
      <c r="C93" s="371">
        <v>100</v>
      </c>
      <c r="D93" s="372">
        <v>25</v>
      </c>
      <c r="E93" s="372">
        <v>27</v>
      </c>
      <c r="F93" s="372">
        <f t="shared" si="37"/>
        <v>200</v>
      </c>
      <c r="G93" s="372">
        <f t="shared" si="38"/>
        <v>2500</v>
      </c>
      <c r="H93" s="373">
        <f t="shared" si="39"/>
        <v>0.08</v>
      </c>
      <c r="I93" s="372"/>
    </row>
    <row r="94" spans="2:28" x14ac:dyDescent="0.25">
      <c r="B94" s="370">
        <v>42584</v>
      </c>
      <c r="C94" s="371">
        <v>0</v>
      </c>
      <c r="D94" s="372"/>
      <c r="E94" s="372"/>
      <c r="F94" s="372">
        <v>287.94</v>
      </c>
      <c r="G94" s="372"/>
      <c r="H94" s="373"/>
      <c r="I94" s="372"/>
    </row>
    <row r="95" spans="2:28" x14ac:dyDescent="0.25">
      <c r="B95" s="188"/>
      <c r="C95" s="10"/>
      <c r="D95" s="39"/>
      <c r="E95" s="39"/>
      <c r="F95" s="39"/>
      <c r="G95" s="39"/>
      <c r="H95" s="226"/>
      <c r="I95" s="39"/>
    </row>
    <row r="96" spans="2:28" x14ac:dyDescent="0.25">
      <c r="B96" s="186" t="s">
        <v>113</v>
      </c>
      <c r="C96" s="186" t="s">
        <v>146</v>
      </c>
      <c r="D96" s="187" t="s">
        <v>145</v>
      </c>
      <c r="E96" s="189" t="s">
        <v>147</v>
      </c>
      <c r="F96" s="189" t="s">
        <v>65</v>
      </c>
      <c r="G96" s="224" t="s">
        <v>151</v>
      </c>
      <c r="H96" s="224" t="s">
        <v>88</v>
      </c>
      <c r="I96" s="224" t="s">
        <v>154</v>
      </c>
    </row>
    <row r="97" spans="2:9" x14ac:dyDescent="0.25">
      <c r="B97" s="259">
        <v>42627</v>
      </c>
      <c r="C97" s="254">
        <v>50</v>
      </c>
      <c r="D97" s="255">
        <v>25.74</v>
      </c>
      <c r="E97" s="255">
        <v>25.83</v>
      </c>
      <c r="F97" s="255">
        <f>C97*(E97-D97)</f>
        <v>4.4999999999999929</v>
      </c>
      <c r="G97" s="255">
        <f>D97*C97</f>
        <v>1287</v>
      </c>
      <c r="H97" s="269">
        <f>(E97-D97)/D97</f>
        <v>3.4965034965034913E-3</v>
      </c>
      <c r="I97" s="255"/>
    </row>
    <row r="98" spans="2:9" x14ac:dyDescent="0.25">
      <c r="B98" s="259">
        <v>42629</v>
      </c>
      <c r="C98" s="254">
        <v>50</v>
      </c>
      <c r="D98" s="255">
        <v>25.74</v>
      </c>
      <c r="E98" s="255">
        <v>25.54</v>
      </c>
      <c r="F98" s="255">
        <f t="shared" ref="F98:F103" si="40">C98*(E98-D98)</f>
        <v>-9.9999999999999645</v>
      </c>
      <c r="G98" s="255">
        <f t="shared" ref="G98:G103" si="41">D98*C98</f>
        <v>1287</v>
      </c>
      <c r="H98" s="269">
        <f t="shared" ref="H98:H103" si="42">(E98-D98)/D98</f>
        <v>-7.7700077700077431E-3</v>
      </c>
      <c r="I98" s="255"/>
    </row>
    <row r="99" spans="2:9" x14ac:dyDescent="0.25">
      <c r="B99" s="259">
        <v>42636</v>
      </c>
      <c r="C99" s="254">
        <v>50</v>
      </c>
      <c r="D99" s="255">
        <v>25.74</v>
      </c>
      <c r="E99" s="255">
        <v>24.82</v>
      </c>
      <c r="F99" s="255">
        <f t="shared" si="40"/>
        <v>-45.999999999999908</v>
      </c>
      <c r="G99" s="255">
        <f t="shared" si="41"/>
        <v>1287</v>
      </c>
      <c r="H99" s="269">
        <f t="shared" si="42"/>
        <v>-3.5742035742035674E-2</v>
      </c>
      <c r="I99" s="255"/>
    </row>
    <row r="100" spans="2:9" x14ac:dyDescent="0.25">
      <c r="B100" s="259">
        <v>42639</v>
      </c>
      <c r="C100" s="254">
        <v>100</v>
      </c>
      <c r="D100" s="255">
        <v>24.96</v>
      </c>
      <c r="E100" s="255">
        <v>24.14</v>
      </c>
      <c r="F100" s="255">
        <f t="shared" si="40"/>
        <v>-82.000000000000028</v>
      </c>
      <c r="G100" s="255">
        <f t="shared" si="41"/>
        <v>2496</v>
      </c>
      <c r="H100" s="269">
        <f t="shared" si="42"/>
        <v>-3.2852564102564111E-2</v>
      </c>
      <c r="I100" s="255"/>
    </row>
    <row r="101" spans="2:9" x14ac:dyDescent="0.25">
      <c r="B101" s="259">
        <v>42639</v>
      </c>
      <c r="C101" s="254">
        <v>150</v>
      </c>
      <c r="D101" s="255">
        <v>24.8</v>
      </c>
      <c r="E101" s="255">
        <v>24.14</v>
      </c>
      <c r="F101" s="255">
        <f t="shared" si="40"/>
        <v>-99.000000000000028</v>
      </c>
      <c r="G101" s="255">
        <f t="shared" si="41"/>
        <v>3720</v>
      </c>
      <c r="H101" s="269">
        <f t="shared" si="42"/>
        <v>-2.6612903225806457E-2</v>
      </c>
      <c r="I101" s="255"/>
    </row>
    <row r="102" spans="2:9" x14ac:dyDescent="0.25">
      <c r="B102" s="259">
        <v>42640</v>
      </c>
      <c r="C102" s="254">
        <v>150</v>
      </c>
      <c r="D102" s="255">
        <v>24.8</v>
      </c>
      <c r="E102" s="255">
        <v>23.99</v>
      </c>
      <c r="F102" s="255">
        <f t="shared" si="40"/>
        <v>-121.50000000000034</v>
      </c>
      <c r="G102" s="255">
        <f t="shared" si="41"/>
        <v>3720</v>
      </c>
      <c r="H102" s="269">
        <f t="shared" si="42"/>
        <v>-3.2661290322580736E-2</v>
      </c>
      <c r="I102" s="255"/>
    </row>
    <row r="103" spans="2:9" x14ac:dyDescent="0.25">
      <c r="B103" s="259">
        <v>42643</v>
      </c>
      <c r="C103" s="254">
        <v>150</v>
      </c>
      <c r="D103" s="255">
        <v>24.8</v>
      </c>
      <c r="E103" s="255">
        <v>24.46</v>
      </c>
      <c r="F103" s="255">
        <f t="shared" si="40"/>
        <v>-50.999999999999979</v>
      </c>
      <c r="G103" s="255">
        <f t="shared" si="41"/>
        <v>3720</v>
      </c>
      <c r="H103" s="269">
        <f t="shared" si="42"/>
        <v>-1.3709677419354832E-2</v>
      </c>
      <c r="I103" s="255"/>
    </row>
    <row r="104" spans="2:9" x14ac:dyDescent="0.25">
      <c r="B104" s="259">
        <v>42646</v>
      </c>
      <c r="C104" s="254">
        <v>150</v>
      </c>
      <c r="D104" s="255">
        <v>24.8</v>
      </c>
      <c r="E104" s="255">
        <v>24.89</v>
      </c>
      <c r="F104" s="255">
        <f t="shared" ref="F104:F115" si="43">C104*(E104-D104)</f>
        <v>13.499999999999979</v>
      </c>
      <c r="G104" s="255">
        <f t="shared" ref="G104:G115" si="44">D104*C104</f>
        <v>3720</v>
      </c>
      <c r="H104" s="269">
        <f t="shared" ref="H104:H115" si="45">(E104-D104)/D104</f>
        <v>3.6290322580645102E-3</v>
      </c>
      <c r="I104" s="255"/>
    </row>
    <row r="105" spans="2:9" x14ac:dyDescent="0.25">
      <c r="B105" s="259">
        <v>42648</v>
      </c>
      <c r="C105" s="254">
        <v>150</v>
      </c>
      <c r="D105" s="255">
        <v>24.8</v>
      </c>
      <c r="E105" s="255">
        <v>25.07</v>
      </c>
      <c r="F105" s="255">
        <f t="shared" si="43"/>
        <v>40.499999999999936</v>
      </c>
      <c r="G105" s="255">
        <f t="shared" si="44"/>
        <v>3720</v>
      </c>
      <c r="H105" s="269">
        <f t="shared" si="45"/>
        <v>1.0887096774193531E-2</v>
      </c>
      <c r="I105" s="255"/>
    </row>
    <row r="106" spans="2:9" x14ac:dyDescent="0.25">
      <c r="B106" s="259">
        <v>42649</v>
      </c>
      <c r="C106" s="254">
        <v>150</v>
      </c>
      <c r="D106" s="255">
        <v>24.8</v>
      </c>
      <c r="E106" s="255">
        <v>24.85</v>
      </c>
      <c r="F106" s="255">
        <f t="shared" si="43"/>
        <v>7.5000000000001066</v>
      </c>
      <c r="G106" s="255">
        <f t="shared" si="44"/>
        <v>3720</v>
      </c>
      <c r="H106" s="269">
        <f t="shared" si="45"/>
        <v>2.0161290322580931E-3</v>
      </c>
      <c r="I106" s="255"/>
    </row>
    <row r="107" spans="2:9" x14ac:dyDescent="0.25">
      <c r="B107" s="259">
        <v>42650</v>
      </c>
      <c r="C107" s="254">
        <v>150</v>
      </c>
      <c r="D107" s="255">
        <v>24.8</v>
      </c>
      <c r="E107" s="255">
        <v>24.58</v>
      </c>
      <c r="F107" s="255">
        <f t="shared" si="43"/>
        <v>-33.000000000000362</v>
      </c>
      <c r="G107" s="255">
        <f t="shared" si="44"/>
        <v>3720</v>
      </c>
      <c r="H107" s="269">
        <f t="shared" si="45"/>
        <v>-8.8709677419355811E-3</v>
      </c>
      <c r="I107" s="255"/>
    </row>
    <row r="108" spans="2:9" x14ac:dyDescent="0.25">
      <c r="B108" s="259">
        <v>42661</v>
      </c>
      <c r="C108" s="254">
        <v>150</v>
      </c>
      <c r="D108" s="255">
        <v>24.8</v>
      </c>
      <c r="E108" s="255">
        <v>23.39</v>
      </c>
      <c r="F108" s="255">
        <f t="shared" si="43"/>
        <v>-211.50000000000003</v>
      </c>
      <c r="G108" s="255">
        <f t="shared" si="44"/>
        <v>3720</v>
      </c>
      <c r="H108" s="269">
        <f t="shared" si="45"/>
        <v>-5.6854838709677426E-2</v>
      </c>
      <c r="I108" s="255"/>
    </row>
    <row r="109" spans="2:9" x14ac:dyDescent="0.25">
      <c r="B109" s="259">
        <v>42662</v>
      </c>
      <c r="C109" s="254">
        <v>150</v>
      </c>
      <c r="D109" s="255">
        <v>24.8</v>
      </c>
      <c r="E109" s="255">
        <v>23.84</v>
      </c>
      <c r="F109" s="255">
        <f t="shared" si="43"/>
        <v>-144.00000000000011</v>
      </c>
      <c r="G109" s="255">
        <f t="shared" si="44"/>
        <v>3720</v>
      </c>
      <c r="H109" s="269">
        <f t="shared" si="45"/>
        <v>-3.8709677419354875E-2</v>
      </c>
      <c r="I109" s="255"/>
    </row>
    <row r="110" spans="2:9" x14ac:dyDescent="0.25">
      <c r="B110" s="259">
        <v>42664</v>
      </c>
      <c r="C110" s="254">
        <v>150</v>
      </c>
      <c r="D110" s="255">
        <v>24.8</v>
      </c>
      <c r="E110" s="255">
        <v>24.31</v>
      </c>
      <c r="F110" s="255">
        <f t="shared" si="43"/>
        <v>-73.500000000000298</v>
      </c>
      <c r="G110" s="255">
        <f t="shared" si="44"/>
        <v>3720</v>
      </c>
      <c r="H110" s="269">
        <f t="shared" si="45"/>
        <v>-1.975806451612911E-2</v>
      </c>
      <c r="I110" s="255"/>
    </row>
    <row r="111" spans="2:9" x14ac:dyDescent="0.25">
      <c r="B111" s="259">
        <v>42670</v>
      </c>
      <c r="C111" s="254">
        <v>150</v>
      </c>
      <c r="D111" s="255">
        <v>24.626899999999999</v>
      </c>
      <c r="E111" s="255">
        <v>23.93</v>
      </c>
      <c r="F111" s="255">
        <f t="shared" si="43"/>
        <v>-104.53499999999991</v>
      </c>
      <c r="G111" s="255">
        <f t="shared" si="44"/>
        <v>3694.0349999999999</v>
      </c>
      <c r="H111" s="269">
        <f t="shared" si="45"/>
        <v>-2.8298324190214743E-2</v>
      </c>
      <c r="I111" s="255"/>
    </row>
    <row r="112" spans="2:9" x14ac:dyDescent="0.25">
      <c r="B112" s="259">
        <v>42674</v>
      </c>
      <c r="C112" s="254">
        <v>150</v>
      </c>
      <c r="D112" s="255">
        <v>24.626899999999999</v>
      </c>
      <c r="E112" s="255">
        <v>23.53</v>
      </c>
      <c r="F112" s="255">
        <f t="shared" si="43"/>
        <v>-164.53499999999968</v>
      </c>
      <c r="G112" s="255">
        <f t="shared" si="44"/>
        <v>3694.0349999999999</v>
      </c>
      <c r="H112" s="269">
        <f t="shared" si="45"/>
        <v>-4.4540725791715481E-2</v>
      </c>
      <c r="I112" s="255"/>
    </row>
    <row r="113" spans="1:13" x14ac:dyDescent="0.25">
      <c r="B113" s="259">
        <v>42675</v>
      </c>
      <c r="C113" s="254">
        <v>150</v>
      </c>
      <c r="D113" s="255">
        <v>24.264700000000001</v>
      </c>
      <c r="E113" s="255">
        <v>24.32</v>
      </c>
      <c r="F113" s="255">
        <f t="shared" si="43"/>
        <v>8.2949999999998525</v>
      </c>
      <c r="G113" s="255">
        <f t="shared" si="44"/>
        <v>3639.7050000000004</v>
      </c>
      <c r="H113" s="269">
        <f t="shared" si="45"/>
        <v>2.2790308555225912E-3</v>
      </c>
      <c r="I113" s="255"/>
    </row>
    <row r="114" spans="1:13" x14ac:dyDescent="0.25">
      <c r="B114" s="259">
        <v>42676</v>
      </c>
      <c r="C114" s="254">
        <v>150</v>
      </c>
      <c r="D114" s="255">
        <v>24.264700000000001</v>
      </c>
      <c r="E114" s="255">
        <v>24.73</v>
      </c>
      <c r="F114" s="255">
        <f t="shared" si="43"/>
        <v>69.794999999999874</v>
      </c>
      <c r="G114" s="255">
        <f t="shared" si="44"/>
        <v>3639.7050000000004</v>
      </c>
      <c r="H114" s="269">
        <f t="shared" si="45"/>
        <v>1.9176004648728363E-2</v>
      </c>
      <c r="I114" s="255"/>
    </row>
    <row r="115" spans="1:13" x14ac:dyDescent="0.25">
      <c r="B115" s="259">
        <v>42704</v>
      </c>
      <c r="C115" s="254">
        <v>100</v>
      </c>
      <c r="D115" s="255">
        <v>22.507400000000001</v>
      </c>
      <c r="E115" s="255">
        <v>28.4</v>
      </c>
      <c r="F115" s="255">
        <f t="shared" si="43"/>
        <v>589.25999999999976</v>
      </c>
      <c r="G115" s="255">
        <f t="shared" si="44"/>
        <v>2250.7400000000002</v>
      </c>
      <c r="H115" s="269">
        <f t="shared" si="45"/>
        <v>0.26180722784506422</v>
      </c>
      <c r="I115" s="255"/>
    </row>
    <row r="116" spans="1:13" x14ac:dyDescent="0.25">
      <c r="B116" s="259">
        <v>42711</v>
      </c>
      <c r="C116" s="254">
        <v>0</v>
      </c>
      <c r="D116" s="255"/>
      <c r="E116" s="255"/>
      <c r="F116" s="255">
        <v>727.2</v>
      </c>
      <c r="G116" s="255"/>
      <c r="H116" s="269"/>
      <c r="I116" s="255"/>
    </row>
    <row r="117" spans="1:13" x14ac:dyDescent="0.25">
      <c r="B117" s="188"/>
      <c r="C117" s="10"/>
      <c r="D117" s="39"/>
      <c r="E117" s="39"/>
      <c r="F117" s="39"/>
      <c r="G117" s="39"/>
      <c r="H117" s="226"/>
      <c r="I117" s="39"/>
    </row>
    <row r="118" spans="1:13" x14ac:dyDescent="0.25">
      <c r="B118" s="188"/>
      <c r="C118" s="10"/>
      <c r="D118" s="39"/>
      <c r="E118" s="39"/>
      <c r="F118" s="39"/>
      <c r="G118" s="39"/>
      <c r="H118" s="226"/>
      <c r="I118" s="39"/>
    </row>
    <row r="119" spans="1:13" x14ac:dyDescent="0.25">
      <c r="B119" s="188"/>
      <c r="C119" s="10"/>
      <c r="D119" s="39"/>
      <c r="E119" s="39"/>
      <c r="F119" s="39"/>
      <c r="G119" s="39"/>
      <c r="H119" s="226"/>
      <c r="I119" s="39"/>
    </row>
    <row r="123" spans="1:13" x14ac:dyDescent="0.25">
      <c r="L123" t="s">
        <v>65</v>
      </c>
      <c r="M123" s="2">
        <f>K141+M141-F141</f>
        <v>1452.2599999999984</v>
      </c>
    </row>
    <row r="124" spans="1:13" x14ac:dyDescent="0.25">
      <c r="A124" s="460" t="s">
        <v>1</v>
      </c>
      <c r="B124" s="460" t="s">
        <v>2</v>
      </c>
      <c r="C124" s="460" t="s">
        <v>4</v>
      </c>
      <c r="D124" s="461" t="s">
        <v>5</v>
      </c>
      <c r="E124" s="461" t="s">
        <v>94</v>
      </c>
      <c r="F124" s="461" t="s">
        <v>60</v>
      </c>
      <c r="G124" s="460" t="s">
        <v>3</v>
      </c>
      <c r="H124" s="460" t="s">
        <v>6</v>
      </c>
      <c r="I124" s="461" t="s">
        <v>7</v>
      </c>
      <c r="J124" s="461" t="s">
        <v>95</v>
      </c>
      <c r="K124" s="461" t="s">
        <v>61</v>
      </c>
      <c r="L124" s="460" t="s">
        <v>37</v>
      </c>
      <c r="M124" s="460" t="s">
        <v>38</v>
      </c>
    </row>
    <row r="125" spans="1:13" x14ac:dyDescent="0.25">
      <c r="A125" s="462" t="s">
        <v>227</v>
      </c>
      <c r="B125" s="463">
        <v>42548</v>
      </c>
      <c r="C125" s="464">
        <v>100</v>
      </c>
      <c r="D125" s="465">
        <v>25</v>
      </c>
      <c r="E125" s="465">
        <v>0</v>
      </c>
      <c r="F125" s="465">
        <f>D125*C125+E125</f>
        <v>2500</v>
      </c>
      <c r="G125" s="463">
        <v>42584</v>
      </c>
      <c r="H125" s="466">
        <v>100</v>
      </c>
      <c r="I125" s="465">
        <v>27.88</v>
      </c>
      <c r="J125" s="465">
        <v>0.06</v>
      </c>
      <c r="K125" s="465">
        <f>H125*I125-J125</f>
        <v>2787.94</v>
      </c>
      <c r="L125" s="463">
        <v>42719</v>
      </c>
      <c r="M125" s="464">
        <v>41.25</v>
      </c>
    </row>
    <row r="126" spans="1:13" x14ac:dyDescent="0.25">
      <c r="A126" s="467" t="s">
        <v>71</v>
      </c>
      <c r="B126" s="463">
        <v>42627</v>
      </c>
      <c r="C126" s="464">
        <v>50</v>
      </c>
      <c r="D126" s="465">
        <v>25.74</v>
      </c>
      <c r="E126" s="465">
        <v>0</v>
      </c>
      <c r="F126" s="465">
        <v>1287</v>
      </c>
      <c r="G126" s="463" t="s">
        <v>346</v>
      </c>
      <c r="H126" s="466">
        <v>50</v>
      </c>
      <c r="I126" s="465">
        <v>25</v>
      </c>
      <c r="J126" s="465">
        <v>0.03</v>
      </c>
      <c r="K126" s="465">
        <v>1249.97</v>
      </c>
      <c r="L126" s="464"/>
      <c r="M126" s="464"/>
    </row>
    <row r="127" spans="1:13" x14ac:dyDescent="0.25">
      <c r="A127" s="464"/>
      <c r="B127" s="463">
        <v>42639</v>
      </c>
      <c r="C127" s="464">
        <v>50</v>
      </c>
      <c r="D127" s="465">
        <v>24.48</v>
      </c>
      <c r="E127" s="465">
        <v>0</v>
      </c>
      <c r="F127" s="465">
        <v>1224</v>
      </c>
      <c r="G127" s="463" t="s">
        <v>346</v>
      </c>
      <c r="H127" s="466">
        <v>100</v>
      </c>
      <c r="I127" s="465">
        <v>24.88</v>
      </c>
      <c r="J127" s="465">
        <v>0.05</v>
      </c>
      <c r="K127" s="465">
        <v>2487.9499999999998</v>
      </c>
      <c r="L127" s="464"/>
      <c r="M127" s="464"/>
    </row>
    <row r="128" spans="1:13" x14ac:dyDescent="0.25">
      <c r="A128" s="464"/>
      <c r="B128" s="463">
        <v>42639</v>
      </c>
      <c r="C128" s="464">
        <v>50</v>
      </c>
      <c r="D128" s="465">
        <v>24.18</v>
      </c>
      <c r="E128" s="465">
        <v>0</v>
      </c>
      <c r="F128" s="465">
        <v>1209</v>
      </c>
      <c r="G128" s="463" t="s">
        <v>346</v>
      </c>
      <c r="H128" s="466">
        <v>50</v>
      </c>
      <c r="I128" s="465">
        <v>27.78</v>
      </c>
      <c r="J128" s="465">
        <v>0.03</v>
      </c>
      <c r="K128" s="465">
        <v>1388.97</v>
      </c>
      <c r="L128" s="464"/>
      <c r="M128" s="464"/>
    </row>
    <row r="129" spans="1:13" x14ac:dyDescent="0.25">
      <c r="A129" s="464"/>
      <c r="B129" s="463">
        <v>42670</v>
      </c>
      <c r="C129" s="464">
        <v>50</v>
      </c>
      <c r="D129" s="465">
        <v>24.48</v>
      </c>
      <c r="E129" s="465">
        <v>0</v>
      </c>
      <c r="F129" s="465">
        <v>1224</v>
      </c>
      <c r="G129" s="463" t="s">
        <v>346</v>
      </c>
      <c r="H129" s="466">
        <v>100</v>
      </c>
      <c r="I129" s="465">
        <v>29.78</v>
      </c>
      <c r="J129" s="465">
        <v>0.06</v>
      </c>
      <c r="K129" s="465">
        <v>2977.94</v>
      </c>
      <c r="L129" s="464"/>
      <c r="M129" s="464"/>
    </row>
    <row r="130" spans="1:13" x14ac:dyDescent="0.25">
      <c r="A130" s="464"/>
      <c r="B130" s="463" t="s">
        <v>346</v>
      </c>
      <c r="C130" s="464">
        <v>100</v>
      </c>
      <c r="D130" s="465">
        <v>24.34</v>
      </c>
      <c r="E130" s="465">
        <v>-0.37</v>
      </c>
      <c r="F130" s="465">
        <v>2433.63</v>
      </c>
      <c r="G130" s="464"/>
      <c r="H130" s="466"/>
      <c r="I130" s="465"/>
      <c r="J130" s="465"/>
      <c r="K130" s="465"/>
      <c r="L130" s="464"/>
      <c r="M130" s="464"/>
    </row>
    <row r="131" spans="1:13" x14ac:dyDescent="0.25">
      <c r="A131" s="464"/>
      <c r="B131" s="510">
        <v>42723</v>
      </c>
      <c r="C131" s="511">
        <v>100</v>
      </c>
      <c r="D131" s="513">
        <v>27.98</v>
      </c>
      <c r="E131" s="513">
        <v>0</v>
      </c>
      <c r="F131" s="513">
        <f>D131*C131+E131</f>
        <v>2798</v>
      </c>
      <c r="G131" s="510">
        <v>42724</v>
      </c>
      <c r="H131" s="511">
        <v>100</v>
      </c>
      <c r="I131" s="513">
        <v>27.94</v>
      </c>
      <c r="J131" s="513">
        <v>0.06</v>
      </c>
      <c r="K131" s="513">
        <f>I131*H131-J131</f>
        <v>2793.94</v>
      </c>
      <c r="L131" s="464"/>
      <c r="M131" s="464"/>
    </row>
    <row r="132" spans="1:13" x14ac:dyDescent="0.25">
      <c r="A132" s="464"/>
      <c r="B132" s="445">
        <v>42724</v>
      </c>
      <c r="C132" s="7">
        <v>100</v>
      </c>
      <c r="D132" s="43">
        <v>27.58</v>
      </c>
      <c r="E132" s="43">
        <v>0</v>
      </c>
      <c r="F132" s="43">
        <f>D132*C132+E132</f>
        <v>2758</v>
      </c>
      <c r="G132" s="445">
        <v>42758</v>
      </c>
      <c r="H132" s="80">
        <v>100</v>
      </c>
      <c r="I132" s="43">
        <v>31.58</v>
      </c>
      <c r="J132" s="43">
        <v>7.0000000000000007E-2</v>
      </c>
      <c r="K132" s="43">
        <f>H132*I132-J132</f>
        <v>3157.93</v>
      </c>
      <c r="L132" s="464"/>
      <c r="M132" s="464"/>
    </row>
    <row r="133" spans="1:13" x14ac:dyDescent="0.25">
      <c r="A133" s="464"/>
      <c r="B133" s="464"/>
      <c r="C133" s="464"/>
      <c r="D133" s="465"/>
      <c r="E133" s="465"/>
      <c r="F133" s="465"/>
      <c r="G133" s="464"/>
      <c r="H133" s="466"/>
      <c r="I133" s="465"/>
      <c r="J133" s="465"/>
      <c r="K133" s="465"/>
      <c r="L133" s="464"/>
      <c r="M133" s="464"/>
    </row>
    <row r="134" spans="1:13" x14ac:dyDescent="0.25">
      <c r="A134" s="464"/>
      <c r="B134" s="464"/>
      <c r="C134" s="464"/>
      <c r="D134" s="465"/>
      <c r="E134" s="465"/>
      <c r="F134" s="465"/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464"/>
      <c r="C135" s="464"/>
      <c r="D135" s="465"/>
      <c r="E135" s="465"/>
      <c r="F135" s="465"/>
      <c r="G135" s="464"/>
      <c r="H135" s="466"/>
      <c r="I135" s="465"/>
      <c r="J135" s="465"/>
      <c r="K135" s="465"/>
      <c r="L135" s="464"/>
      <c r="M135" s="464"/>
    </row>
    <row r="136" spans="1:13" x14ac:dyDescent="0.25">
      <c r="A136" s="464"/>
      <c r="B136" s="464"/>
      <c r="C136" s="464"/>
      <c r="D136" s="465"/>
      <c r="E136" s="465"/>
      <c r="F136" s="465"/>
      <c r="G136" s="464"/>
      <c r="H136" s="466"/>
      <c r="I136" s="465"/>
      <c r="J136" s="465"/>
      <c r="K136" s="465"/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4"/>
      <c r="I140" s="465"/>
      <c r="J140" s="465"/>
      <c r="K140" s="465"/>
      <c r="L140" s="464"/>
      <c r="M140" s="464"/>
    </row>
    <row r="141" spans="1:13" x14ac:dyDescent="0.25">
      <c r="A141" s="63" t="s">
        <v>81</v>
      </c>
      <c r="B141" s="64"/>
      <c r="C141" s="64">
        <f>SUM(C125:C140)</f>
        <v>600</v>
      </c>
      <c r="D141" s="65"/>
      <c r="E141" s="65"/>
      <c r="F141" s="65">
        <f>SUM(F125:F140)</f>
        <v>15433.630000000001</v>
      </c>
      <c r="G141" s="64"/>
      <c r="H141" s="559">
        <f>SUM(H125:H140)</f>
        <v>600</v>
      </c>
      <c r="I141" s="65"/>
      <c r="J141" s="65"/>
      <c r="K141" s="65">
        <f>SUM(K125:K140)</f>
        <v>16844.64</v>
      </c>
      <c r="L141" s="64"/>
      <c r="M141" s="65">
        <f>SUM(M125:M133)</f>
        <v>41.25</v>
      </c>
    </row>
    <row r="142" spans="1:13" ht="15.75" thickBot="1" x14ac:dyDescent="0.3">
      <c r="A142" s="468" t="s">
        <v>194</v>
      </c>
      <c r="B142" s="469"/>
      <c r="C142" s="470">
        <f>SumByColor($A$19,C125:C140)</f>
        <v>100</v>
      </c>
      <c r="D142" s="470"/>
      <c r="E142" s="470"/>
      <c r="F142" s="471">
        <f>SumByColor($A$19,F125:F140)</f>
        <v>2758</v>
      </c>
      <c r="G142" s="470"/>
      <c r="H142" s="470">
        <f>SumByColor($A$19,H125:H140)</f>
        <v>100</v>
      </c>
      <c r="I142" s="470"/>
      <c r="J142" s="470"/>
      <c r="K142" s="471">
        <f>SumByColor($A$19,K125:K140)</f>
        <v>3158</v>
      </c>
      <c r="L142" s="470"/>
      <c r="M142" s="471">
        <f>SumByColor($A$19,M125:M140)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95 H94:H95 H101:H119 F101:F119">
    <cfRule type="expression" dxfId="913" priority="40">
      <formula>F94&gt;0</formula>
    </cfRule>
    <cfRule type="expression" dxfId="912" priority="41">
      <formula>F94&lt;0</formula>
    </cfRule>
  </conditionalFormatting>
  <conditionalFormatting sqref="Q7">
    <cfRule type="expression" dxfId="911" priority="28">
      <formula>Q7&gt;0</formula>
    </cfRule>
    <cfRule type="expression" dxfId="910" priority="29">
      <formula>Q7&lt;0</formula>
    </cfRule>
  </conditionalFormatting>
  <conditionalFormatting sqref="Q8">
    <cfRule type="expression" dxfId="909" priority="26">
      <formula>Q8&gt;0</formula>
    </cfRule>
    <cfRule type="expression" dxfId="908" priority="27">
      <formula>Q8&lt;0</formula>
    </cfRule>
  </conditionalFormatting>
  <conditionalFormatting sqref="F81:F93">
    <cfRule type="expression" dxfId="907" priority="24">
      <formula>F81&gt;0</formula>
    </cfRule>
    <cfRule type="expression" dxfId="906" priority="25">
      <formula>F81&lt;0</formula>
    </cfRule>
  </conditionalFormatting>
  <conditionalFormatting sqref="H81:H93">
    <cfRule type="expression" dxfId="905" priority="22">
      <formula>H81&gt;0</formula>
    </cfRule>
    <cfRule type="expression" dxfId="904" priority="23">
      <formula>H81&lt;0</formula>
    </cfRule>
  </conditionalFormatting>
  <conditionalFormatting sqref="H97:H100">
    <cfRule type="expression" dxfId="903" priority="18">
      <formula>H97&gt;0</formula>
    </cfRule>
    <cfRule type="expression" dxfId="902" priority="19">
      <formula>H97&lt;0</formula>
    </cfRule>
  </conditionalFormatting>
  <conditionalFormatting sqref="F97:F100">
    <cfRule type="expression" dxfId="901" priority="20">
      <formula>F97&gt;0</formula>
    </cfRule>
    <cfRule type="expression" dxfId="900" priority="21">
      <formula>F97&lt;0</formula>
    </cfRule>
  </conditionalFormatting>
  <conditionalFormatting sqref="M123">
    <cfRule type="expression" dxfId="899" priority="16">
      <formula>M123&gt;0</formula>
    </cfRule>
    <cfRule type="expression" dxfId="898" priority="17">
      <formula>M123&lt;0</formula>
    </cfRule>
  </conditionalFormatting>
  <conditionalFormatting sqref="F23:F24 F31:F76">
    <cfRule type="expression" dxfId="897" priority="14">
      <formula>F23&gt;0</formula>
    </cfRule>
    <cfRule type="expression" dxfId="896" priority="15">
      <formula>F23&lt;0</formula>
    </cfRule>
  </conditionalFormatting>
  <conditionalFormatting sqref="H23:H24 H31:H76">
    <cfRule type="expression" dxfId="895" priority="12">
      <formula>H23&gt;0</formula>
    </cfRule>
    <cfRule type="expression" dxfId="894" priority="13">
      <formula>H23&lt;0</formula>
    </cfRule>
  </conditionalFormatting>
  <conditionalFormatting sqref="Q10">
    <cfRule type="expression" dxfId="893" priority="10">
      <formula>Q10&gt;0</formula>
    </cfRule>
    <cfRule type="expression" dxfId="892" priority="11">
      <formula>Q10&lt;0</formula>
    </cfRule>
  </conditionalFormatting>
  <conditionalFormatting sqref="F25:F30">
    <cfRule type="expression" dxfId="891" priority="8">
      <formula>F25&gt;0</formula>
    </cfRule>
    <cfRule type="expression" dxfId="890" priority="9">
      <formula>F25&lt;0</formula>
    </cfRule>
  </conditionalFormatting>
  <conditionalFormatting sqref="H25:H30">
    <cfRule type="expression" dxfId="889" priority="6">
      <formula>H25&gt;0</formula>
    </cfRule>
    <cfRule type="expression" dxfId="888" priority="7">
      <formula>H25&lt;0</formula>
    </cfRule>
  </conditionalFormatting>
  <conditionalFormatting sqref="K28:K35">
    <cfRule type="expression" dxfId="887" priority="4">
      <formula>K28&gt;0</formula>
    </cfRule>
    <cfRule type="expression" dxfId="886" priority="5">
      <formula>K28&lt;0</formula>
    </cfRule>
  </conditionalFormatting>
  <conditionalFormatting sqref="K36:K76">
    <cfRule type="expression" dxfId="885" priority="2">
      <formula>K36&gt;0</formula>
    </cfRule>
    <cfRule type="expression" dxfId="88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2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62.48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62.48</v>
      </c>
      <c r="R4" s="487">
        <v>5.9999999999999995E-4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68.728000000000009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68.103200000000001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67.478400000000008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66.8536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66.228800000000007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65.603999999999999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64.979200000000006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64.354399999999998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63.729599999999998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63.104799999999997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62.48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61.855199999999996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61.230399999999996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60.605599999999995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59.980799999999995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59.355999999999995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58.731199999999994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58.106400000000001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57.4816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56.8568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56.231999999999999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2" priority="9">
      <formula>F39&gt;0</formula>
    </cfRule>
    <cfRule type="expression" dxfId="871" priority="10">
      <formula>F39&lt;0</formula>
    </cfRule>
  </conditionalFormatting>
  <conditionalFormatting sqref="F25:F38">
    <cfRule type="expression" dxfId="870" priority="7">
      <formula>F25&gt;0</formula>
    </cfRule>
    <cfRule type="expression" dxfId="869" priority="8">
      <formula>F25&lt;0</formula>
    </cfRule>
  </conditionalFormatting>
  <conditionalFormatting sqref="H25:H38">
    <cfRule type="expression" dxfId="868" priority="5">
      <formula>H25&gt;0</formula>
    </cfRule>
    <cfRule type="expression" dxfId="867" priority="6">
      <formula>H25&lt;0</formula>
    </cfRule>
  </conditionalFormatting>
  <conditionalFormatting sqref="Q7">
    <cfRule type="expression" dxfId="866" priority="3">
      <formula>Q7&gt;0</formula>
    </cfRule>
    <cfRule type="expression" dxfId="865" priority="4">
      <formula>Q7&lt;0</formula>
    </cfRule>
  </conditionalFormatting>
  <conditionalFormatting sqref="Q8">
    <cfRule type="expression" dxfId="864" priority="1">
      <formula>Q8&gt;0</formula>
    </cfRule>
    <cfRule type="expression" dxfId="86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324.76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324.76</v>
      </c>
      <c r="R4" s="509">
        <v>8.3000000000000001E-3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798" t="s">
        <v>78</v>
      </c>
      <c r="P14" s="798"/>
      <c r="W14" s="134"/>
    </row>
    <row r="15" spans="1:23" ht="15.75" thickTop="1" x14ac:dyDescent="0.25">
      <c r="H15" s="70"/>
      <c r="O15" s="81">
        <v>1.1000000000000001</v>
      </c>
      <c r="P15" s="81">
        <f>O15*$Q$4</f>
        <v>357.23600000000005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353.98840000000001</v>
      </c>
      <c r="W16" s="134"/>
    </row>
    <row r="17" spans="1:23" x14ac:dyDescent="0.25">
      <c r="O17" s="81">
        <v>1.08</v>
      </c>
      <c r="P17" s="81">
        <f t="shared" si="0"/>
        <v>350.74080000000004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347.4932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344.24560000000002</v>
      </c>
      <c r="W19" s="134"/>
    </row>
    <row r="20" spans="1:23" x14ac:dyDescent="0.25">
      <c r="O20" s="81">
        <v>1.05</v>
      </c>
      <c r="P20" s="81">
        <f t="shared" si="0"/>
        <v>340.99799999999999</v>
      </c>
      <c r="W20" s="134"/>
    </row>
    <row r="21" spans="1:23" x14ac:dyDescent="0.25">
      <c r="O21" s="81">
        <v>1.04</v>
      </c>
      <c r="P21" s="81">
        <f t="shared" si="0"/>
        <v>337.75040000000001</v>
      </c>
      <c r="W21" s="134"/>
    </row>
    <row r="22" spans="1:23" x14ac:dyDescent="0.25">
      <c r="O22" s="81">
        <v>1.03</v>
      </c>
      <c r="P22" s="81">
        <f t="shared" si="0"/>
        <v>334.50279999999998</v>
      </c>
      <c r="W22" s="134"/>
    </row>
    <row r="23" spans="1:23" x14ac:dyDescent="0.25">
      <c r="O23" s="81">
        <v>1.02</v>
      </c>
      <c r="P23" s="81">
        <f t="shared" si="0"/>
        <v>331.2552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328.00759999999997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324.76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321.51240000000001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318.26479999999998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315.0172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311.76959999999997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308.52199999999999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305.27439999999996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302.02679999999998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298.7792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295.53160000000003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292.28399999999999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62" priority="25">
      <formula>F29&gt;0</formula>
    </cfRule>
    <cfRule type="expression" dxfId="861" priority="26">
      <formula>F29&lt;0</formula>
    </cfRule>
  </conditionalFormatting>
  <conditionalFormatting sqref="Q7">
    <cfRule type="expression" dxfId="860" priority="23">
      <formula>Q7&gt;0</formula>
    </cfRule>
    <cfRule type="expression" dxfId="859" priority="24">
      <formula>Q7&lt;0</formula>
    </cfRule>
  </conditionalFormatting>
  <conditionalFormatting sqref="Q8">
    <cfRule type="expression" dxfId="858" priority="21">
      <formula>Q8&gt;0</formula>
    </cfRule>
    <cfRule type="expression" dxfId="857" priority="22">
      <formula>Q8&lt;0</formula>
    </cfRule>
  </conditionalFormatting>
  <conditionalFormatting sqref="F96:F110">
    <cfRule type="expression" dxfId="856" priority="15">
      <formula>F96&gt;0</formula>
    </cfRule>
    <cfRule type="expression" dxfId="855" priority="16">
      <formula>F96&lt;0</formula>
    </cfRule>
  </conditionalFormatting>
  <conditionalFormatting sqref="H96:H110">
    <cfRule type="expression" dxfId="854" priority="13">
      <formula>H96&gt;0</formula>
    </cfRule>
    <cfRule type="expression" dxfId="853" priority="14">
      <formula>H96&lt;0</formula>
    </cfRule>
  </conditionalFormatting>
  <conditionalFormatting sqref="Q10">
    <cfRule type="expression" dxfId="852" priority="11">
      <formula>Q10&gt;0</formula>
    </cfRule>
    <cfRule type="expression" dxfId="851" priority="12">
      <formula>Q10&lt;0</formula>
    </cfRule>
  </conditionalFormatting>
  <conditionalFormatting sqref="L29:L38">
    <cfRule type="expression" dxfId="850" priority="5">
      <formula>L29&gt;0</formula>
    </cfRule>
    <cfRule type="expression" dxfId="849" priority="6">
      <formula>L29&lt;0</formula>
    </cfRule>
  </conditionalFormatting>
  <conditionalFormatting sqref="F25:F29 H25:H29 J25:K29">
    <cfRule type="expression" dxfId="848" priority="3">
      <formula>F25&gt;0</formula>
    </cfRule>
    <cfRule type="expression" dxfId="847" priority="4">
      <formula>F25&lt;0</formula>
    </cfRule>
  </conditionalFormatting>
  <conditionalFormatting sqref="L25:L29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913</v>
      </c>
      <c r="B2" s="48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950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94.58</v>
      </c>
      <c r="R4" s="509">
        <v>9.2999999999999992E-3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3783.2</v>
      </c>
      <c r="T5" s="1">
        <v>43121</v>
      </c>
      <c r="U5" t="s">
        <v>970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180</v>
      </c>
      <c r="R7" s="29">
        <v>43136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180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4.9955595026642985E-2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2.4106576443222668E-2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104.03800000000001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103.09220000000001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102.1464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101.20060000000001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100.2548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99.308999999999997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98.363200000000006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97.417400000000001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96.471599999999995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95.525800000000004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94.58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93.634199999999993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92.688400000000001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91.742599999999996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90.79679999999999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89.850999999999999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88.905199999999994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87.959400000000002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87.013599999999997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86.067800000000005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85.122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45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875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>C3*D3+E3</f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874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>C4*D4+E4</f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75.680000000000007</v>
      </c>
      <c r="R4" s="509">
        <v>-3.0599999999999999E-2</v>
      </c>
      <c r="T4" s="1"/>
      <c r="U4" t="s">
        <v>878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>C5*D5+E5</f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7568.0000000000009</v>
      </c>
      <c r="U5" t="s">
        <v>876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>C6*D6+E6</f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877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>C7*D7+E7</f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129.66000000000076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129.66000000000076</v>
      </c>
      <c r="T8" s="1">
        <v>43114</v>
      </c>
      <c r="U8" t="s">
        <v>931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1.7431308598423945E-2</v>
      </c>
      <c r="U9" t="s">
        <v>932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798" t="s">
        <v>78</v>
      </c>
      <c r="P16" s="798"/>
      <c r="W16" s="134"/>
    </row>
    <row r="17" spans="1:23" ht="15.75" thickTop="1" x14ac:dyDescent="0.25">
      <c r="O17" s="81">
        <v>1.1000000000000001</v>
      </c>
      <c r="P17" s="81">
        <f>O17*$Q$4</f>
        <v>83.248000000000019</v>
      </c>
      <c r="Q17" s="2"/>
      <c r="W17" s="134"/>
    </row>
    <row r="18" spans="1:23" x14ac:dyDescent="0.25">
      <c r="A18" s="31" t="s">
        <v>81</v>
      </c>
      <c r="B18" s="14"/>
      <c r="C18" s="14">
        <f>SUM(C2:C7)</f>
        <v>300</v>
      </c>
      <c r="D18" s="18"/>
      <c r="E18" s="18"/>
      <c r="F18" s="18">
        <f>SUM(F2:F7)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82.491200000000021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250</v>
      </c>
      <c r="D19" s="349"/>
      <c r="E19" s="349"/>
      <c r="F19" s="350">
        <f>SumByColor($A$19,F2:F17)</f>
        <v>14528</v>
      </c>
      <c r="G19" s="349"/>
      <c r="H19" s="349">
        <f>SumByColor($A$19,H2:H17)</f>
        <v>150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0"/>
        <v>81.734400000000008</v>
      </c>
      <c r="Q19" s="2"/>
      <c r="W19" s="134"/>
    </row>
    <row r="20" spans="1:23" x14ac:dyDescent="0.25">
      <c r="O20" s="81">
        <v>1.07</v>
      </c>
      <c r="P20" s="81">
        <f t="shared" si="0"/>
        <v>80.97760000000001</v>
      </c>
      <c r="Q20" s="2"/>
      <c r="W20" s="134"/>
    </row>
    <row r="21" spans="1:23" x14ac:dyDescent="0.25">
      <c r="O21" s="81">
        <v>1.06</v>
      </c>
      <c r="P21" s="81">
        <f t="shared" si="0"/>
        <v>80.220800000000011</v>
      </c>
      <c r="Q21" s="2"/>
      <c r="W21" s="134"/>
    </row>
    <row r="22" spans="1:23" x14ac:dyDescent="0.25">
      <c r="O22" s="81">
        <v>1.05</v>
      </c>
      <c r="P22" s="81">
        <f t="shared" si="0"/>
        <v>79.464000000000013</v>
      </c>
      <c r="Q22" s="2"/>
      <c r="W22" s="134"/>
    </row>
    <row r="23" spans="1:23" x14ac:dyDescent="0.25">
      <c r="O23" s="81">
        <v>1.04</v>
      </c>
      <c r="P23" s="81">
        <f t="shared" si="0"/>
        <v>78.707200000000014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0"/>
        <v>77.950400000000016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6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77.193600000000004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6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76.436800000000005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6">
        <f t="shared" ref="H27" si="9">(E27-D27)/D27</f>
        <v>-9.741510390268622E-2</v>
      </c>
      <c r="I27" s="39"/>
      <c r="J27" s="39"/>
      <c r="K27" s="39"/>
      <c r="L27" s="158"/>
      <c r="O27" s="81">
        <v>1</v>
      </c>
      <c r="P27" s="81">
        <f t="shared" si="0"/>
        <v>75.680000000000007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6">
        <f t="shared" ref="H28" si="12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0"/>
        <v>74.923200000000008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6">
        <f t="shared" ref="H29" si="15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0"/>
        <v>74.16640000000001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6">
        <f t="shared" ref="H30:H32" si="18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0"/>
        <v>73.409599999999998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6">
        <f t="shared" si="18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0"/>
        <v>72.652799999999999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6">
        <f t="shared" si="18"/>
        <v>-1.7207462560284201E-2</v>
      </c>
      <c r="I32" s="39"/>
      <c r="J32" s="39"/>
      <c r="K32" s="39"/>
      <c r="L32" s="158"/>
      <c r="O32" s="81">
        <v>0.95</v>
      </c>
      <c r="P32" s="81">
        <f t="shared" si="0"/>
        <v>71.896000000000001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19">C33*(E33-D33)</f>
        <v>-285.15999999999906</v>
      </c>
      <c r="G33" s="39">
        <f t="shared" ref="G33:G39" si="20">D33*C33</f>
        <v>7564.16</v>
      </c>
      <c r="H33" s="226">
        <f t="shared" ref="H33:H39" si="21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0"/>
        <v>71.139200000000002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6">
        <f t="shared" si="21"/>
        <v>-1.0597343260851086E-2</v>
      </c>
      <c r="I34" s="39"/>
      <c r="J34" s="39">
        <v>65</v>
      </c>
      <c r="K34" s="197" t="s">
        <v>933</v>
      </c>
      <c r="L34" s="158"/>
      <c r="O34" s="81">
        <v>0.93</v>
      </c>
      <c r="P34" s="81">
        <f t="shared" si="0"/>
        <v>70.382400000000004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6">
        <f t="shared" si="21"/>
        <v>2.7813149252731088E-2</v>
      </c>
      <c r="I35" s="39"/>
      <c r="J35" s="39">
        <v>70</v>
      </c>
      <c r="K35" s="197" t="s">
        <v>960</v>
      </c>
      <c r="L35" s="158"/>
      <c r="O35" s="81">
        <v>0.92</v>
      </c>
      <c r="P35" s="81">
        <f t="shared" si="0"/>
        <v>69.625600000000006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6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68.868800000000007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6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68.112000000000009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6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6">
        <f t="shared" si="21"/>
        <v>1.7431308598424008E-2</v>
      </c>
      <c r="I39" s="233" t="s">
        <v>985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2" priority="21">
      <formula>F25&gt;0</formula>
    </cfRule>
    <cfRule type="expression" dxfId="821" priority="22">
      <formula>F25&lt;0</formula>
    </cfRule>
  </conditionalFormatting>
  <conditionalFormatting sqref="Q7">
    <cfRule type="expression" dxfId="820" priority="19">
      <formula>Q7&gt;0</formula>
    </cfRule>
    <cfRule type="expression" dxfId="819" priority="20">
      <formula>Q7&lt;0</formula>
    </cfRule>
  </conditionalFormatting>
  <conditionalFormatting sqref="Q8">
    <cfRule type="expression" dxfId="818" priority="17">
      <formula>Q8&gt;0</formula>
    </cfRule>
    <cfRule type="expression" dxfId="817" priority="18">
      <formula>Q8&lt;0</formula>
    </cfRule>
  </conditionalFormatting>
  <conditionalFormatting sqref="F25:F46">
    <cfRule type="expression" dxfId="816" priority="15">
      <formula>F25&gt;0</formula>
    </cfRule>
    <cfRule type="expression" dxfId="815" priority="16">
      <formula>F25&lt;0</formula>
    </cfRule>
  </conditionalFormatting>
  <conditionalFormatting sqref="H25:H46">
    <cfRule type="expression" dxfId="814" priority="13">
      <formula>H25&gt;0</formula>
    </cfRule>
    <cfRule type="expression" dxfId="813" priority="14">
      <formula>H25&lt;0</formula>
    </cfRule>
  </conditionalFormatting>
  <conditionalFormatting sqref="F89:F110">
    <cfRule type="expression" dxfId="812" priority="11">
      <formula>F89&gt;0</formula>
    </cfRule>
    <cfRule type="expression" dxfId="811" priority="12">
      <formula>F89&lt;0</formula>
    </cfRule>
  </conditionalFormatting>
  <conditionalFormatting sqref="H89:H110">
    <cfRule type="expression" dxfId="810" priority="9">
      <formula>H89&gt;0</formula>
    </cfRule>
    <cfRule type="expression" dxfId="809" priority="10">
      <formula>H89&lt;0</formula>
    </cfRule>
  </conditionalFormatting>
  <conditionalFormatting sqref="Q10">
    <cfRule type="expression" dxfId="808" priority="7">
      <formula>Q10&gt;0</formula>
    </cfRule>
    <cfRule type="expression" dxfId="807" priority="8">
      <formula>Q10&lt;0</formula>
    </cfRule>
  </conditionalFormatting>
  <conditionalFormatting sqref="J36:J38">
    <cfRule type="expression" dxfId="806" priority="5">
      <formula>J36&gt;0</formula>
    </cfRule>
    <cfRule type="expression" dxfId="805" priority="6">
      <formula>J36&lt;0</formula>
    </cfRule>
  </conditionalFormatting>
  <conditionalFormatting sqref="K36:K38">
    <cfRule type="expression" dxfId="804" priority="3">
      <formula>K36&gt;0</formula>
    </cfRule>
    <cfRule type="expression" dxfId="803" priority="4">
      <formula>K36&lt;0</formula>
    </cfRule>
  </conditionalFormatting>
  <conditionalFormatting sqref="L25:L38">
    <cfRule type="expression" dxfId="802" priority="1">
      <formula>L25&gt;0</formula>
    </cfRule>
    <cfRule type="expression" dxfId="80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886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200</v>
      </c>
      <c r="T2" s="1">
        <v>43032</v>
      </c>
      <c r="U2" t="s">
        <v>949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4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36.335000000000001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35.89</v>
      </c>
      <c r="R4" s="509">
        <v>-2.3099999999999999E-2</v>
      </c>
      <c r="T4" s="1">
        <v>43121</v>
      </c>
      <c r="U4" t="s">
        <v>969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7178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7267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-89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-1.2247144626393284E-2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2.8977431039286711E-2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7293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29" si="10">C28*(E28-D28)</f>
        <v>176.9999999999996</v>
      </c>
      <c r="G28" s="39">
        <f t="shared" ref="G28:G29" si="11">D28*C28</f>
        <v>3599</v>
      </c>
      <c r="H28" s="226">
        <f t="shared" ref="H28:H29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98" t="s">
        <v>78</v>
      </c>
      <c r="P40" s="79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39.479000000000006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39.120100000000001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38.761200000000002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38.402300000000004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38.043400000000005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37.6845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37.325600000000001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36.966700000000003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36.607800000000005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36.248899999999999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35.89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35.531100000000002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35.172199999999997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34.813299999999998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34.4544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34.095500000000001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33.736599999999996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33.377700000000004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33.018799999999999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32.6599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32.301000000000002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0" priority="21">
      <formula>F47&gt;0</formula>
    </cfRule>
    <cfRule type="expression" dxfId="799" priority="22">
      <formula>F47&lt;0</formula>
    </cfRule>
  </conditionalFormatting>
  <conditionalFormatting sqref="Q7">
    <cfRule type="expression" dxfId="798" priority="19">
      <formula>Q7&gt;0</formula>
    </cfRule>
    <cfRule type="expression" dxfId="797" priority="20">
      <formula>Q7&lt;0</formula>
    </cfRule>
  </conditionalFormatting>
  <conditionalFormatting sqref="Q8">
    <cfRule type="expression" dxfId="796" priority="17">
      <formula>Q8&gt;0</formula>
    </cfRule>
    <cfRule type="expression" dxfId="795" priority="18">
      <formula>Q8&lt;0</formula>
    </cfRule>
  </conditionalFormatting>
  <conditionalFormatting sqref="F25:F46">
    <cfRule type="expression" dxfId="794" priority="15">
      <formula>F25&gt;0</formula>
    </cfRule>
    <cfRule type="expression" dxfId="793" priority="16">
      <formula>F25&lt;0</formula>
    </cfRule>
  </conditionalFormatting>
  <conditionalFormatting sqref="H25:H46">
    <cfRule type="expression" dxfId="792" priority="13">
      <formula>H25&gt;0</formula>
    </cfRule>
    <cfRule type="expression" dxfId="791" priority="14">
      <formula>H25&lt;0</formula>
    </cfRule>
  </conditionalFormatting>
  <conditionalFormatting sqref="F89:F110">
    <cfRule type="expression" dxfId="790" priority="11">
      <formula>F89&gt;0</formula>
    </cfRule>
    <cfRule type="expression" dxfId="789" priority="12">
      <formula>F89&lt;0</formula>
    </cfRule>
  </conditionalFormatting>
  <conditionalFormatting sqref="H89:H110">
    <cfRule type="expression" dxfId="788" priority="9">
      <formula>H89&gt;0</formula>
    </cfRule>
    <cfRule type="expression" dxfId="787" priority="10">
      <formula>H89&lt;0</formula>
    </cfRule>
  </conditionalFormatting>
  <conditionalFormatting sqref="Q10">
    <cfRule type="expression" dxfId="786" priority="7">
      <formula>Q10&gt;0</formula>
    </cfRule>
    <cfRule type="expression" dxfId="785" priority="8">
      <formula>Q10&lt;0</formula>
    </cfRule>
  </conditionalFormatting>
  <conditionalFormatting sqref="J25:J38">
    <cfRule type="expression" dxfId="784" priority="5">
      <formula>J25&gt;0</formula>
    </cfRule>
    <cfRule type="expression" dxfId="783" priority="6">
      <formula>J25&lt;0</formula>
    </cfRule>
  </conditionalFormatting>
  <conditionalFormatting sqref="K25:K38">
    <cfRule type="expression" dxfId="782" priority="3">
      <formula>K25&gt;0</formula>
    </cfRule>
    <cfRule type="expression" dxfId="781" priority="4">
      <formula>K25&lt;0</formula>
    </cfRule>
  </conditionalFormatting>
  <conditionalFormatting sqref="L25:L38">
    <cfRule type="expression" dxfId="780" priority="1">
      <formula>L25&gt;0</formula>
    </cfRule>
    <cfRule type="expression" dxfId="7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43.72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43.72</v>
      </c>
      <c r="R4" s="487">
        <v>4.9200000000000001E-2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48.092000000000006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47.654800000000002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47.217600000000004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46.7804</v>
      </c>
      <c r="Q28" s="2"/>
    </row>
    <row r="29" spans="1:32" x14ac:dyDescent="0.25">
      <c r="A29" s="10" t="s">
        <v>761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46.343200000000003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45.905999999999999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45.468800000000002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45.031599999999997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44.5944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44.157199999999996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43.72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43.282800000000002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42.845599999999997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42.4084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41.971199999999996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41.533999999999999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41.096799999999995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40.659600000000005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40.2224</v>
      </c>
    </row>
    <row r="44" spans="1:32" x14ac:dyDescent="0.25">
      <c r="N44" s="4"/>
      <c r="O44" s="81">
        <v>0.91</v>
      </c>
      <c r="P44" s="81">
        <f t="shared" si="0"/>
        <v>39.785200000000003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39.347999999999999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8" priority="137">
      <formula>F30&gt;0</formula>
    </cfRule>
    <cfRule type="expression" dxfId="777" priority="138">
      <formula>F30&lt;0</formula>
    </cfRule>
  </conditionalFormatting>
  <conditionalFormatting sqref="H47:H58">
    <cfRule type="expression" dxfId="776" priority="129">
      <formula>H47&gt;0</formula>
    </cfRule>
    <cfRule type="expression" dxfId="775" priority="130">
      <formula>H47&lt;0</formula>
    </cfRule>
  </conditionalFormatting>
  <conditionalFormatting sqref="H59">
    <cfRule type="expression" dxfId="774" priority="119">
      <formula>H59&gt;0</formula>
    </cfRule>
    <cfRule type="expression" dxfId="773" priority="120">
      <formula>H59&lt;0</formula>
    </cfRule>
  </conditionalFormatting>
  <conditionalFormatting sqref="H60">
    <cfRule type="expression" dxfId="772" priority="115">
      <formula>H60&gt;0</formula>
    </cfRule>
    <cfRule type="expression" dxfId="771" priority="116">
      <formula>H60&lt;0</formula>
    </cfRule>
  </conditionalFormatting>
  <conditionalFormatting sqref="H61:H66">
    <cfRule type="expression" dxfId="770" priority="111">
      <formula>H61&gt;0</formula>
    </cfRule>
    <cfRule type="expression" dxfId="769" priority="112">
      <formula>H61&lt;0</formula>
    </cfRule>
  </conditionalFormatting>
  <conditionalFormatting sqref="Q8">
    <cfRule type="expression" dxfId="768" priority="95">
      <formula>Q8&gt;0</formula>
    </cfRule>
    <cfRule type="expression" dxfId="767" priority="96">
      <formula>Q8&lt;0</formula>
    </cfRule>
  </conditionalFormatting>
  <conditionalFormatting sqref="Q7">
    <cfRule type="expression" dxfId="766" priority="97">
      <formula>Q7&gt;0</formula>
    </cfRule>
    <cfRule type="expression" dxfId="765" priority="98">
      <formula>Q7&lt;0</formula>
    </cfRule>
  </conditionalFormatting>
  <conditionalFormatting sqref="F178 H178">
    <cfRule type="expression" dxfId="764" priority="93">
      <formula>F178&gt;0</formula>
    </cfRule>
    <cfRule type="expression" dxfId="763" priority="94">
      <formula>F178&lt;0</formula>
    </cfRule>
  </conditionalFormatting>
  <conditionalFormatting sqref="Q10">
    <cfRule type="expression" dxfId="762" priority="87">
      <formula>Q10&gt;0</formula>
    </cfRule>
    <cfRule type="expression" dxfId="761" priority="88">
      <formula>Q10&lt;0</formula>
    </cfRule>
  </conditionalFormatting>
  <conditionalFormatting sqref="Q9">
    <cfRule type="expression" dxfId="760" priority="81">
      <formula>Q9&gt;0</formula>
    </cfRule>
    <cfRule type="expression" dxfId="759" priority="82">
      <formula>Q9&lt;0</formula>
    </cfRule>
  </conditionalFormatting>
  <conditionalFormatting sqref="F201:F248">
    <cfRule type="expression" dxfId="758" priority="41">
      <formula>F201&gt;0</formula>
    </cfRule>
    <cfRule type="expression" dxfId="757" priority="42">
      <formula>F201&lt;0</formula>
    </cfRule>
  </conditionalFormatting>
  <conditionalFormatting sqref="H201:H248">
    <cfRule type="expression" dxfId="756" priority="39">
      <formula>H201&gt;0</formula>
    </cfRule>
    <cfRule type="expression" dxfId="755" priority="40">
      <formula>H201&lt;0</formula>
    </cfRule>
  </conditionalFormatting>
  <conditionalFormatting sqref="J208">
    <cfRule type="expression" dxfId="754" priority="37">
      <formula>J208&gt;0</formula>
    </cfRule>
    <cfRule type="expression" dxfId="753" priority="38">
      <formula>J208&lt;0</formula>
    </cfRule>
  </conditionalFormatting>
  <conditionalFormatting sqref="J214:J215">
    <cfRule type="expression" dxfId="752" priority="35">
      <formula>J214&gt;0</formula>
    </cfRule>
    <cfRule type="expression" dxfId="751" priority="36">
      <formula>J214&lt;0</formula>
    </cfRule>
  </conditionalFormatting>
  <conditionalFormatting sqref="J216">
    <cfRule type="expression" dxfId="750" priority="33">
      <formula>J216&gt;0</formula>
    </cfRule>
    <cfRule type="expression" dxfId="749" priority="34">
      <formula>J216&lt;0</formula>
    </cfRule>
  </conditionalFormatting>
  <conditionalFormatting sqref="J217:J219 J221:J224">
    <cfRule type="expression" dxfId="748" priority="31">
      <formula>J217&gt;0</formula>
    </cfRule>
    <cfRule type="expression" dxfId="747" priority="32">
      <formula>J217&lt;0</formula>
    </cfRule>
  </conditionalFormatting>
  <conditionalFormatting sqref="K208">
    <cfRule type="expression" dxfId="746" priority="29">
      <formula>K208&gt;0</formula>
    </cfRule>
    <cfRule type="expression" dxfId="745" priority="30">
      <formula>K208&lt;0</formula>
    </cfRule>
  </conditionalFormatting>
  <conditionalFormatting sqref="K214:K215">
    <cfRule type="expression" dxfId="744" priority="27">
      <formula>K214&gt;0</formula>
    </cfRule>
    <cfRule type="expression" dxfId="743" priority="28">
      <formula>K214&lt;0</formula>
    </cfRule>
  </conditionalFormatting>
  <conditionalFormatting sqref="K216">
    <cfRule type="expression" dxfId="742" priority="25">
      <formula>K216&gt;0</formula>
    </cfRule>
    <cfRule type="expression" dxfId="741" priority="26">
      <formula>K216&lt;0</formula>
    </cfRule>
  </conditionalFormatting>
  <conditionalFormatting sqref="K217:K224">
    <cfRule type="expression" dxfId="740" priority="23">
      <formula>K217&gt;0</formula>
    </cfRule>
    <cfRule type="expression" dxfId="739" priority="24">
      <formula>K217&lt;0</formula>
    </cfRule>
  </conditionalFormatting>
  <conditionalFormatting sqref="L208">
    <cfRule type="expression" dxfId="738" priority="21">
      <formula>L208&gt;0</formula>
    </cfRule>
    <cfRule type="expression" dxfId="737" priority="22">
      <formula>L208&lt;0</formula>
    </cfRule>
  </conditionalFormatting>
  <conditionalFormatting sqref="L214:L215">
    <cfRule type="expression" dxfId="736" priority="19">
      <formula>L214&gt;0</formula>
    </cfRule>
    <cfRule type="expression" dxfId="735" priority="20">
      <formula>L214&lt;0</formula>
    </cfRule>
  </conditionalFormatting>
  <conditionalFormatting sqref="L216">
    <cfRule type="expression" dxfId="734" priority="17">
      <formula>L216&gt;0</formula>
    </cfRule>
    <cfRule type="expression" dxfId="733" priority="18">
      <formula>L216&lt;0</formula>
    </cfRule>
  </conditionalFormatting>
  <conditionalFormatting sqref="L217:L224">
    <cfRule type="expression" dxfId="732" priority="15">
      <formula>L217&gt;0</formula>
    </cfRule>
    <cfRule type="expression" dxfId="731" priority="16">
      <formula>L217&lt;0</formula>
    </cfRule>
  </conditionalFormatting>
  <conditionalFormatting sqref="K225">
    <cfRule type="expression" dxfId="730" priority="13">
      <formula>K225&gt;0</formula>
    </cfRule>
    <cfRule type="expression" dxfId="729" priority="14">
      <formula>K225&lt;0</formula>
    </cfRule>
  </conditionalFormatting>
  <conditionalFormatting sqref="L225:L232">
    <cfRule type="expression" dxfId="728" priority="11">
      <formula>L225&gt;0</formula>
    </cfRule>
    <cfRule type="expression" dxfId="727" priority="12">
      <formula>L225&lt;0</formula>
    </cfRule>
  </conditionalFormatting>
  <conditionalFormatting sqref="K226">
    <cfRule type="expression" dxfId="726" priority="9">
      <formula>K226&gt;0</formula>
    </cfRule>
    <cfRule type="expression" dxfId="725" priority="10">
      <formula>K226&lt;0</formula>
    </cfRule>
  </conditionalFormatting>
  <conditionalFormatting sqref="K227">
    <cfRule type="expression" dxfId="724" priority="7">
      <formula>K227&gt;0</formula>
    </cfRule>
    <cfRule type="expression" dxfId="723" priority="8">
      <formula>K227&lt;0</formula>
    </cfRule>
  </conditionalFormatting>
  <conditionalFormatting sqref="K228:K248">
    <cfRule type="expression" dxfId="722" priority="5">
      <formula>K228&gt;0</formula>
    </cfRule>
    <cfRule type="expression" dxfId="721" priority="6">
      <formula>K228&lt;0</formula>
    </cfRule>
  </conditionalFormatting>
  <conditionalFormatting sqref="L233:L237">
    <cfRule type="expression" dxfId="720" priority="3">
      <formula>L233&gt;0</formula>
    </cfRule>
    <cfRule type="expression" dxfId="719" priority="4">
      <formula>L233&lt;0</formula>
    </cfRule>
  </conditionalFormatting>
  <conditionalFormatting sqref="L238:L243">
    <cfRule type="expression" dxfId="718" priority="1">
      <formula>L238&gt;0</formula>
    </cfRule>
    <cfRule type="expression" dxfId="71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62.86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62.86</v>
      </c>
      <c r="R4" s="504">
        <v>-2.0899999999999998E-2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98" t="s">
        <v>78</v>
      </c>
      <c r="P40" s="79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69.146000000000001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68.517400000000009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67.888800000000003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67.260199999999998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66.631600000000006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66.003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65.374400000000009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64.745800000000003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64.117199999999997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63.488599999999998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62.86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62.231400000000001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61.602799999999995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60.974199999999996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60.345599999999997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59.716999999999999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59.088399999999993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58.459800000000001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57.831200000000003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57.202600000000004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56.573999999999998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6" priority="11">
      <formula>F27&gt;0</formula>
    </cfRule>
    <cfRule type="expression" dxfId="715" priority="12">
      <formula>F27&lt;0</formula>
    </cfRule>
  </conditionalFormatting>
  <conditionalFormatting sqref="H27:H29">
    <cfRule type="expression" dxfId="714" priority="9">
      <formula>H27&gt;0</formula>
    </cfRule>
    <cfRule type="expression" dxfId="713" priority="10">
      <formula>H27&lt;0</formula>
    </cfRule>
  </conditionalFormatting>
  <conditionalFormatting sqref="F23:F26">
    <cfRule type="expression" dxfId="712" priority="7">
      <formula>F23&gt;0</formula>
    </cfRule>
    <cfRule type="expression" dxfId="711" priority="8">
      <formula>F23&lt;0</formula>
    </cfRule>
  </conditionalFormatting>
  <conditionalFormatting sqref="H23:H26">
    <cfRule type="expression" dxfId="710" priority="5">
      <formula>H23&gt;0</formula>
    </cfRule>
    <cfRule type="expression" dxfId="709" priority="6">
      <formula>H23&lt;0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conditionalFormatting sqref="Q7">
    <cfRule type="expression" dxfId="706" priority="3">
      <formula>Q7&gt;0</formula>
    </cfRule>
    <cfRule type="expression" dxfId="7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48.14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48.14</v>
      </c>
      <c r="R4" s="504">
        <v>-1.3299999999999999E-2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98" t="s">
        <v>78</v>
      </c>
      <c r="P40" s="79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52.954000000000008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52.472600000000007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51.991200000000006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51.509800000000006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51.028400000000005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50.547000000000004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50.065600000000003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49.584200000000003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49.102800000000002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48.621400000000001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48.14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47.6586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47.177199999999999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46.695799999999998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46.214399999999998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45.732999999999997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45.251599999999996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44.770200000000003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44.288800000000002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43.807400000000001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43.326000000000001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4" priority="7">
      <formula>F21&gt;0</formula>
    </cfRule>
    <cfRule type="expression" dxfId="703" priority="8">
      <formula>F21&lt;0</formula>
    </cfRule>
  </conditionalFormatting>
  <conditionalFormatting sqref="F22">
    <cfRule type="expression" dxfId="702" priority="5">
      <formula>F22&gt;0</formula>
    </cfRule>
    <cfRule type="expression" dxfId="701" priority="6">
      <formula>F22&lt;0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50.51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50.51</v>
      </c>
      <c r="R4" s="487">
        <v>-2.0000000000000001E-4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98" t="s">
        <v>78</v>
      </c>
      <c r="P44" s="79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55.561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55.055900000000001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54.550800000000002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54.045700000000004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53.540599999999998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53.035499999999999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52.5304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52.025300000000001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51.520199999999996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51.015099999999997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50.51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50.004899999999999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49.4998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48.994699999999995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48.489599999999996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47.984499999999997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47.479399999999998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46.974299999999999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46.469200000000001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45.964100000000002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45.458999999999996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6" priority="17">
      <formula>F38&gt;0</formula>
    </cfRule>
    <cfRule type="expression" dxfId="695" priority="18">
      <formula>F38&lt;0</formula>
    </cfRule>
  </conditionalFormatting>
  <conditionalFormatting sqref="H38:H72">
    <cfRule type="expression" dxfId="694" priority="9">
      <formula>H38&gt;0</formula>
    </cfRule>
    <cfRule type="expression" dxfId="693" priority="10">
      <formula>H38&lt;0</formula>
    </cfRule>
  </conditionalFormatting>
  <conditionalFormatting sqref="F21:F37">
    <cfRule type="expression" dxfId="692" priority="7">
      <formula>F21&gt;0</formula>
    </cfRule>
    <cfRule type="expression" dxfId="691" priority="8">
      <formula>F21&lt;0</formula>
    </cfRule>
  </conditionalFormatting>
  <conditionalFormatting sqref="H21:H37">
    <cfRule type="expression" dxfId="690" priority="5">
      <formula>H21&gt;0</formula>
    </cfRule>
    <cfRule type="expression" dxfId="689" priority="6">
      <formula>H21&lt;0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conditionalFormatting sqref="Q7">
    <cfRule type="expression" dxfId="686" priority="3">
      <formula>Q7&gt;0</formula>
    </cfRule>
    <cfRule type="expression" dxfId="6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133.5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133.5</v>
      </c>
      <c r="R4" s="504">
        <v>-1.37E-2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98" t="s">
        <v>78</v>
      </c>
      <c r="P46" s="79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146.85000000000002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145.51500000000001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144.18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142.845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141.51000000000002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140.17500000000001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138.84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137.505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136.17000000000002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134.83500000000001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133.5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132.16499999999999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130.82999999999998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129.495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128.16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126.82499999999999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125.49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124.155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122.82000000000001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121.485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120.15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4" priority="11">
      <formula>F24&gt;0</formula>
    </cfRule>
    <cfRule type="expression" dxfId="683" priority="12">
      <formula>F24&lt;0</formula>
    </cfRule>
  </conditionalFormatting>
  <conditionalFormatting sqref="H27:H30">
    <cfRule type="expression" dxfId="682" priority="9">
      <formula>H27&gt;0</formula>
    </cfRule>
    <cfRule type="expression" dxfId="681" priority="10">
      <formula>H27&lt;0</formula>
    </cfRule>
  </conditionalFormatting>
  <conditionalFormatting sqref="F25">
    <cfRule type="expression" dxfId="680" priority="7">
      <formula>F25&gt;0</formula>
    </cfRule>
    <cfRule type="expression" dxfId="679" priority="8">
      <formula>F25&lt;0</formula>
    </cfRule>
  </conditionalFormatting>
  <conditionalFormatting sqref="H24:H26">
    <cfRule type="expression" dxfId="678" priority="5">
      <formula>H24&gt;0</formula>
    </cfRule>
    <cfRule type="expression" dxfId="677" priority="6">
      <formula>H24&lt;0</formula>
    </cfRule>
  </conditionalFormatting>
  <conditionalFormatting sqref="Q7">
    <cfRule type="expression" dxfId="676" priority="3">
      <formula>Q7&gt;0</formula>
    </cfRule>
    <cfRule type="expression" dxfId="675" priority="4">
      <formula>Q7&lt;0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60.74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60.74</v>
      </c>
      <c r="R4" s="505">
        <v>1.2999999999999999E-2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98" t="s">
        <v>78</v>
      </c>
      <c r="Q39" s="798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66.814000000000007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66.206600000000009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65.59920000000001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64.991800000000012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64.384399999999999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63.777000000000008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63.169600000000003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62.562200000000004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61.954800000000006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61.3474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60.74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60.132600000000004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59.525199999999998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58.9178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58.310400000000001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57.702999999999996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57.095599999999997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56.488200000000006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55.880800000000008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55.273400000000002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54.666000000000004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2" priority="17">
      <formula>F28&gt;0</formula>
    </cfRule>
    <cfRule type="expression" dxfId="671" priority="18">
      <formula>F28&lt;0</formula>
    </cfRule>
  </conditionalFormatting>
  <conditionalFormatting sqref="F28 F33:F35">
    <cfRule type="expression" dxfId="670" priority="19">
      <formula>F28&gt;0</formula>
    </cfRule>
    <cfRule type="expression" dxfId="669" priority="20">
      <formula>F28&lt;0</formula>
    </cfRule>
  </conditionalFormatting>
  <conditionalFormatting sqref="H28 H33:H35">
    <cfRule type="expression" dxfId="668" priority="15">
      <formula>H28&gt;0</formula>
    </cfRule>
    <cfRule type="expression" dxfId="667" priority="16">
      <formula>H28&lt;0</formula>
    </cfRule>
  </conditionalFormatting>
  <conditionalFormatting sqref="F21:F27">
    <cfRule type="expression" dxfId="666" priority="13">
      <formula>F21&gt;0</formula>
    </cfRule>
    <cfRule type="expression" dxfId="665" priority="14">
      <formula>F21&lt;0</formula>
    </cfRule>
  </conditionalFormatting>
  <conditionalFormatting sqref="H21:H27">
    <cfRule type="expression" dxfId="664" priority="11">
      <formula>H21&gt;0</formula>
    </cfRule>
    <cfRule type="expression" dxfId="663" priority="12">
      <formula>H21&lt;0</formula>
    </cfRule>
  </conditionalFormatting>
  <conditionalFormatting sqref="Q8">
    <cfRule type="expression" dxfId="662" priority="7">
      <formula>Q8&gt;0</formula>
    </cfRule>
    <cfRule type="expression" dxfId="661" priority="8">
      <formula>Q8&lt;0</formula>
    </cfRule>
  </conditionalFormatting>
  <conditionalFormatting sqref="Q7">
    <cfRule type="expression" dxfId="660" priority="9">
      <formula>Q7&gt;0</formula>
    </cfRule>
    <cfRule type="expression" dxfId="659" priority="10">
      <formula>Q7&lt;0</formula>
    </cfRule>
  </conditionalFormatting>
  <conditionalFormatting sqref="F29:F32">
    <cfRule type="expression" dxfId="658" priority="5">
      <formula>F29&gt;0</formula>
    </cfRule>
    <cfRule type="expression" dxfId="657" priority="6">
      <formula>F29&lt;0</formula>
    </cfRule>
  </conditionalFormatting>
  <conditionalFormatting sqref="H29:H32">
    <cfRule type="expression" dxfId="656" priority="3">
      <formula>H29&gt;0</formula>
    </cfRule>
    <cfRule type="expression" dxfId="655" priority="4">
      <formula>H29&lt;0</formula>
    </cfRule>
  </conditionalFormatting>
  <conditionalFormatting sqref="M37">
    <cfRule type="expression" dxfId="654" priority="1">
      <formula>M37&gt;0</formula>
    </cfRule>
    <cfRule type="expression" dxfId="65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281.89999999999998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281.89999999999998</v>
      </c>
      <c r="R4" s="487">
        <v>5.0000000000000001E-4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98" t="s">
        <v>78</v>
      </c>
      <c r="Q39" s="798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310.08999999999997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307.27100000000002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304.452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301.63299999999998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298.81399999999996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295.995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293.17599999999999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290.35699999999997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287.53799999999995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284.71899999999999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281.89999999999998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279.08099999999996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276.262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273.44299999999998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270.62399999999997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267.80499999999995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264.98599999999999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262.16699999999997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259.34800000000001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256.529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253.70999999999998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52" priority="19">
      <formula>F25&gt;0</formula>
    </cfRule>
    <cfRule type="expression" dxfId="65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0" priority="11">
      <formula>F28&gt;0</formula>
    </cfRule>
    <cfRule type="expression" dxfId="649" priority="12">
      <formula>F28&lt;0</formula>
    </cfRule>
  </conditionalFormatting>
  <conditionalFormatting sqref="F28:F35">
    <cfRule type="expression" dxfId="648" priority="13">
      <formula>F28&gt;0</formula>
    </cfRule>
    <cfRule type="expression" dxfId="647" priority="14">
      <formula>F28&lt;0</formula>
    </cfRule>
  </conditionalFormatting>
  <conditionalFormatting sqref="H25:H35">
    <cfRule type="expression" dxfId="646" priority="9">
      <formula>H25&gt;0</formula>
    </cfRule>
    <cfRule type="expression" dxfId="645" priority="10">
      <formula>H25&lt;0</formula>
    </cfRule>
  </conditionalFormatting>
  <conditionalFormatting sqref="F21:F24">
    <cfRule type="expression" dxfId="644" priority="7">
      <formula>F21&gt;0</formula>
    </cfRule>
    <cfRule type="expression" dxfId="643" priority="8">
      <formula>F21&lt;0</formula>
    </cfRule>
  </conditionalFormatting>
  <conditionalFormatting sqref="H21:H24">
    <cfRule type="expression" dxfId="642" priority="5">
      <formula>H21&gt;0</formula>
    </cfRule>
    <cfRule type="expression" dxfId="641" priority="6">
      <formula>H21&lt;0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97.25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97.25</v>
      </c>
      <c r="R4" s="487">
        <v>4.0000000000000002E-4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106.97500000000001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106.00250000000001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105.03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104.0575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103.08500000000001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102.11250000000001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101.14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100.1675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99.195000000000007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98.222499999999997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97.25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96.277500000000003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95.304999999999993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94.332499999999996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93.36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92.387499999999989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91.414999999999992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90.44250000000001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89.47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88.497500000000002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87.525000000000006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6" priority="29">
      <formula>F40&gt;0</formula>
    </cfRule>
    <cfRule type="expression" dxfId="635" priority="30">
      <formula>F40&lt;0</formula>
    </cfRule>
  </conditionalFormatting>
  <conditionalFormatting sqref="F40:F45">
    <cfRule type="expression" dxfId="634" priority="31">
      <formula>F40&gt;0</formula>
    </cfRule>
    <cfRule type="expression" dxfId="633" priority="32">
      <formula>F40&lt;0</formula>
    </cfRule>
  </conditionalFormatting>
  <conditionalFormatting sqref="H40:H45">
    <cfRule type="expression" dxfId="632" priority="27">
      <formula>H40&gt;0</formula>
    </cfRule>
    <cfRule type="expression" dxfId="631" priority="28">
      <formula>H40&lt;0</formula>
    </cfRule>
  </conditionalFormatting>
  <conditionalFormatting sqref="F23:F39">
    <cfRule type="expression" dxfId="630" priority="13">
      <formula>F23&gt;0</formula>
    </cfRule>
    <cfRule type="expression" dxfId="629" priority="14">
      <formula>F23&lt;0</formula>
    </cfRule>
  </conditionalFormatting>
  <conditionalFormatting sqref="H23:H39">
    <cfRule type="expression" dxfId="628" priority="11">
      <formula>H23&gt;0</formula>
    </cfRule>
    <cfRule type="expression" dxfId="627" priority="12">
      <formula>H23&lt;0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10">
    <cfRule type="expression" dxfId="622" priority="1">
      <formula>Q10&gt;0</formula>
    </cfRule>
    <cfRule type="expression" dxfId="6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80.12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80.12</v>
      </c>
      <c r="R4" s="487">
        <v>1.37E-2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88.132000000000019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87.330800000000011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86.529600000000016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85.728400000000008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84.927200000000013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84.126000000000005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83.32480000000001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82.523600000000002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81.722400000000007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80.921199999999999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80.12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79.31880000000001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78.517600000000002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77.716400000000007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76.915199999999999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76.114000000000004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75.312799999999996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74.511600000000001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73.710400000000007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72.909200000000013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72.108000000000004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20" priority="39">
      <formula>Q12&gt;0</formula>
    </cfRule>
    <cfRule type="expression" dxfId="6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8" priority="33">
      <formula>F25&gt;0</formula>
    </cfRule>
    <cfRule type="expression" dxfId="617" priority="34">
      <formula>F25&lt;0</formula>
    </cfRule>
  </conditionalFormatting>
  <conditionalFormatting sqref="F30">
    <cfRule type="expression" dxfId="616" priority="31">
      <formula>F30&gt;0</formula>
    </cfRule>
    <cfRule type="expression" dxfId="615" priority="32">
      <formula>F30&lt;0</formula>
    </cfRule>
  </conditionalFormatting>
  <conditionalFormatting sqref="F31">
    <cfRule type="expression" dxfId="614" priority="29">
      <formula>F31&gt;0</formula>
    </cfRule>
    <cfRule type="expression" dxfId="613" priority="30">
      <formula>F31&lt;0</formula>
    </cfRule>
  </conditionalFormatting>
  <conditionalFormatting sqref="F32:F34">
    <cfRule type="expression" dxfId="612" priority="27">
      <formula>F32&gt;0</formula>
    </cfRule>
    <cfRule type="expression" dxfId="611" priority="28">
      <formula>F32&lt;0</formula>
    </cfRule>
  </conditionalFormatting>
  <conditionalFormatting sqref="H25:H29">
    <cfRule type="expression" dxfId="610" priority="25">
      <formula>H25&gt;0</formula>
    </cfRule>
    <cfRule type="expression" dxfId="609" priority="26">
      <formula>H25&lt;0</formula>
    </cfRule>
  </conditionalFormatting>
  <conditionalFormatting sqref="H30">
    <cfRule type="expression" dxfId="608" priority="23">
      <formula>H30&gt;0</formula>
    </cfRule>
    <cfRule type="expression" dxfId="607" priority="24">
      <formula>H30&lt;0</formula>
    </cfRule>
  </conditionalFormatting>
  <conditionalFormatting sqref="H31">
    <cfRule type="expression" dxfId="606" priority="21">
      <formula>H31&gt;0</formula>
    </cfRule>
    <cfRule type="expression" dxfId="605" priority="22">
      <formula>H31&lt;0</formula>
    </cfRule>
  </conditionalFormatting>
  <conditionalFormatting sqref="H32:H34">
    <cfRule type="expression" dxfId="604" priority="19">
      <formula>H32&gt;0</formula>
    </cfRule>
    <cfRule type="expression" dxfId="603" priority="20">
      <formula>H32&lt;0</formula>
    </cfRule>
  </conditionalFormatting>
  <conditionalFormatting sqref="F35">
    <cfRule type="expression" dxfId="602" priority="17">
      <formula>F35&gt;0</formula>
    </cfRule>
    <cfRule type="expression" dxfId="601" priority="18">
      <formula>F35&lt;0</formula>
    </cfRule>
  </conditionalFormatting>
  <conditionalFormatting sqref="H35">
    <cfRule type="expression" dxfId="600" priority="15">
      <formula>H35&gt;0</formula>
    </cfRule>
    <cfRule type="expression" dxfId="599" priority="16">
      <formula>H35&lt;0</formula>
    </cfRule>
  </conditionalFormatting>
  <conditionalFormatting sqref="F36">
    <cfRule type="expression" dxfId="598" priority="13">
      <formula>F36&gt;0</formula>
    </cfRule>
    <cfRule type="expression" dxfId="597" priority="14">
      <formula>F36&lt;0</formula>
    </cfRule>
  </conditionalFormatting>
  <conditionalFormatting sqref="H36">
    <cfRule type="expression" dxfId="596" priority="11">
      <formula>H36&gt;0</formula>
    </cfRule>
    <cfRule type="expression" dxfId="595" priority="12">
      <formula>H36&lt;0</formula>
    </cfRule>
  </conditionalFormatting>
  <conditionalFormatting sqref="H23:H24">
    <cfRule type="expression" dxfId="594" priority="5">
      <formula>H23&gt;0</formula>
    </cfRule>
    <cfRule type="expression" dxfId="593" priority="6">
      <formula>H23&lt;0</formula>
    </cfRule>
  </conditionalFormatting>
  <conditionalFormatting sqref="F23:F24">
    <cfRule type="expression" dxfId="592" priority="7">
      <formula>F23&gt;0</formula>
    </cfRule>
    <cfRule type="expression" dxfId="591" priority="8">
      <formula>F23&lt;0</formula>
    </cfRule>
  </conditionalFormatting>
  <conditionalFormatting sqref="Q7">
    <cfRule type="expression" dxfId="590" priority="3">
      <formula>Q7&gt;0</formula>
    </cfRule>
    <cfRule type="expression" dxfId="589" priority="4">
      <formula>Q7&lt;0</formula>
    </cfRule>
  </conditionalFormatting>
  <conditionalFormatting sqref="Q8">
    <cfRule type="expression" dxfId="588" priority="1">
      <formula>Q8&gt;0</formula>
    </cfRule>
    <cfRule type="expression" dxfId="5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65.78</v>
      </c>
      <c r="R4" s="487">
        <v>7.7000000000000002E-3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5262.4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2812.9300000000012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1208.3499999999995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0.29805996472663127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2.3715415019762848E-2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98" t="s">
        <v>78</v>
      </c>
      <c r="Q39" s="79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72.358000000000004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3">P41*$Q$4</f>
        <v>71.700200000000009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3"/>
        <v>71.042400000000001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3"/>
        <v>70.384600000000006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3"/>
        <v>69.726800000000011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3"/>
        <v>69.069000000000003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3"/>
        <v>68.411200000000008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3"/>
        <v>67.753399999999999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3"/>
        <v>67.095600000000005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3"/>
        <v>66.437799999999996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3"/>
        <v>65.78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3"/>
        <v>65.122200000000007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4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3"/>
        <v>64.464399999999998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4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5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3"/>
        <v>63.806599999999996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4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5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3"/>
        <v>63.148800000000001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4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5"/>
        <v>1971.56</v>
      </c>
      <c r="L55" s="254"/>
      <c r="M55" s="254"/>
      <c r="O55" s="2"/>
      <c r="P55" s="81">
        <v>0.95</v>
      </c>
      <c r="Q55" s="81">
        <f t="shared" si="23"/>
        <v>62.491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4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5"/>
        <v>1014.38</v>
      </c>
      <c r="L56" s="254"/>
      <c r="M56" s="254"/>
      <c r="O56" s="2"/>
      <c r="P56" s="81">
        <v>0.94</v>
      </c>
      <c r="Q56" s="81">
        <f t="shared" si="23"/>
        <v>61.833199999999998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4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5"/>
        <v>1517.67</v>
      </c>
      <c r="L57" s="254"/>
      <c r="M57" s="254"/>
      <c r="O57" s="2"/>
      <c r="P57" s="81">
        <v>0.93</v>
      </c>
      <c r="Q57" s="81">
        <f t="shared" si="23"/>
        <v>61.175400000000003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4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5"/>
        <v>1460.3700000000001</v>
      </c>
      <c r="L58" s="254"/>
      <c r="M58" s="254"/>
      <c r="O58" s="2"/>
      <c r="P58" s="81">
        <v>0.92</v>
      </c>
      <c r="Q58" s="81">
        <f t="shared" si="23"/>
        <v>60.517600000000002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4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5"/>
        <v>3976.71</v>
      </c>
      <c r="L59" s="254"/>
      <c r="M59" s="254"/>
      <c r="O59" s="2"/>
      <c r="P59" s="81">
        <v>0.91</v>
      </c>
      <c r="Q59" s="81">
        <f t="shared" si="23"/>
        <v>59.8598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4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3"/>
        <v>59.202000000000005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6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6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6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6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6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6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86" priority="55">
      <formula>Q8&gt;0</formula>
    </cfRule>
    <cfRule type="expression" dxfId="585" priority="56">
      <formula>Q8&lt;0</formula>
    </cfRule>
  </conditionalFormatting>
  <conditionalFormatting sqref="Q7">
    <cfRule type="expression" dxfId="584" priority="57">
      <formula>Q7&gt;0</formula>
    </cfRule>
    <cfRule type="expression" dxfId="583" priority="58">
      <formula>Q7&lt;0</formula>
    </cfRule>
  </conditionalFormatting>
  <conditionalFormatting sqref="M50">
    <cfRule type="expression" dxfId="582" priority="45">
      <formula>M50&gt;0</formula>
    </cfRule>
    <cfRule type="expression" dxfId="581" priority="46">
      <formula>M50&lt;0</formula>
    </cfRule>
  </conditionalFormatting>
  <conditionalFormatting sqref="M50">
    <cfRule type="expression" dxfId="580" priority="47">
      <formula>M50&gt;0</formula>
    </cfRule>
    <cfRule type="expression" dxfId="579" priority="48">
      <formula>M50&lt;0</formula>
    </cfRule>
  </conditionalFormatting>
  <conditionalFormatting sqref="F24:F30">
    <cfRule type="expression" dxfId="578" priority="33">
      <formula>F24&gt;0</formula>
    </cfRule>
    <cfRule type="expression" dxfId="577" priority="34">
      <formula>F24&lt;0</formula>
    </cfRule>
  </conditionalFormatting>
  <conditionalFormatting sqref="F24:F30">
    <cfRule type="expression" dxfId="576" priority="35">
      <formula>F24&gt;0</formula>
    </cfRule>
    <cfRule type="expression" dxfId="575" priority="36">
      <formula>F24&lt;0</formula>
    </cfRule>
  </conditionalFormatting>
  <conditionalFormatting sqref="H24:H30">
    <cfRule type="expression" dxfId="574" priority="31">
      <formula>H24&gt;0</formula>
    </cfRule>
    <cfRule type="expression" dxfId="573" priority="32">
      <formula>H24&lt;0</formula>
    </cfRule>
  </conditionalFormatting>
  <conditionalFormatting sqref="J27:J34">
    <cfRule type="expression" dxfId="572" priority="1">
      <formula>J27&gt;0</formula>
    </cfRule>
    <cfRule type="expression" dxfId="571" priority="2">
      <formula>J27&lt;0</formula>
    </cfRule>
  </conditionalFormatting>
  <conditionalFormatting sqref="J27:J34">
    <cfRule type="expression" dxfId="570" priority="3">
      <formula>J27&gt;0</formula>
    </cfRule>
    <cfRule type="expression" dxfId="56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52.02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52.02</v>
      </c>
      <c r="R4" s="487">
        <v>-9.4999999999999998E-3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98" t="s">
        <v>78</v>
      </c>
      <c r="Q39" s="79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57.222000000000008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56.701800000000006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56.18160000000001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55.661400000000008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55.141200000000005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54.621000000000002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54.100800000000007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53.580600000000004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53.060400000000001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52.540200000000006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52.02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51.4998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50.979600000000005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50.459400000000002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49.9392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49.419000000000004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48.898800000000001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48.378600000000006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47.858400000000003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47.338200000000008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46.818000000000005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68" priority="66">
      <formula>F22&gt;0</formula>
    </cfRule>
    <cfRule type="expression" dxfId="5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66" priority="53">
      <formula>F41&gt;0</formula>
    </cfRule>
    <cfRule type="expression" dxfId="565" priority="54">
      <formula>F41&lt;0</formula>
    </cfRule>
  </conditionalFormatting>
  <conditionalFormatting sqref="F41">
    <cfRule type="expression" dxfId="564" priority="57">
      <formula>F41&gt;0</formula>
    </cfRule>
    <cfRule type="expression" dxfId="563" priority="58">
      <formula>F41&lt;0</formula>
    </cfRule>
  </conditionalFormatting>
  <conditionalFormatting sqref="H41">
    <cfRule type="expression" dxfId="562" priority="35">
      <formula>H41&gt;0</formula>
    </cfRule>
    <cfRule type="expression" dxfId="561" priority="36">
      <formula>H41&lt;0</formula>
    </cfRule>
  </conditionalFormatting>
  <conditionalFormatting sqref="F89:F95">
    <cfRule type="expression" dxfId="560" priority="29">
      <formula>F89&gt;0</formula>
    </cfRule>
    <cfRule type="expression" dxfId="559" priority="30">
      <formula>F89&lt;0</formula>
    </cfRule>
  </conditionalFormatting>
  <conditionalFormatting sqref="F96:F110">
    <cfRule type="expression" dxfId="558" priority="25">
      <formula>F96&gt;0</formula>
    </cfRule>
    <cfRule type="expression" dxfId="557" priority="26">
      <formula>F96&lt;0</formula>
    </cfRule>
  </conditionalFormatting>
  <conditionalFormatting sqref="F96:F110">
    <cfRule type="expression" dxfId="556" priority="27">
      <formula>F96&gt;0</formula>
    </cfRule>
    <cfRule type="expression" dxfId="555" priority="28">
      <formula>F96&lt;0</formula>
    </cfRule>
  </conditionalFormatting>
  <conditionalFormatting sqref="H89:H100">
    <cfRule type="expression" dxfId="554" priority="23">
      <formula>H89&gt;0</formula>
    </cfRule>
    <cfRule type="expression" dxfId="553" priority="24">
      <formula>H89&lt;0</formula>
    </cfRule>
  </conditionalFormatting>
  <conditionalFormatting sqref="H101">
    <cfRule type="expression" dxfId="552" priority="21">
      <formula>H101&gt;0</formula>
    </cfRule>
    <cfRule type="expression" dxfId="551" priority="22">
      <formula>H101&lt;0</formula>
    </cfRule>
  </conditionalFormatting>
  <conditionalFormatting sqref="F111:F116">
    <cfRule type="expression" dxfId="550" priority="19">
      <formula>F111&gt;0</formula>
    </cfRule>
    <cfRule type="expression" dxfId="549" priority="20">
      <formula>F111&lt;0</formula>
    </cfRule>
  </conditionalFormatting>
  <conditionalFormatting sqref="H103:H116">
    <cfRule type="expression" dxfId="548" priority="17">
      <formula>H103&gt;0</formula>
    </cfRule>
    <cfRule type="expression" dxfId="547" priority="18">
      <formula>H103&lt;0</formula>
    </cfRule>
  </conditionalFormatting>
  <conditionalFormatting sqref="H102">
    <cfRule type="expression" dxfId="546" priority="15">
      <formula>H102&gt;0</formula>
    </cfRule>
    <cfRule type="expression" dxfId="545" priority="16">
      <formula>H102&lt;0</formula>
    </cfRule>
  </conditionalFormatting>
  <conditionalFormatting sqref="M42">
    <cfRule type="expression" dxfId="544" priority="13">
      <formula>M42&gt;0</formula>
    </cfRule>
    <cfRule type="expression" dxfId="543" priority="14">
      <formula>M42&lt;0</formula>
    </cfRule>
  </conditionalFormatting>
  <conditionalFormatting sqref="Q7">
    <cfRule type="expression" dxfId="542" priority="9">
      <formula>Q7&gt;0</formula>
    </cfRule>
    <cfRule type="expression" dxfId="541" priority="10">
      <formula>Q7&lt;0</formula>
    </cfRule>
  </conditionalFormatting>
  <conditionalFormatting sqref="Q8">
    <cfRule type="expression" dxfId="540" priority="7">
      <formula>Q8&gt;0</formula>
    </cfRule>
    <cfRule type="expression" dxfId="539" priority="8">
      <formula>Q8&lt;0</formula>
    </cfRule>
  </conditionalFormatting>
  <conditionalFormatting sqref="F117:F130 H117:H130">
    <cfRule type="expression" dxfId="538" priority="1">
      <formula>F117&gt;0</formula>
    </cfRule>
    <cfRule type="expression" dxfId="5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42.44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42.44</v>
      </c>
      <c r="R4" s="507">
        <v>1.0500000000000001E-2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46.684000000000005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46.259599999999999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45.8352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45.410800000000002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44.986400000000003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44.561999999999998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44.137599999999999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43.713200000000001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43.288800000000002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42.864399999999996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42.44</v>
      </c>
      <c r="W39" s="134"/>
    </row>
    <row r="40" spans="1:23" x14ac:dyDescent="0.25">
      <c r="O40" s="81">
        <v>0.99</v>
      </c>
      <c r="P40" s="81">
        <f t="shared" si="0"/>
        <v>42.015599999999999</v>
      </c>
      <c r="W40" s="134"/>
    </row>
    <row r="41" spans="1:23" x14ac:dyDescent="0.25">
      <c r="O41" s="81">
        <v>0.98</v>
      </c>
      <c r="P41" s="81">
        <f t="shared" si="0"/>
        <v>41.591199999999994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41.166799999999995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40.742399999999996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40.317999999999998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39.893599999999992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39.469200000000001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39.044800000000002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38.620399999999997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38.195999999999998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759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36" priority="84">
      <formula>F7&gt;0</formula>
    </cfRule>
    <cfRule type="expression" dxfId="535" priority="85">
      <formula>F7&lt;0</formula>
    </cfRule>
  </conditionalFormatting>
  <conditionalFormatting sqref="Q8">
    <cfRule type="expression" dxfId="534" priority="82">
      <formula>Q8&gt;0</formula>
    </cfRule>
    <cfRule type="expression" dxfId="533" priority="83">
      <formula>Q8&lt;0</formula>
    </cfRule>
  </conditionalFormatting>
  <conditionalFormatting sqref="F29:F36">
    <cfRule type="expression" dxfId="532" priority="62">
      <formula>F29&gt;0</formula>
    </cfRule>
    <cfRule type="expression" dxfId="531" priority="63">
      <formula>F29&lt;0</formula>
    </cfRule>
  </conditionalFormatting>
  <conditionalFormatting sqref="J32:J38">
    <cfRule type="expression" dxfId="530" priority="57">
      <formula>J32&gt;0</formula>
    </cfRule>
    <cfRule type="expression" dxfId="529" priority="58">
      <formula>J32&lt;0</formula>
    </cfRule>
  </conditionalFormatting>
  <conditionalFormatting sqref="M42">
    <cfRule type="expression" dxfId="528" priority="55">
      <formula>M42&gt;0</formula>
    </cfRule>
    <cfRule type="expression" dxfId="527" priority="56">
      <formula>M42&lt;0</formula>
    </cfRule>
  </conditionalFormatting>
  <conditionalFormatting sqref="F98:F134 H98:H134 H137:H142 F137:F142 F144:F153 H144:H153">
    <cfRule type="expression" dxfId="526" priority="53">
      <formula>F98&gt;0</formula>
    </cfRule>
    <cfRule type="expression" dxfId="525" priority="54">
      <formula>F98&lt;0</formula>
    </cfRule>
  </conditionalFormatting>
  <conditionalFormatting sqref="F90:F97">
    <cfRule type="expression" dxfId="524" priority="51">
      <formula>F90&gt;0</formula>
    </cfRule>
    <cfRule type="expression" dxfId="523" priority="52">
      <formula>F90&lt;0</formula>
    </cfRule>
  </conditionalFormatting>
  <conditionalFormatting sqref="H90:H97">
    <cfRule type="expression" dxfId="522" priority="49">
      <formula>H90&gt;0</formula>
    </cfRule>
    <cfRule type="expression" dxfId="521" priority="50">
      <formula>H90&lt;0</formula>
    </cfRule>
  </conditionalFormatting>
  <conditionalFormatting sqref="F135:F136 H135:H136">
    <cfRule type="expression" dxfId="520" priority="47">
      <formula>F135&gt;0</formula>
    </cfRule>
    <cfRule type="expression" dxfId="519" priority="48">
      <formula>F135&lt;0</formula>
    </cfRule>
  </conditionalFormatting>
  <conditionalFormatting sqref="H143 F143">
    <cfRule type="expression" dxfId="518" priority="45">
      <formula>F143&gt;0</formula>
    </cfRule>
    <cfRule type="expression" dxfId="517" priority="46">
      <formula>F143&lt;0</formula>
    </cfRule>
  </conditionalFormatting>
  <conditionalFormatting sqref="F154:F161">
    <cfRule type="expression" dxfId="516" priority="31">
      <formula>F154&gt;0</formula>
    </cfRule>
    <cfRule type="expression" dxfId="515" priority="32">
      <formula>F154&lt;0</formula>
    </cfRule>
  </conditionalFormatting>
  <conditionalFormatting sqref="H154:H161">
    <cfRule type="expression" dxfId="514" priority="29">
      <formula>H154&gt;0</formula>
    </cfRule>
    <cfRule type="expression" dxfId="513" priority="30">
      <formula>H154&lt;0</formula>
    </cfRule>
  </conditionalFormatting>
  <conditionalFormatting sqref="Q10">
    <cfRule type="expression" dxfId="512" priority="27">
      <formula>Q10&gt;0</formula>
    </cfRule>
    <cfRule type="expression" dxfId="511" priority="28">
      <formula>Q10&lt;0</formula>
    </cfRule>
  </conditionalFormatting>
  <conditionalFormatting sqref="F37:F38">
    <cfRule type="expression" dxfId="510" priority="25">
      <formula>F37&gt;0</formula>
    </cfRule>
    <cfRule type="expression" dxfId="509" priority="26">
      <formula>F37&lt;0</formula>
    </cfRule>
  </conditionalFormatting>
  <conditionalFormatting sqref="H37:H38">
    <cfRule type="expression" dxfId="508" priority="23">
      <formula>H37&gt;0</formula>
    </cfRule>
    <cfRule type="expression" dxfId="507" priority="24">
      <formula>H37&lt;0</formula>
    </cfRule>
  </conditionalFormatting>
  <conditionalFormatting sqref="F167">
    <cfRule type="expression" dxfId="506" priority="21">
      <formula>F167&gt;0</formula>
    </cfRule>
    <cfRule type="expression" dxfId="505" priority="22">
      <formula>F167&lt;0</formula>
    </cfRule>
  </conditionalFormatting>
  <conditionalFormatting sqref="F168:F179">
    <cfRule type="expression" dxfId="504" priority="19">
      <formula>F168&gt;0</formula>
    </cfRule>
    <cfRule type="expression" dxfId="503" priority="20">
      <formula>F168&lt;0</formula>
    </cfRule>
  </conditionalFormatting>
  <conditionalFormatting sqref="H167:H179">
    <cfRule type="expression" dxfId="502" priority="17">
      <formula>H167&gt;0</formula>
    </cfRule>
    <cfRule type="expression" dxfId="501" priority="18">
      <formula>H167&lt;0</formula>
    </cfRule>
  </conditionalFormatting>
  <conditionalFormatting sqref="J175:J197 J201">
    <cfRule type="expression" dxfId="500" priority="15">
      <formula>J175&gt;0</formula>
    </cfRule>
    <cfRule type="expression" dxfId="499" priority="16">
      <formula>J175&lt;0</formula>
    </cfRule>
  </conditionalFormatting>
  <conditionalFormatting sqref="F180:F197 F201">
    <cfRule type="expression" dxfId="498" priority="13">
      <formula>F180&gt;0</formula>
    </cfRule>
    <cfRule type="expression" dxfId="497" priority="14">
      <formula>F180&lt;0</formula>
    </cfRule>
  </conditionalFormatting>
  <conditionalFormatting sqref="H180:H197 H201">
    <cfRule type="expression" dxfId="496" priority="11">
      <formula>H180&gt;0</formula>
    </cfRule>
    <cfRule type="expression" dxfId="495" priority="12">
      <formula>H180&lt;0</formula>
    </cfRule>
  </conditionalFormatting>
  <conditionalFormatting sqref="I32:J35">
    <cfRule type="expression" dxfId="494" priority="9">
      <formula>I32&gt;0</formula>
    </cfRule>
    <cfRule type="expression" dxfId="493" priority="10">
      <formula>I32&lt;0</formula>
    </cfRule>
  </conditionalFormatting>
  <conditionalFormatting sqref="F198:F200">
    <cfRule type="expression" dxfId="492" priority="7">
      <formula>F198&gt;0</formula>
    </cfRule>
    <cfRule type="expression" dxfId="491" priority="8">
      <formula>F198&lt;0</formula>
    </cfRule>
  </conditionalFormatting>
  <conditionalFormatting sqref="H198:H200">
    <cfRule type="expression" dxfId="490" priority="5">
      <formula>H198&gt;0</formula>
    </cfRule>
    <cfRule type="expression" dxfId="489" priority="6">
      <formula>H198&lt;0</formula>
    </cfRule>
  </conditionalFormatting>
  <conditionalFormatting sqref="J198:J200">
    <cfRule type="expression" dxfId="488" priority="3">
      <formula>J198&gt;0</formula>
    </cfRule>
    <cfRule type="expression" dxfId="487" priority="4">
      <formula>J198&lt;0</formula>
    </cfRule>
  </conditionalFormatting>
  <conditionalFormatting sqref="F202:F211 H202:H211 J202:J211">
    <cfRule type="expression" dxfId="486" priority="1">
      <formula>F202&gt;0</formula>
    </cfRule>
    <cfRule type="expression" dxfId="4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75.22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75.22</v>
      </c>
      <c r="R4" s="507">
        <v>1.6000000000000001E-3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739</v>
      </c>
      <c r="Q15" s="694" t="s">
        <v>740</v>
      </c>
      <c r="R15" s="692" t="s">
        <v>733</v>
      </c>
      <c r="S15" s="692" t="s">
        <v>734</v>
      </c>
      <c r="T15" s="694" t="s">
        <v>736</v>
      </c>
      <c r="U15" s="694" t="s">
        <v>737</v>
      </c>
      <c r="V15" s="692" t="s">
        <v>735</v>
      </c>
      <c r="W15" s="693" t="s">
        <v>738</v>
      </c>
    </row>
    <row r="16" spans="1:23" x14ac:dyDescent="0.25">
      <c r="G16" s="29"/>
      <c r="H16" s="70"/>
      <c r="O16" s="695">
        <v>42963</v>
      </c>
      <c r="P16" s="691" t="s">
        <v>741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744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98" t="s">
        <v>78</v>
      </c>
      <c r="P40" s="79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82.742000000000004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81.989800000000002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81.2376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80.485399999999998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79.733199999999997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78.981000000000009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78.228800000000007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77.476600000000005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76.724400000000003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75.972200000000001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75.22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74.467799999999997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73.715599999999995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72.963399999999993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72.211199999999991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71.458999999999989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70.706800000000001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69.954599999999999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69.202399999999997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68.450199999999995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67.698000000000008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84" priority="76">
      <formula>Q7&gt;0</formula>
    </cfRule>
    <cfRule type="expression" dxfId="483" priority="77">
      <formula>Q7&lt;0</formula>
    </cfRule>
  </conditionalFormatting>
  <conditionalFormatting sqref="Q8">
    <cfRule type="expression" dxfId="482" priority="74">
      <formula>Q8&gt;0</formula>
    </cfRule>
    <cfRule type="expression" dxfId="481" priority="75">
      <formula>Q8&lt;0</formula>
    </cfRule>
  </conditionalFormatting>
  <conditionalFormatting sqref="F29:F43">
    <cfRule type="expression" dxfId="480" priority="58">
      <formula>F29&gt;0</formula>
    </cfRule>
    <cfRule type="expression" dxfId="479" priority="59">
      <formula>F29&lt;0</formula>
    </cfRule>
  </conditionalFormatting>
  <conditionalFormatting sqref="H45 H47:H48 H50:H51 H53 H29:H43">
    <cfRule type="expression" dxfId="478" priority="56">
      <formula>H29&gt;0</formula>
    </cfRule>
    <cfRule type="expression" dxfId="477" priority="57">
      <formula>H29&lt;0</formula>
    </cfRule>
  </conditionalFormatting>
  <conditionalFormatting sqref="J35">
    <cfRule type="expression" dxfId="476" priority="52">
      <formula>J35&gt;0</formula>
    </cfRule>
    <cfRule type="expression" dxfId="475" priority="53">
      <formula>J35&lt;0</formula>
    </cfRule>
  </conditionalFormatting>
  <conditionalFormatting sqref="J36:J37">
    <cfRule type="expression" dxfId="474" priority="50">
      <formula>J36&gt;0</formula>
    </cfRule>
    <cfRule type="expression" dxfId="473" priority="51">
      <formula>J36&lt;0</formula>
    </cfRule>
  </conditionalFormatting>
  <conditionalFormatting sqref="J38:J45 J48 J51">
    <cfRule type="expression" dxfId="472" priority="48">
      <formula>J38&gt;0</formula>
    </cfRule>
    <cfRule type="expression" dxfId="47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70" priority="45">
      <formula>M59&gt;0</formula>
    </cfRule>
    <cfRule type="expression" dxfId="469" priority="46">
      <formula>M59&lt;0</formula>
    </cfRule>
  </conditionalFormatting>
  <conditionalFormatting sqref="Q10">
    <cfRule type="expression" dxfId="468" priority="43">
      <formula>Q10&gt;0</formula>
    </cfRule>
    <cfRule type="expression" dxfId="467" priority="44">
      <formula>Q10&lt;0</formula>
    </cfRule>
  </conditionalFormatting>
  <conditionalFormatting sqref="F84:F103">
    <cfRule type="expression" dxfId="466" priority="41">
      <formula>F84&gt;0</formula>
    </cfRule>
    <cfRule type="expression" dxfId="465" priority="42">
      <formula>F84&lt;0</formula>
    </cfRule>
  </conditionalFormatting>
  <conditionalFormatting sqref="H107 H84:H103">
    <cfRule type="expression" dxfId="464" priority="39">
      <formula>H84&gt;0</formula>
    </cfRule>
    <cfRule type="expression" dxfId="463" priority="40">
      <formula>H84&lt;0</formula>
    </cfRule>
  </conditionalFormatting>
  <conditionalFormatting sqref="J89">
    <cfRule type="expression" dxfId="462" priority="37">
      <formula>J89&gt;0</formula>
    </cfRule>
    <cfRule type="expression" dxfId="461" priority="38">
      <formula>J89&lt;0</formula>
    </cfRule>
  </conditionalFormatting>
  <conditionalFormatting sqref="J90:J95">
    <cfRule type="expression" dxfId="460" priority="35">
      <formula>J90&gt;0</formula>
    </cfRule>
    <cfRule type="expression" dxfId="459" priority="36">
      <formula>J90&lt;0</formula>
    </cfRule>
  </conditionalFormatting>
  <conditionalFormatting sqref="J96:J97">
    <cfRule type="expression" dxfId="458" priority="33">
      <formula>J96&gt;0</formula>
    </cfRule>
    <cfRule type="expression" dxfId="457" priority="34">
      <formula>J96&lt;0</formula>
    </cfRule>
  </conditionalFormatting>
  <conditionalFormatting sqref="J98:J104">
    <cfRule type="expression" dxfId="456" priority="31">
      <formula>J98&gt;0</formula>
    </cfRule>
    <cfRule type="expression" dxfId="455" priority="32">
      <formula>J98&lt;0</formula>
    </cfRule>
  </conditionalFormatting>
  <conditionalFormatting sqref="J25">
    <cfRule type="expression" dxfId="454" priority="27">
      <formula>J25&gt;0</formula>
    </cfRule>
    <cfRule type="expression" dxfId="453" priority="28">
      <formula>J25&lt;0</formula>
    </cfRule>
  </conditionalFormatting>
  <conditionalFormatting sqref="F105:F106">
    <cfRule type="expression" dxfId="452" priority="25">
      <formula>F105&gt;0</formula>
    </cfRule>
    <cfRule type="expression" dxfId="451" priority="26">
      <formula>F105&lt;0</formula>
    </cfRule>
  </conditionalFormatting>
  <conditionalFormatting sqref="H105:H106">
    <cfRule type="expression" dxfId="450" priority="23">
      <formula>H105&gt;0</formula>
    </cfRule>
    <cfRule type="expression" dxfId="449" priority="24">
      <formula>H105&lt;0</formula>
    </cfRule>
  </conditionalFormatting>
  <conditionalFormatting sqref="J105">
    <cfRule type="expression" dxfId="448" priority="21">
      <formula>J105&gt;0</formula>
    </cfRule>
    <cfRule type="expression" dxfId="447" priority="22">
      <formula>J105&lt;0</formula>
    </cfRule>
  </conditionalFormatting>
  <conditionalFormatting sqref="J106">
    <cfRule type="expression" dxfId="446" priority="19">
      <formula>J106&gt;0</formula>
    </cfRule>
    <cfRule type="expression" dxfId="445" priority="20">
      <formula>J106&lt;0</formula>
    </cfRule>
  </conditionalFormatting>
  <conditionalFormatting sqref="F24:F28">
    <cfRule type="expression" dxfId="444" priority="17">
      <formula>F24&gt;0</formula>
    </cfRule>
    <cfRule type="expression" dxfId="443" priority="18">
      <formula>F24&lt;0</formula>
    </cfRule>
  </conditionalFormatting>
  <conditionalFormatting sqref="H24:H28">
    <cfRule type="expression" dxfId="442" priority="15">
      <formula>H24&gt;0</formula>
    </cfRule>
    <cfRule type="expression" dxfId="441" priority="16">
      <formula>H24&lt;0</formula>
    </cfRule>
  </conditionalFormatting>
  <conditionalFormatting sqref="J26:J34">
    <cfRule type="expression" dxfId="440" priority="13">
      <formula>J26&gt;0</formula>
    </cfRule>
    <cfRule type="expression" dxfId="439" priority="14">
      <formula>J26&lt;0</formula>
    </cfRule>
  </conditionalFormatting>
  <conditionalFormatting sqref="F113">
    <cfRule type="expression" dxfId="438" priority="11">
      <formula>F113&gt;0</formula>
    </cfRule>
    <cfRule type="expression" dxfId="437" priority="12">
      <formula>F113&lt;0</formula>
    </cfRule>
  </conditionalFormatting>
  <conditionalFormatting sqref="H113">
    <cfRule type="expression" dxfId="436" priority="9">
      <formula>H113&gt;0</formula>
    </cfRule>
    <cfRule type="expression" dxfId="435" priority="10">
      <formula>H113&lt;0</formula>
    </cfRule>
  </conditionalFormatting>
  <conditionalFormatting sqref="J109">
    <cfRule type="expression" dxfId="434" priority="7">
      <formula>J109&gt;0</formula>
    </cfRule>
    <cfRule type="expression" dxfId="433" priority="8">
      <formula>J109&lt;0</formula>
    </cfRule>
  </conditionalFormatting>
  <conditionalFormatting sqref="F108:F112">
    <cfRule type="expression" dxfId="432" priority="5">
      <formula>F108&gt;0</formula>
    </cfRule>
    <cfRule type="expression" dxfId="431" priority="6">
      <formula>F108&lt;0</formula>
    </cfRule>
  </conditionalFormatting>
  <conditionalFormatting sqref="H108:H112">
    <cfRule type="expression" dxfId="430" priority="3">
      <formula>H108&gt;0</formula>
    </cfRule>
    <cfRule type="expression" dxfId="429" priority="4">
      <formula>H108&lt;0</formula>
    </cfRule>
  </conditionalFormatting>
  <conditionalFormatting sqref="J110:J113">
    <cfRule type="expression" dxfId="428" priority="1">
      <formula>J110&gt;0</formula>
    </cfRule>
    <cfRule type="expression" dxfId="42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26.44</v>
      </c>
      <c r="R4" s="487">
        <v>2.76E-2</v>
      </c>
      <c r="T4" s="1">
        <v>43096</v>
      </c>
      <c r="U4" t="s">
        <v>847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7403.2000000000007</v>
      </c>
      <c r="U5" t="s">
        <v>848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849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-3096.1099999999938</v>
      </c>
      <c r="R7">
        <v>100</v>
      </c>
      <c r="U7" t="s">
        <v>850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-3171.1299999999937</v>
      </c>
      <c r="U8" t="s">
        <v>851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-0.29988944926061467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3.4795763993948563E-2</v>
      </c>
      <c r="R11">
        <f>0.23</f>
        <v>0.23</v>
      </c>
      <c r="U11" t="s">
        <v>901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930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926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927</v>
      </c>
    </row>
    <row r="15" spans="1:29" x14ac:dyDescent="0.25">
      <c r="C15" s="4"/>
      <c r="D15" s="3"/>
      <c r="E15" s="3"/>
      <c r="F15" s="3"/>
      <c r="U15" s="487" t="s">
        <v>929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967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982</v>
      </c>
    </row>
    <row r="20" spans="1:21" x14ac:dyDescent="0.25">
      <c r="T20" s="1">
        <v>43126</v>
      </c>
      <c r="U20" t="s">
        <v>980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981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984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928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840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900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925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29.084000000000003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28.819600000000005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28.555200000000003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28.290800000000004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28.026400000000002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27.762000000000004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27.497600000000002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27.233200000000004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26.968800000000002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26.704400000000003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26.44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26.175599999999999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25.911200000000001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25.646799999999999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25.382400000000001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25.117999999999999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24.8536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24.589200000000002</v>
      </c>
      <c r="Q60" s="81"/>
    </row>
    <row r="61" spans="1:21" x14ac:dyDescent="0.25">
      <c r="G61" s="2"/>
      <c r="O61" s="81">
        <v>0.92</v>
      </c>
      <c r="P61" s="81">
        <f t="shared" si="12"/>
        <v>24.324800000000003</v>
      </c>
      <c r="Q61" s="81"/>
    </row>
    <row r="62" spans="1:21" x14ac:dyDescent="0.25">
      <c r="O62" s="81">
        <v>0.91</v>
      </c>
      <c r="P62" s="81">
        <f t="shared" si="12"/>
        <v>24.060400000000001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23.796000000000003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5" priority="61">
      <formula>F26&gt;0</formula>
    </cfRule>
    <cfRule type="expression" dxfId="414" priority="62">
      <formula>F26&lt;0</formula>
    </cfRule>
  </conditionalFormatting>
  <conditionalFormatting sqref="H26:H28">
    <cfRule type="expression" dxfId="413" priority="59">
      <formula>H26&gt;0</formula>
    </cfRule>
    <cfRule type="expression" dxfId="412" priority="60">
      <formula>H26&lt;0</formula>
    </cfRule>
  </conditionalFormatting>
  <conditionalFormatting sqref="H29">
    <cfRule type="expression" dxfId="411" priority="57">
      <formula>H29&gt;0</formula>
    </cfRule>
    <cfRule type="expression" dxfId="410" priority="58">
      <formula>H29&lt;0</formula>
    </cfRule>
  </conditionalFormatting>
  <conditionalFormatting sqref="H30">
    <cfRule type="expression" dxfId="409" priority="55">
      <formula>H30&gt;0</formula>
    </cfRule>
    <cfRule type="expression" dxfId="408" priority="56">
      <formula>H30&lt;0</formula>
    </cfRule>
  </conditionalFormatting>
  <conditionalFormatting sqref="H31:H45">
    <cfRule type="expression" dxfId="407" priority="53">
      <formula>H31&gt;0</formula>
    </cfRule>
    <cfRule type="expression" dxfId="406" priority="54">
      <formula>H31&lt;0</formula>
    </cfRule>
  </conditionalFormatting>
  <conditionalFormatting sqref="F22:F25">
    <cfRule type="expression" dxfId="405" priority="51">
      <formula>F22&gt;0</formula>
    </cfRule>
    <cfRule type="expression" dxfId="404" priority="52">
      <formula>F22&lt;0</formula>
    </cfRule>
  </conditionalFormatting>
  <conditionalFormatting sqref="H22:H25">
    <cfRule type="expression" dxfId="403" priority="49">
      <formula>H22&gt;0</formula>
    </cfRule>
    <cfRule type="expression" dxfId="402" priority="50">
      <formula>H22&lt;0</formula>
    </cfRule>
  </conditionalFormatting>
  <conditionalFormatting sqref="F31:F32">
    <cfRule type="expression" dxfId="401" priority="45">
      <formula>F31&gt;0</formula>
    </cfRule>
    <cfRule type="expression" dxfId="400" priority="46">
      <formula>F31&lt;0</formula>
    </cfRule>
  </conditionalFormatting>
  <conditionalFormatting sqref="I26:J28">
    <cfRule type="expression" dxfId="399" priority="43">
      <formula>I26&gt;0</formula>
    </cfRule>
    <cfRule type="expression" dxfId="398" priority="44">
      <formula>I26&lt;0</formula>
    </cfRule>
  </conditionalFormatting>
  <conditionalFormatting sqref="I32:J33 I35:I40 I42:J45">
    <cfRule type="expression" dxfId="397" priority="37">
      <formula>I32&gt;0</formula>
    </cfRule>
    <cfRule type="expression" dxfId="396" priority="38">
      <formula>I32&lt;0</formula>
    </cfRule>
  </conditionalFormatting>
  <conditionalFormatting sqref="I22:J25">
    <cfRule type="expression" dxfId="395" priority="35">
      <formula>I22&gt;0</formula>
    </cfRule>
    <cfRule type="expression" dxfId="394" priority="36">
      <formula>I22&lt;0</formula>
    </cfRule>
  </conditionalFormatting>
  <conditionalFormatting sqref="F33:F41">
    <cfRule type="expression" dxfId="393" priority="33">
      <formula>F33&gt;0</formula>
    </cfRule>
    <cfRule type="expression" dxfId="392" priority="34">
      <formula>F33&lt;0</formula>
    </cfRule>
  </conditionalFormatting>
  <conditionalFormatting sqref="Q8">
    <cfRule type="expression" dxfId="391" priority="29">
      <formula>Q8&gt;0</formula>
    </cfRule>
    <cfRule type="expression" dxfId="390" priority="30">
      <formula>Q8&lt;0</formula>
    </cfRule>
  </conditionalFormatting>
  <conditionalFormatting sqref="Q7">
    <cfRule type="expression" dxfId="389" priority="31">
      <formula>Q7&gt;0</formula>
    </cfRule>
    <cfRule type="expression" dxfId="388" priority="32">
      <formula>Q7&lt;0</formula>
    </cfRule>
  </conditionalFormatting>
  <conditionalFormatting sqref="F68:F72">
    <cfRule type="expression" dxfId="387" priority="27">
      <formula>F68&gt;0</formula>
    </cfRule>
    <cfRule type="expression" dxfId="386" priority="28">
      <formula>F68&lt;0</formula>
    </cfRule>
  </conditionalFormatting>
  <conditionalFormatting sqref="H68:H70">
    <cfRule type="expression" dxfId="385" priority="25">
      <formula>H68&gt;0</formula>
    </cfRule>
    <cfRule type="expression" dxfId="384" priority="26">
      <formula>H68&lt;0</formula>
    </cfRule>
  </conditionalFormatting>
  <conditionalFormatting sqref="H71">
    <cfRule type="expression" dxfId="383" priority="23">
      <formula>H71&gt;0</formula>
    </cfRule>
    <cfRule type="expression" dxfId="382" priority="24">
      <formula>H71&lt;0</formula>
    </cfRule>
  </conditionalFormatting>
  <conditionalFormatting sqref="H72">
    <cfRule type="expression" dxfId="381" priority="21">
      <formula>H72&gt;0</formula>
    </cfRule>
    <cfRule type="expression" dxfId="380" priority="22">
      <formula>H72&lt;0</formula>
    </cfRule>
  </conditionalFormatting>
  <conditionalFormatting sqref="H73:H77">
    <cfRule type="expression" dxfId="379" priority="19">
      <formula>H73&gt;0</formula>
    </cfRule>
    <cfRule type="expression" dxfId="378" priority="20">
      <formula>H73&lt;0</formula>
    </cfRule>
  </conditionalFormatting>
  <conditionalFormatting sqref="F64:F67">
    <cfRule type="expression" dxfId="377" priority="17">
      <formula>F64&gt;0</formula>
    </cfRule>
    <cfRule type="expression" dxfId="376" priority="18">
      <formula>F64&lt;0</formula>
    </cfRule>
  </conditionalFormatting>
  <conditionalFormatting sqref="H64:H67">
    <cfRule type="expression" dxfId="375" priority="15">
      <formula>H64&gt;0</formula>
    </cfRule>
    <cfRule type="expression" dxfId="374" priority="16">
      <formula>H64&lt;0</formula>
    </cfRule>
  </conditionalFormatting>
  <conditionalFormatting sqref="F73:F74">
    <cfRule type="expression" dxfId="373" priority="13">
      <formula>F73&gt;0</formula>
    </cfRule>
    <cfRule type="expression" dxfId="372" priority="14">
      <formula>F73&lt;0</formula>
    </cfRule>
  </conditionalFormatting>
  <conditionalFormatting sqref="I68:I70">
    <cfRule type="expression" dxfId="371" priority="11">
      <formula>I68&gt;0</formula>
    </cfRule>
    <cfRule type="expression" dxfId="370" priority="12">
      <formula>I68&lt;0</formula>
    </cfRule>
  </conditionalFormatting>
  <conditionalFormatting sqref="I71">
    <cfRule type="expression" dxfId="369" priority="9">
      <formula>I71&gt;0</formula>
    </cfRule>
    <cfRule type="expression" dxfId="368" priority="10">
      <formula>I71&lt;0</formula>
    </cfRule>
  </conditionalFormatting>
  <conditionalFormatting sqref="I72">
    <cfRule type="expression" dxfId="367" priority="7">
      <formula>I72&gt;0</formula>
    </cfRule>
    <cfRule type="expression" dxfId="366" priority="8">
      <formula>I72&lt;0</formula>
    </cfRule>
  </conditionalFormatting>
  <conditionalFormatting sqref="I73:I77">
    <cfRule type="expression" dxfId="365" priority="5">
      <formula>I73&gt;0</formula>
    </cfRule>
    <cfRule type="expression" dxfId="364" priority="6">
      <formula>I73&lt;0</formula>
    </cfRule>
  </conditionalFormatting>
  <conditionalFormatting sqref="I64:I67">
    <cfRule type="expression" dxfId="363" priority="3">
      <formula>I64&gt;0</formula>
    </cfRule>
    <cfRule type="expression" dxfId="362" priority="4">
      <formula>I64&lt;0</formula>
    </cfRule>
  </conditionalFormatting>
  <conditionalFormatting sqref="F75">
    <cfRule type="expression" dxfId="361" priority="1">
      <formula>F75&gt;0</formula>
    </cfRule>
    <cfRule type="expression" dxfId="360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</v>
      </c>
      <c r="R4" s="487">
        <v>-1.37E-2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72.600000000000009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71.940000000000012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71.28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70.62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69.960000000000008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69.3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68.64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67.98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67.320000000000007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66.66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65.34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64.679999999999993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64.02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63.36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62.699999999999996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62.04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61.38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60.720000000000006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59.4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59" priority="11">
      <formula>Q8&gt;0</formula>
    </cfRule>
    <cfRule type="expression" dxfId="358" priority="12">
      <formula>Q8&lt;0</formula>
    </cfRule>
  </conditionalFormatting>
  <conditionalFormatting sqref="Q7">
    <cfRule type="expression" dxfId="357" priority="13">
      <formula>Q7&gt;0</formula>
    </cfRule>
    <cfRule type="expression" dxfId="356" priority="14">
      <formula>Q7&lt;0</formula>
    </cfRule>
  </conditionalFormatting>
  <conditionalFormatting sqref="F22">
    <cfRule type="expression" dxfId="355" priority="9">
      <formula>F22&gt;0</formula>
    </cfRule>
    <cfRule type="expression" dxfId="354" priority="10">
      <formula>F22&lt;0</formula>
    </cfRule>
  </conditionalFormatting>
  <conditionalFormatting sqref="H22">
    <cfRule type="expression" dxfId="353" priority="7">
      <formula>H22&gt;0</formula>
    </cfRule>
    <cfRule type="expression" dxfId="352" priority="8">
      <formula>H22&lt;0</formula>
    </cfRule>
  </conditionalFormatting>
  <conditionalFormatting sqref="F59">
    <cfRule type="expression" dxfId="351" priority="5">
      <formula>F59&gt;0</formula>
    </cfRule>
    <cfRule type="expression" dxfId="350" priority="6">
      <formula>F59&lt;0</formula>
    </cfRule>
  </conditionalFormatting>
  <conditionalFormatting sqref="H59">
    <cfRule type="expression" dxfId="349" priority="3">
      <formula>H59&gt;0</formula>
    </cfRule>
    <cfRule type="expression" dxfId="348" priority="4">
      <formula>H59&lt;0</formula>
    </cfRule>
  </conditionalFormatting>
  <conditionalFormatting sqref="M30">
    <cfRule type="expression" dxfId="347" priority="1">
      <formula>M30&gt;0</formula>
    </cfRule>
    <cfRule type="expression" dxfId="34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98.77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98.77</v>
      </c>
      <c r="R4" s="487">
        <v>3.3E-3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98" t="s">
        <v>78</v>
      </c>
      <c r="P35" s="79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108.64700000000001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107.6593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106.6716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105.68390000000001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104.6962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103.7085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102.7208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101.73309999999999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100.7454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99.7577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98.77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97.782299999999992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96.794599999999988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95.806899999999999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94.819199999999995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93.831499999999991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92.843799999999987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91.856099999999998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90.868399999999994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89.880700000000004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88.893000000000001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5" priority="19">
      <formula>F27&gt;0</formula>
    </cfRule>
    <cfRule type="expression" dxfId="344" priority="20">
      <formula>F27&lt;0</formula>
    </cfRule>
  </conditionalFormatting>
  <conditionalFormatting sqref="F37:F38">
    <cfRule type="expression" dxfId="343" priority="17">
      <formula>F37&gt;0</formula>
    </cfRule>
    <cfRule type="expression" dxfId="342" priority="18">
      <formula>F37&lt;0</formula>
    </cfRule>
  </conditionalFormatting>
  <conditionalFormatting sqref="H27:H32">
    <cfRule type="expression" dxfId="341" priority="15">
      <formula>H27&gt;0</formula>
    </cfRule>
    <cfRule type="expression" dxfId="340" priority="16">
      <formula>H27&lt;0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150.88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150.88</v>
      </c>
      <c r="R4" s="487">
        <v>5.4999999999999997E-3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165.96800000000002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164.45920000000001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162.9504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161.44159999999999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159.93280000000001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158.42400000000001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156.9152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155.40639999999999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153.89760000000001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152.3888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150.88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149.37119999999999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147.86239999999998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146.3536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144.84479999999999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143.33599999999998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141.82719999999998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140.3184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138.80959999999999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137.30080000000001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135.792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5" priority="25">
      <formula>F24&gt;0</formula>
    </cfRule>
    <cfRule type="expression" dxfId="334" priority="26">
      <formula>F24&lt;0</formula>
    </cfRule>
  </conditionalFormatting>
  <conditionalFormatting sqref="H21:H27">
    <cfRule type="expression" dxfId="333" priority="19">
      <formula>H21&gt;0</formula>
    </cfRule>
    <cfRule type="expression" dxfId="332" priority="20">
      <formula>H21&lt;0</formula>
    </cfRule>
  </conditionalFormatting>
  <conditionalFormatting sqref="F21:F23">
    <cfRule type="expression" dxfId="331" priority="5">
      <formula>F21&gt;0</formula>
    </cfRule>
    <cfRule type="expression" dxfId="330" priority="6">
      <formula>F21&lt;0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248.03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248.03</v>
      </c>
      <c r="R4" s="487">
        <v>2.93E-2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98" t="s">
        <v>78</v>
      </c>
      <c r="P41" s="79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272.83300000000003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270.35270000000003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267.87240000000003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265.39210000000003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262.91180000000003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260.43150000000003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257.95120000000003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255.4709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252.9906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250.5103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248.03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245.5497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243.0694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240.5891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238.1088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235.6285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233.14819999999997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230.6679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228.1876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225.7073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223.227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5" priority="11">
      <formula>F21&gt;0</formula>
    </cfRule>
    <cfRule type="expression" dxfId="324" priority="12">
      <formula>F21&lt;0</formula>
    </cfRule>
  </conditionalFormatting>
  <conditionalFormatting sqref="H21:H23">
    <cfRule type="expression" dxfId="323" priority="9">
      <formula>H21&gt;0</formula>
    </cfRule>
    <cfRule type="expression" dxfId="322" priority="10">
      <formula>H21&lt;0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67.819999999999993</v>
      </c>
      <c r="R4" s="487">
        <v>1.21E-2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98" t="s">
        <v>78</v>
      </c>
      <c r="P40" s="79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74.602000000000004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73.9238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73.245599999999996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72.567399999999992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71.889200000000002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71.210999999999999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70.532799999999995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69.854599999999991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69.176400000000001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68.498199999999997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67.819999999999993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67.141799999999989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66.463599999999985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65.785399999999996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65.107199999999992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64.428999999999988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63.750799999999991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63.072599999999994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62.394399999999997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61.716199999999994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61.037999999999997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7" priority="15">
      <formula>F29&gt;0</formula>
    </cfRule>
    <cfRule type="expression" dxfId="316" priority="16">
      <formula>F29&lt;0</formula>
    </cfRule>
  </conditionalFormatting>
  <conditionalFormatting sqref="F34:F62">
    <cfRule type="expression" dxfId="315" priority="11">
      <formula>F34&gt;0</formula>
    </cfRule>
    <cfRule type="expression" dxfId="314" priority="12">
      <formula>F34&lt;0</formula>
    </cfRule>
  </conditionalFormatting>
  <conditionalFormatting sqref="F34:F62">
    <cfRule type="expression" dxfId="313" priority="13">
      <formula>F34&gt;0</formula>
    </cfRule>
    <cfRule type="expression" dxfId="312" priority="14">
      <formula>F34&lt;0</formula>
    </cfRule>
  </conditionalFormatting>
  <conditionalFormatting sqref="H29:H62">
    <cfRule type="expression" dxfId="311" priority="9">
      <formula>H29&gt;0</formula>
    </cfRule>
    <cfRule type="expression" dxfId="310" priority="10">
      <formula>H29&lt;0</formula>
    </cfRule>
  </conditionalFormatting>
  <conditionalFormatting sqref="F25:F28">
    <cfRule type="expression" dxfId="309" priority="7">
      <formula>F25&gt;0</formula>
    </cfRule>
    <cfRule type="expression" dxfId="308" priority="8">
      <formula>F25&lt;0</formula>
    </cfRule>
  </conditionalFormatting>
  <conditionalFormatting sqref="H25:H28">
    <cfRule type="expression" dxfId="307" priority="5">
      <formula>H25&gt;0</formula>
    </cfRule>
    <cfRule type="expression" dxfId="306" priority="6">
      <formula>H25&lt;0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71.790000000000006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71.790000000000006</v>
      </c>
      <c r="R4" s="506">
        <v>-2.8199999999999999E-2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98" t="s">
        <v>78</v>
      </c>
      <c r="P40" s="79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78.969000000000008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78.251100000000008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77.533200000000008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76.815300000000008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76.097400000000007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75.379500000000007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74.661600000000007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73.943700000000007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73.225800000000007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72.507900000000006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71.790000000000006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71.072100000000006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70.354200000000006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69.636300000000006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68.918400000000005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68.200500000000005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67.482600000000005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66.764700000000005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66.046800000000005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65.328900000000004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64.611000000000004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1" priority="73">
      <formula>F25&gt;0</formula>
    </cfRule>
    <cfRule type="expression" dxfId="300" priority="74">
      <formula>F25&lt;0</formula>
    </cfRule>
  </conditionalFormatting>
  <conditionalFormatting sqref="F57:F64 F66">
    <cfRule type="expression" dxfId="299" priority="69">
      <formula>F57&gt;0</formula>
    </cfRule>
    <cfRule type="expression" dxfId="298" priority="70">
      <formula>F57&lt;0</formula>
    </cfRule>
  </conditionalFormatting>
  <conditionalFormatting sqref="F57:F64 F66">
    <cfRule type="expression" dxfId="297" priority="71">
      <formula>F57&gt;0</formula>
    </cfRule>
    <cfRule type="expression" dxfId="296" priority="72">
      <formula>F57&lt;0</formula>
    </cfRule>
  </conditionalFormatting>
  <conditionalFormatting sqref="H57:H64 H66">
    <cfRule type="expression" dxfId="295" priority="67">
      <formula>H57&gt;0</formula>
    </cfRule>
    <cfRule type="expression" dxfId="294" priority="68">
      <formula>H57&lt;0</formula>
    </cfRule>
  </conditionalFormatting>
  <conditionalFormatting sqref="Q7">
    <cfRule type="expression" dxfId="293" priority="49">
      <formula>Q7&gt;0</formula>
    </cfRule>
    <cfRule type="expression" dxfId="292" priority="50">
      <formula>Q7&lt;0</formula>
    </cfRule>
  </conditionalFormatting>
  <conditionalFormatting sqref="Q8">
    <cfRule type="expression" dxfId="291" priority="47">
      <formula>Q8&gt;0</formula>
    </cfRule>
    <cfRule type="expression" dxfId="290" priority="48">
      <formula>Q8&lt;0</formula>
    </cfRule>
  </conditionalFormatting>
  <conditionalFormatting sqref="F24">
    <cfRule type="expression" dxfId="289" priority="33">
      <formula>F24&gt;0</formula>
    </cfRule>
    <cfRule type="expression" dxfId="288" priority="34">
      <formula>F24&lt;0</formula>
    </cfRule>
  </conditionalFormatting>
  <conditionalFormatting sqref="H24">
    <cfRule type="expression" dxfId="287" priority="31">
      <formula>H24&gt;0</formula>
    </cfRule>
    <cfRule type="expression" dxfId="286" priority="32">
      <formula>H24&lt;0</formula>
    </cfRule>
  </conditionalFormatting>
  <conditionalFormatting sqref="M67">
    <cfRule type="expression" dxfId="285" priority="29">
      <formula>M67&gt;0</formula>
    </cfRule>
    <cfRule type="expression" dxfId="284" priority="30">
      <formula>M67&lt;0</formula>
    </cfRule>
  </conditionalFormatting>
  <conditionalFormatting sqref="F65">
    <cfRule type="expression" dxfId="283" priority="25">
      <formula>F65&gt;0</formula>
    </cfRule>
    <cfRule type="expression" dxfId="282" priority="26">
      <formula>F65&lt;0</formula>
    </cfRule>
  </conditionalFormatting>
  <conditionalFormatting sqref="F65">
    <cfRule type="expression" dxfId="281" priority="27">
      <formula>F65&gt;0</formula>
    </cfRule>
    <cfRule type="expression" dxfId="280" priority="28">
      <formula>F65&lt;0</formula>
    </cfRule>
  </conditionalFormatting>
  <conditionalFormatting sqref="H65">
    <cfRule type="expression" dxfId="279" priority="23">
      <formula>H65&gt;0</formula>
    </cfRule>
    <cfRule type="expression" dxfId="278" priority="24">
      <formula>H65&lt;0</formula>
    </cfRule>
  </conditionalFormatting>
  <conditionalFormatting sqref="F93:F97 H93:H97 H99:H124 F99:F124">
    <cfRule type="expression" dxfId="277" priority="19">
      <formula>F93&gt;0</formula>
    </cfRule>
    <cfRule type="expression" dxfId="276" priority="20">
      <formula>F93&lt;0</formula>
    </cfRule>
  </conditionalFormatting>
  <conditionalFormatting sqref="F125:F132 F134">
    <cfRule type="expression" dxfId="275" priority="15">
      <formula>F125&gt;0</formula>
    </cfRule>
    <cfRule type="expression" dxfId="274" priority="16">
      <formula>F125&lt;0</formula>
    </cfRule>
  </conditionalFormatting>
  <conditionalFormatting sqref="F125:F132 F134">
    <cfRule type="expression" dxfId="273" priority="17">
      <formula>F125&gt;0</formula>
    </cfRule>
    <cfRule type="expression" dxfId="272" priority="18">
      <formula>F125&lt;0</formula>
    </cfRule>
  </conditionalFormatting>
  <conditionalFormatting sqref="H125:H132 H134">
    <cfRule type="expression" dxfId="271" priority="13">
      <formula>H125&gt;0</formula>
    </cfRule>
    <cfRule type="expression" dxfId="270" priority="14">
      <formula>H125&lt;0</formula>
    </cfRule>
  </conditionalFormatting>
  <conditionalFormatting sqref="F92">
    <cfRule type="expression" dxfId="269" priority="11">
      <formula>F92&gt;0</formula>
    </cfRule>
    <cfRule type="expression" dxfId="268" priority="12">
      <formula>F92&lt;0</formula>
    </cfRule>
  </conditionalFormatting>
  <conditionalFormatting sqref="H92">
    <cfRule type="expression" dxfId="267" priority="9">
      <formula>H92&gt;0</formula>
    </cfRule>
    <cfRule type="expression" dxfId="266" priority="10">
      <formula>H92&lt;0</formula>
    </cfRule>
  </conditionalFormatting>
  <conditionalFormatting sqref="F133">
    <cfRule type="expression" dxfId="265" priority="5">
      <formula>F133&gt;0</formula>
    </cfRule>
    <cfRule type="expression" dxfId="264" priority="6">
      <formula>F133&lt;0</formula>
    </cfRule>
  </conditionalFormatting>
  <conditionalFormatting sqref="F133">
    <cfRule type="expression" dxfId="263" priority="7">
      <formula>F133&gt;0</formula>
    </cfRule>
    <cfRule type="expression" dxfId="262" priority="8">
      <formula>F133&lt;0</formula>
    </cfRule>
  </conditionalFormatting>
  <conditionalFormatting sqref="H133">
    <cfRule type="expression" dxfId="261" priority="3">
      <formula>H133&gt;0</formula>
    </cfRule>
    <cfRule type="expression" dxfId="260" priority="4">
      <formula>H133&lt;0</formula>
    </cfRule>
  </conditionalFormatting>
  <conditionalFormatting sqref="F98 H98">
    <cfRule type="expression" dxfId="259" priority="1">
      <formula>F98&gt;0</formula>
    </cfRule>
    <cfRule type="expression" dxfId="25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56.77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56.77</v>
      </c>
      <c r="R4" s="508">
        <v>1.1599999999999999E-2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98" t="s">
        <v>78</v>
      </c>
      <c r="P42" s="79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62.44700000000001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61.879300000000008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61.311600000000006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60.743900000000004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60.176200000000009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59.608500000000006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59.040800000000004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58.473100000000002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57.905400000000007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57.337700000000005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56.77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56.202300000000001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55.634599999999999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55.066900000000004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54.499200000000002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53.9315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53.363799999999998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52.796100000000003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52.228400000000008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51.660700000000006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51.093000000000004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7" priority="31">
      <formula>F45&gt;0</formula>
    </cfRule>
    <cfRule type="expression" dxfId="25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5" priority="33">
      <formula>F40&gt;0</formula>
    </cfRule>
    <cfRule type="expression" dxfId="254" priority="34">
      <formula>F40&lt;0</formula>
    </cfRule>
  </conditionalFormatting>
  <conditionalFormatting sqref="F45:F59 F61:F91 F93:F102">
    <cfRule type="expression" dxfId="253" priority="29">
      <formula>F45&gt;0</formula>
    </cfRule>
    <cfRule type="expression" dxfId="252" priority="30">
      <formula>F45&lt;0</formula>
    </cfRule>
  </conditionalFormatting>
  <conditionalFormatting sqref="H40:H59 H61:H91 H93:H102">
    <cfRule type="expression" dxfId="251" priority="27">
      <formula>H40&gt;0</formula>
    </cfRule>
    <cfRule type="expression" dxfId="250" priority="28">
      <formula>H40&lt;0</formula>
    </cfRule>
  </conditionalFormatting>
  <conditionalFormatting sqref="F36:F39">
    <cfRule type="expression" dxfId="249" priority="25">
      <formula>F36&gt;0</formula>
    </cfRule>
    <cfRule type="expression" dxfId="248" priority="26">
      <formula>F36&lt;0</formula>
    </cfRule>
  </conditionalFormatting>
  <conditionalFormatting sqref="H36:H39">
    <cfRule type="expression" dxfId="247" priority="23">
      <formula>H36&gt;0</formula>
    </cfRule>
    <cfRule type="expression" dxfId="246" priority="24">
      <formula>H36&lt;0</formula>
    </cfRule>
  </conditionalFormatting>
  <conditionalFormatting sqref="Q7">
    <cfRule type="expression" dxfId="245" priority="17">
      <formula>Q7&gt;0</formula>
    </cfRule>
    <cfRule type="expression" dxfId="244" priority="18">
      <formula>Q7&lt;0</formula>
    </cfRule>
  </conditionalFormatting>
  <conditionalFormatting sqref="Q8">
    <cfRule type="expression" dxfId="243" priority="15">
      <formula>Q8&gt;0</formula>
    </cfRule>
    <cfRule type="expression" dxfId="242" priority="16">
      <formula>Q8&lt;0</formula>
    </cfRule>
  </conditionalFormatting>
  <conditionalFormatting sqref="Q10">
    <cfRule type="expression" dxfId="241" priority="13">
      <formula>Q10&gt;0</formula>
    </cfRule>
    <cfRule type="expression" dxfId="240" priority="14">
      <formula>Q10&lt;0</formula>
    </cfRule>
  </conditionalFormatting>
  <conditionalFormatting sqref="F60">
    <cfRule type="expression" dxfId="239" priority="11">
      <formula>F60&gt;0</formula>
    </cfRule>
    <cfRule type="expression" dxfId="238" priority="12">
      <formula>F60&lt;0</formula>
    </cfRule>
  </conditionalFormatting>
  <conditionalFormatting sqref="F60">
    <cfRule type="expression" dxfId="237" priority="9">
      <formula>F60&gt;0</formula>
    </cfRule>
    <cfRule type="expression" dxfId="236" priority="10">
      <formula>F60&lt;0</formula>
    </cfRule>
  </conditionalFormatting>
  <conditionalFormatting sqref="H60">
    <cfRule type="expression" dxfId="235" priority="7">
      <formula>H60&gt;0</formula>
    </cfRule>
    <cfRule type="expression" dxfId="234" priority="8">
      <formula>H60&lt;0</formula>
    </cfRule>
  </conditionalFormatting>
  <conditionalFormatting sqref="F92">
    <cfRule type="expression" dxfId="233" priority="5">
      <formula>F92&gt;0</formula>
    </cfRule>
    <cfRule type="expression" dxfId="232" priority="6">
      <formula>F92&lt;0</formula>
    </cfRule>
  </conditionalFormatting>
  <conditionalFormatting sqref="F92">
    <cfRule type="expression" dxfId="231" priority="3">
      <formula>F92&gt;0</formula>
    </cfRule>
    <cfRule type="expression" dxfId="230" priority="4">
      <formula>F92&lt;0</formula>
    </cfRule>
  </conditionalFormatting>
  <conditionalFormatting sqref="H92">
    <cfRule type="expression" dxfId="229" priority="1">
      <formula>H92&gt;0</formula>
    </cfRule>
    <cfRule type="expression" dxfId="22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44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831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837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20.41</v>
      </c>
      <c r="R4" s="487">
        <v>-1.1599999999999999E-2</v>
      </c>
      <c r="U4" t="s">
        <v>838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2041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197.9700000000048</v>
      </c>
      <c r="R7" s="29">
        <v>43147</v>
      </c>
      <c r="T7" s="1">
        <v>43103</v>
      </c>
      <c r="U7" t="s">
        <v>905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-87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-4.0883458646616543E-2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1.4110730034296913E-2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22.451000000000001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22.2469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22.042800000000003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21.838700000000003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21.634600000000002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21.430500000000002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21.226400000000002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21.022300000000001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20.818200000000001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20.614100000000001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20.41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20.2059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20.001799999999999</v>
      </c>
      <c r="Q55" s="81"/>
    </row>
    <row r="56" spans="1:18" x14ac:dyDescent="0.25">
      <c r="O56" s="81">
        <v>0.97</v>
      </c>
      <c r="P56" s="81">
        <f t="shared" si="0"/>
        <v>19.797699999999999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19.593599999999999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19.389499999999998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19.185399999999998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18.981300000000001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18.777200000000001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18.5731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18.369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823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3:F24">
    <cfRule type="expression" dxfId="219" priority="87">
      <formula>F23&gt;0</formula>
    </cfRule>
    <cfRule type="expression" dxfId="218" priority="88">
      <formula>F23&lt;0</formula>
    </cfRule>
  </conditionalFormatting>
  <conditionalFormatting sqref="H23:H24">
    <cfRule type="expression" dxfId="217" priority="85">
      <formula>H23&gt;0</formula>
    </cfRule>
    <cfRule type="expression" dxfId="216" priority="86">
      <formula>H23&lt;0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2">
    <cfRule type="expression" dxfId="157" priority="3">
      <formula>F21&gt;0</formula>
    </cfRule>
    <cfRule type="expression" dxfId="156" priority="4">
      <formula>F21&lt;0</formula>
    </cfRule>
  </conditionalFormatting>
  <conditionalFormatting sqref="H21:H22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108.67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108.67</v>
      </c>
      <c r="R4" s="487">
        <v>-1.3100000000000001E-2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98" t="s">
        <v>78</v>
      </c>
      <c r="P40" s="79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119.53700000000001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118.45030000000001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117.36360000000001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116.27690000000001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115.1902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114.10350000000001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113.0168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111.93010000000001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110.8434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109.75670000000001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108.67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107.58329999999999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106.4966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105.40989999999999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104.3232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103.23649999999999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102.1498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101.06310000000001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99.976400000000012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98.889700000000005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97.802999999999997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8.19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8.19</v>
      </c>
      <c r="R4" s="487">
        <v>1.49E-2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98" t="s">
        <v>78</v>
      </c>
      <c r="P40" s="79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9.0090000000000003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8.9270999999999994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8.8452000000000002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8.7632999999999992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8.6814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8.599499999999999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8.5175999999999998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8.4356999999999989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8.3537999999999997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8.2718999999999987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8.19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8.1081000000000003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8.0261999999999993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7.9442999999999993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7.8623999999999992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7.7804999999999991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7.698599999999999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7.6166999999999998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7.5347999999999997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7.4528999999999996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7.3709999999999996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871</v>
      </c>
      <c r="W2" t="s">
        <v>869</v>
      </c>
      <c r="X2" s="756" t="s">
        <v>853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872</v>
      </c>
      <c r="X3" s="756" t="s">
        <v>854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83.8</v>
      </c>
      <c r="R4" s="487">
        <v>-0.04</v>
      </c>
      <c r="U4" t="s">
        <v>873</v>
      </c>
      <c r="X4" s="756" t="s">
        <v>855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4190</v>
      </c>
      <c r="T5" s="1"/>
      <c r="X5" s="756" t="s">
        <v>856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880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883</v>
      </c>
      <c r="X6" s="756" t="s">
        <v>857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1417.6299999999896</v>
      </c>
      <c r="R7">
        <v>50</v>
      </c>
      <c r="X7" s="756" t="s">
        <v>858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607.49999999999955</v>
      </c>
      <c r="T8" s="1">
        <v>43109</v>
      </c>
      <c r="U8" t="s">
        <v>920</v>
      </c>
      <c r="X8" s="756" t="s">
        <v>870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0.16957431960921129</v>
      </c>
      <c r="U9" t="s">
        <v>940</v>
      </c>
      <c r="X9" s="756" t="s">
        <v>881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882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2.4821002386634847E-2</v>
      </c>
      <c r="R11">
        <f>0.52</f>
        <v>0.52</v>
      </c>
      <c r="T11" s="1">
        <v>43112</v>
      </c>
      <c r="U11" t="s">
        <v>937</v>
      </c>
      <c r="X11" s="756" t="s">
        <v>867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941</v>
      </c>
      <c r="W13" t="s">
        <v>868</v>
      </c>
      <c r="X13" s="756" t="s">
        <v>859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939</v>
      </c>
      <c r="X14" s="756" t="s">
        <v>860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938</v>
      </c>
      <c r="X15" s="756" t="s">
        <v>861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862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958</v>
      </c>
      <c r="X17" s="756" t="s">
        <v>863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975</v>
      </c>
      <c r="X18" s="756" t="s">
        <v>864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942</v>
      </c>
      <c r="X19" s="756" t="s">
        <v>865</v>
      </c>
      <c r="Y19" s="758">
        <v>0.03</v>
      </c>
      <c r="Z19" s="758">
        <v>0.05</v>
      </c>
      <c r="AA19" s="81" t="s">
        <v>880</v>
      </c>
      <c r="AB19" s="2" t="s">
        <v>880</v>
      </c>
      <c r="AC19" s="782" t="s">
        <v>880</v>
      </c>
      <c r="AD19" s="755" t="s">
        <v>880</v>
      </c>
      <c r="AE19" s="755" t="s">
        <v>880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866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858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870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881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882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867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815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884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798" t="s">
        <v>78</v>
      </c>
      <c r="P42" s="798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889</v>
      </c>
      <c r="J43" s="10"/>
      <c r="K43" s="39">
        <v>419</v>
      </c>
      <c r="O43" s="81">
        <v>1.1000000000000001</v>
      </c>
      <c r="P43" s="81">
        <f>O43*$Q$4</f>
        <v>92.18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917</v>
      </c>
      <c r="J44" s="10"/>
      <c r="K44" s="39">
        <v>481</v>
      </c>
      <c r="O44" s="81">
        <v>1.0900000000000001</v>
      </c>
      <c r="P44" s="81">
        <f t="shared" ref="P44:P63" si="19">O44*$Q$4</f>
        <v>91.341999999999999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90.504000000000005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89.665999999999997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88.828000000000003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87.99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87.152000000000001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86.313999999999993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85.475999999999999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84.637999999999991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83.8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82.962000000000003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82.123999999999995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81.286000000000001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80.447999999999993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79.61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78.771999999999991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77.933999999999997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77.096000000000004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76.257999999999996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75.42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760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747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7" priority="76">
      <formula>F31&gt;0</formula>
    </cfRule>
    <cfRule type="expression" dxfId="116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59">
      <formula>F30&gt;0</formula>
    </cfRule>
    <cfRule type="expression" dxfId="114" priority="60">
      <formula>F30&lt;0</formula>
    </cfRule>
  </conditionalFormatting>
  <conditionalFormatting sqref="H30:I30 H43 H31:H33">
    <cfRule type="expression" dxfId="113" priority="57">
      <formula>H30&gt;0</formula>
    </cfRule>
    <cfRule type="expression" dxfId="112" priority="58">
      <formula>H30&lt;0</formula>
    </cfRule>
  </conditionalFormatting>
  <conditionalFormatting sqref="Q8">
    <cfRule type="expression" dxfId="111" priority="51">
      <formula>Q8&gt;0</formula>
    </cfRule>
    <cfRule type="expression" dxfId="110" priority="52">
      <formula>Q8&lt;0</formula>
    </cfRule>
  </conditionalFormatting>
  <conditionalFormatting sqref="Q7">
    <cfRule type="expression" dxfId="109" priority="53">
      <formula>Q7&gt;0</formula>
    </cfRule>
    <cfRule type="expression" dxfId="108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39">
      <formula>F115&gt;0</formula>
    </cfRule>
    <cfRule type="expression" dxfId="106" priority="40">
      <formula>F115&lt;0</formula>
    </cfRule>
  </conditionalFormatting>
  <conditionalFormatting sqref="F112:F114">
    <cfRule type="expression" dxfId="105" priority="37">
      <formula>F112&gt;0</formula>
    </cfRule>
    <cfRule type="expression" dxfId="104" priority="38">
      <formula>F112&lt;0</formula>
    </cfRule>
  </conditionalFormatting>
  <conditionalFormatting sqref="H112:I112">
    <cfRule type="expression" dxfId="103" priority="35">
      <formula>H112&gt;0</formula>
    </cfRule>
    <cfRule type="expression" dxfId="102" priority="36">
      <formula>H112&lt;0</formula>
    </cfRule>
  </conditionalFormatting>
  <conditionalFormatting sqref="H113:I113">
    <cfRule type="expression" dxfId="101" priority="33">
      <formula>H113&gt;0</formula>
    </cfRule>
    <cfRule type="expression" dxfId="100" priority="34">
      <formula>H113&lt;0</formula>
    </cfRule>
  </conditionalFormatting>
  <conditionalFormatting sqref="H114:I114">
    <cfRule type="expression" dxfId="99" priority="31">
      <formula>H114&gt;0</formula>
    </cfRule>
    <cfRule type="expression" dxfId="98" priority="32">
      <formula>H114&lt;0</formula>
    </cfRule>
  </conditionalFormatting>
  <conditionalFormatting sqref="F105:F111">
    <cfRule type="expression" dxfId="97" priority="29">
      <formula>F105&gt;0</formula>
    </cfRule>
    <cfRule type="expression" dxfId="96" priority="30">
      <formula>F105&lt;0</formula>
    </cfRule>
  </conditionalFormatting>
  <conditionalFormatting sqref="H105:I111">
    <cfRule type="expression" dxfId="95" priority="27">
      <formula>H105&gt;0</formula>
    </cfRule>
    <cfRule type="expression" dxfId="94" priority="28">
      <formula>H105&lt;0</formula>
    </cfRule>
  </conditionalFormatting>
  <conditionalFormatting sqref="I117 F117:F119">
    <cfRule type="expression" dxfId="93" priority="25">
      <formula>F117&gt;0</formula>
    </cfRule>
    <cfRule type="expression" dxfId="92" priority="26">
      <formula>F117&lt;0</formula>
    </cfRule>
  </conditionalFormatting>
  <conditionalFormatting sqref="F189:F196 H189:H196">
    <cfRule type="expression" dxfId="91" priority="23">
      <formula>F189&gt;0</formula>
    </cfRule>
    <cfRule type="expression" dxfId="90" priority="24">
      <formula>F189&lt;0</formula>
    </cfRule>
  </conditionalFormatting>
  <conditionalFormatting sqref="H202 F202">
    <cfRule type="expression" dxfId="89" priority="21">
      <formula>F202&gt;0</formula>
    </cfRule>
    <cfRule type="expression" dxfId="88" priority="22">
      <formula>F202&lt;0</formula>
    </cfRule>
  </conditionalFormatting>
  <conditionalFormatting sqref="I204">
    <cfRule type="expression" dxfId="87" priority="19">
      <formula>I204&gt;0</formula>
    </cfRule>
    <cfRule type="expression" dxfId="86" priority="20">
      <formula>I204&lt;0</formula>
    </cfRule>
  </conditionalFormatting>
  <conditionalFormatting sqref="H204 F204">
    <cfRule type="expression" dxfId="85" priority="17">
      <formula>F204&gt;0</formula>
    </cfRule>
    <cfRule type="expression" dxfId="84" priority="18">
      <formula>F204&lt;0</formula>
    </cfRule>
  </conditionalFormatting>
  <conditionalFormatting sqref="M54">
    <cfRule type="expression" dxfId="83" priority="15">
      <formula>M54&gt;0</formula>
    </cfRule>
    <cfRule type="expression" dxfId="82" priority="16">
      <formula>M54&lt;0</formula>
    </cfRule>
  </conditionalFormatting>
  <conditionalFormatting sqref="K33:K49">
    <cfRule type="expression" dxfId="81" priority="13">
      <formula>K33&gt;0</formula>
    </cfRule>
    <cfRule type="expression" dxfId="80" priority="14">
      <formula>K33&lt;0</formula>
    </cfRule>
  </conditionalFormatting>
  <conditionalFormatting sqref="Q10">
    <cfRule type="expression" dxfId="79" priority="11">
      <formula>Q10&gt;0</formula>
    </cfRule>
    <cfRule type="expression" dxfId="78" priority="12">
      <formula>Q10&lt;0</formula>
    </cfRule>
  </conditionalFormatting>
  <conditionalFormatting sqref="Z10">
    <cfRule type="expression" dxfId="77" priority="9">
      <formula>Z10&gt;0</formula>
    </cfRule>
    <cfRule type="expression" dxfId="76" priority="10">
      <formula>Z10&lt;0</formula>
    </cfRule>
  </conditionalFormatting>
  <conditionalFormatting sqref="AA10:AE10">
    <cfRule type="expression" dxfId="75" priority="7">
      <formula>AA10&gt;0</formula>
    </cfRule>
    <cfRule type="expression" dxfId="74" priority="8">
      <formula>AA10&lt;0</formula>
    </cfRule>
  </conditionalFormatting>
  <conditionalFormatting sqref="Z24">
    <cfRule type="expression" dxfId="73" priority="5">
      <formula>Z24&gt;0</formula>
    </cfRule>
    <cfRule type="expression" dxfId="72" priority="6">
      <formula>Z24&lt;0</formula>
    </cfRule>
  </conditionalFormatting>
  <conditionalFormatting sqref="AA24:AE24">
    <cfRule type="expression" dxfId="71" priority="3">
      <formula>AA24&gt;0</formula>
    </cfRule>
    <cfRule type="expression" dxfId="70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77.52</v>
      </c>
      <c r="R4" s="487">
        <v>4.6899999999999997E-2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98" t="s">
        <v>78</v>
      </c>
      <c r="P42" s="79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85.272000000000006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84.496800000000007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83.721599999999995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82.946399999999997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82.171199999999999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81.396000000000001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80.620800000000003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79.845600000000005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79.070399999999992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78.295199999999994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76.744799999999998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75.9696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75.194399999999987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74.419199999999989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73.643999999999991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72.868799999999993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72.093599999999995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71.318399999999997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70.543199999999999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69.768000000000001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58.49</v>
      </c>
      <c r="R4" s="487">
        <v>-1.5E-3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3509.4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390.98999999999933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341.03999999999951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0.1076392834147633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3.3510001709693961E-2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C15" s="4"/>
      <c r="D15" s="3"/>
      <c r="E15" s="3"/>
      <c r="F15" s="3"/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98" t="s">
        <v>78</v>
      </c>
      <c r="P41" s="79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64.339000000000013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63.754100000000008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63.169200000000004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62.584300000000006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61.999400000000009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61.414500000000004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60.829600000000006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813</v>
      </c>
      <c r="J49" s="39">
        <v>-948</v>
      </c>
      <c r="K49" s="39">
        <v>46.9</v>
      </c>
      <c r="O49" s="81">
        <v>1.03</v>
      </c>
      <c r="P49" s="81">
        <f t="shared" si="17"/>
        <v>60.244700000000002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59.659800000000004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828</v>
      </c>
      <c r="J51" s="39">
        <v>-829</v>
      </c>
      <c r="K51" s="39"/>
      <c r="O51" s="81">
        <v>1.01</v>
      </c>
      <c r="P51" s="81">
        <f t="shared" si="17"/>
        <v>59.0749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58.49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57.905100000000004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57.3202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56.735300000000002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56.150399999999998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55.5655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54.980599999999995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54.395700000000005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53.810800000000008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53.225900000000003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52.641000000000005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42.41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42.41</v>
      </c>
      <c r="R4" s="487">
        <v>-6.7999999999999996E-3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5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5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98" t="s">
        <v>78</v>
      </c>
      <c r="P41" s="79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46.651000000000003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46.226900000000001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45.802799999999998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45.378700000000002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44.954599999999999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44.530499999999996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44.106400000000001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43.682299999999998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43.258199999999995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42.834099999999999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42.41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41.985899999999994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41.561799999999998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41.137699999999995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40.713599999999992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40.289499999999997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39.865399999999994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39.441299999999998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39.017199999999995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38.5931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38.168999999999997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224.11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224.11</v>
      </c>
      <c r="R4" s="487">
        <v>4.4200000000000003E-2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98" t="s">
        <v>78</v>
      </c>
      <c r="P45" s="798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246.52100000000004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244.27990000000003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242.03880000000004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239.79770000000002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237.55660000000003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235.31550000000001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233.07440000000003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230.83330000000001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228.59220000000002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226.3511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224.11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221.86890000000002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219.62780000000001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217.38670000000002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215.1456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212.90450000000001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210.6634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208.42230000000004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206.18120000000002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203.94010000000003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201.69900000000001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52.55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52.55</v>
      </c>
      <c r="R4" s="487">
        <v>-9.4000000000000004E-3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57.805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57.279499999999999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56.753999999999998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56.228499999999997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55.703000000000003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55.177500000000002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54.652000000000001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54.1265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53.600999999999999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53.075499999999998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52.55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52.024499999999996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51.498999999999995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50.973499999999994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50.447999999999993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49.922499999999992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49.396999999999991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48.871499999999997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48.345999999999997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47.820499999999996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47.295000000000002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138.01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138.01</v>
      </c>
      <c r="R4" s="487">
        <v>1.11E-2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98" t="s">
        <v>78</v>
      </c>
      <c r="Q39" s="79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151.81100000000001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150.43090000000001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149.05080000000001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147.67070000000001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146.29059999999998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144.91049999999998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143.53039999999999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142.15029999999999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140.77019999999999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139.39009999999999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138.01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136.62989999999999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135.24979999999999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133.86969999999999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132.4896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131.1095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129.7294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128.3493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126.9692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125.5891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124.20899999999999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236.78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236.78</v>
      </c>
      <c r="R4" s="487">
        <v>5.0000000000000001E-4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98" t="s">
        <v>78</v>
      </c>
      <c r="P41" s="79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260.45800000000003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258.09020000000004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255.72240000000002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253.3546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250.98680000000002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248.619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246.25120000000001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243.88339999999999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241.51560000000001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239.14779999999999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236.78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234.41220000000001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232.0444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229.67660000000001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227.30879999999999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224.941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222.57319999999999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220.20540000000003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217.83760000000001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215.46980000000002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213.102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95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2018-02-01T01:22:25Z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