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r:id="rId32"/>
    <sheet name="SPY" sheetId="47" state="hidden" r:id="rId33"/>
    <sheet name="SWKS" sheetId="41" state="hidden" r:id="rId34"/>
    <sheet name="CNI" sheetId="42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OBC_Historical_Prices" localSheetId="11">AOBC!$W$1:$AC$68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33" i="35"/>
  <c r="N12" i="35"/>
  <c r="N57" i="35"/>
  <c r="N6" i="35"/>
  <c r="N8" i="35"/>
  <c r="N29" i="35"/>
  <c r="N49" i="35"/>
  <c r="N28" i="35"/>
  <c r="N25" i="35"/>
  <c r="N52" i="35"/>
  <c r="N21" i="35"/>
  <c r="N44" i="35"/>
  <c r="N20" i="35"/>
  <c r="N39" i="35"/>
  <c r="N45" i="35"/>
  <c r="N10" i="35"/>
  <c r="N9" i="35"/>
  <c r="N38" i="35"/>
  <c r="N17" i="35"/>
  <c r="N15" i="35"/>
  <c r="N27" i="35"/>
  <c r="N48" i="35"/>
  <c r="N47" i="35"/>
  <c r="N42" i="35"/>
  <c r="N54" i="35"/>
  <c r="N34" i="35"/>
  <c r="N35" i="35"/>
  <c r="N36" i="35"/>
  <c r="N5" i="35"/>
  <c r="N56" i="35"/>
  <c r="N16" i="35"/>
  <c r="N43" i="35"/>
  <c r="N30" i="35"/>
  <c r="N3" i="35"/>
  <c r="N37" i="35"/>
  <c r="N31" i="35"/>
  <c r="N4" i="35"/>
  <c r="N2" i="35"/>
  <c r="N14" i="35"/>
  <c r="N19" i="35"/>
  <c r="N24" i="35"/>
  <c r="N26" i="35"/>
  <c r="N40" i="35"/>
  <c r="N13" i="35"/>
  <c r="N32" i="35"/>
  <c r="N46" i="35"/>
  <c r="N11" i="35"/>
  <c r="N22" i="35"/>
  <c r="N18" i="35"/>
  <c r="N7" i="35"/>
  <c r="N41" i="35"/>
  <c r="N23" i="35"/>
  <c r="D395" i="38"/>
  <c r="E395" i="38"/>
  <c r="G395" i="38"/>
  <c r="H395" i="38"/>
  <c r="K395" i="38"/>
  <c r="L395" i="38"/>
  <c r="O395" i="38" s="1"/>
  <c r="P395" i="38" s="1"/>
  <c r="M395" i="38"/>
  <c r="N395" i="38" s="1"/>
  <c r="R395" i="38"/>
  <c r="U395" i="38"/>
  <c r="F37" i="43"/>
  <c r="H37" i="43"/>
  <c r="G37" i="43"/>
  <c r="F5" i="43"/>
  <c r="G47" i="70"/>
  <c r="K8" i="70"/>
  <c r="H18" i="70"/>
  <c r="C18" i="69"/>
  <c r="AE63" i="61"/>
  <c r="AE64" i="61"/>
  <c r="AE65" i="61"/>
  <c r="AE66" i="61"/>
  <c r="AE67" i="61"/>
  <c r="AE68" i="61"/>
  <c r="AE69" i="61"/>
  <c r="AD59" i="61"/>
  <c r="AD60" i="61"/>
  <c r="AD61" i="61"/>
  <c r="AD62" i="61"/>
  <c r="AD63" i="61"/>
  <c r="AD64" i="61"/>
  <c r="AD65" i="61"/>
  <c r="AD66" i="61"/>
  <c r="AD67" i="61"/>
  <c r="AD68" i="61"/>
  <c r="AD69" i="61"/>
  <c r="V395" i="38" l="1"/>
  <c r="W395" i="38" s="1"/>
  <c r="T395" i="38"/>
  <c r="D394" i="38"/>
  <c r="E394" i="38"/>
  <c r="G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G393" i="38"/>
  <c r="H393" i="38"/>
  <c r="K393" i="38"/>
  <c r="L393" i="38" s="1"/>
  <c r="M393" i="38"/>
  <c r="T393" i="38" s="1"/>
  <c r="N393" i="38"/>
  <c r="R393" i="38"/>
  <c r="O394" i="38" l="1"/>
  <c r="N394" i="38"/>
  <c r="O393" i="38"/>
  <c r="F34" i="61"/>
  <c r="G34" i="61"/>
  <c r="H34" i="61"/>
  <c r="F44" i="70"/>
  <c r="G44" i="70"/>
  <c r="H44" i="70"/>
  <c r="G390" i="38"/>
  <c r="G391" i="38"/>
  <c r="G392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H51" i="17"/>
  <c r="F5" i="17"/>
  <c r="N386" i="38" l="1"/>
  <c r="E385" i="38"/>
  <c r="H385" i="38"/>
  <c r="K385" i="38"/>
  <c r="L385" i="38" s="1"/>
  <c r="O385" i="38" s="1"/>
  <c r="M385" i="38"/>
  <c r="T385" i="38" s="1"/>
  <c r="N385" i="38"/>
  <c r="R385" i="38"/>
  <c r="F50" i="17"/>
  <c r="G50" i="17"/>
  <c r="H50" i="17"/>
  <c r="D384" i="38" l="1"/>
  <c r="E384" i="38"/>
  <c r="H384" i="38"/>
  <c r="K384" i="38"/>
  <c r="L384" i="38" s="1"/>
  <c r="O384" i="38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N383" i="38" l="1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N381" i="38"/>
  <c r="R381" i="38"/>
  <c r="F67" i="40"/>
  <c r="G67" i="40"/>
  <c r="H67" i="40"/>
  <c r="F17" i="40"/>
  <c r="F30" i="58"/>
  <c r="G30" i="58"/>
  <c r="H30" i="58"/>
  <c r="O381" i="38" l="1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H44" i="17"/>
  <c r="F44" i="51"/>
  <c r="G44" i="51"/>
  <c r="H44" i="51"/>
  <c r="F11" i="51"/>
  <c r="F10" i="51"/>
  <c r="F9" i="51"/>
  <c r="H93" i="68"/>
  <c r="K93" i="68"/>
  <c r="M93" i="68"/>
  <c r="C93" i="68"/>
  <c r="F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O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N364" i="38" l="1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595" i="25"/>
  <c r="C595" i="25"/>
  <c r="H595" i="25"/>
  <c r="F595" i="25"/>
  <c r="M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AE62" i="61"/>
  <c r="AE61" i="61"/>
  <c r="P74" i="61"/>
  <c r="AE60" i="61"/>
  <c r="P73" i="61"/>
  <c r="AE59" i="61"/>
  <c r="P72" i="61"/>
  <c r="AE58" i="61"/>
  <c r="AD58" i="61"/>
  <c r="P71" i="61"/>
  <c r="AE57" i="61"/>
  <c r="AD57" i="61"/>
  <c r="P70" i="61"/>
  <c r="AE56" i="61"/>
  <c r="AD56" i="61"/>
  <c r="P69" i="61"/>
  <c r="AE55" i="61"/>
  <c r="AD55" i="61"/>
  <c r="P68" i="61"/>
  <c r="AE54" i="61"/>
  <c r="AD54" i="61"/>
  <c r="P67" i="61"/>
  <c r="AE53" i="61"/>
  <c r="AD53" i="61"/>
  <c r="P66" i="61"/>
  <c r="AE52" i="61"/>
  <c r="AD52" i="61"/>
  <c r="P65" i="61"/>
  <c r="AE51" i="61"/>
  <c r="AD51" i="61"/>
  <c r="P64" i="61"/>
  <c r="AE50" i="61"/>
  <c r="AD50" i="61"/>
  <c r="P63" i="61"/>
  <c r="AE49" i="61"/>
  <c r="AD49" i="61"/>
  <c r="P62" i="61"/>
  <c r="AE48" i="61"/>
  <c r="AD48" i="61"/>
  <c r="P61" i="61"/>
  <c r="AE47" i="61"/>
  <c r="AD47" i="61"/>
  <c r="P60" i="61"/>
  <c r="AE46" i="61"/>
  <c r="AD46" i="61"/>
  <c r="P59" i="61"/>
  <c r="AE45" i="61"/>
  <c r="AD45" i="61"/>
  <c r="P58" i="61"/>
  <c r="AE44" i="61"/>
  <c r="AD44" i="61"/>
  <c r="P57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26" i="61"/>
  <c r="G26" i="61"/>
  <c r="F26" i="61"/>
  <c r="AE34" i="61"/>
  <c r="AD34" i="61"/>
  <c r="H25" i="61"/>
  <c r="G25" i="61"/>
  <c r="F25" i="61"/>
  <c r="AE33" i="61"/>
  <c r="AD33" i="61"/>
  <c r="H24" i="61"/>
  <c r="G24" i="61"/>
  <c r="F24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K18" i="70" s="1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75"/>
  <c r="C19" i="71"/>
  <c r="M19" i="50"/>
  <c r="H75" i="41"/>
  <c r="K19" i="60"/>
  <c r="F19" i="53"/>
  <c r="H19" i="53"/>
  <c r="C72" i="59"/>
  <c r="H72" i="70"/>
  <c r="M19" i="59"/>
  <c r="F94" i="52"/>
  <c r="F23" i="17"/>
  <c r="K85" i="64"/>
  <c r="F19" i="60"/>
  <c r="M24" i="40"/>
  <c r="F19" i="63"/>
  <c r="H19" i="68"/>
  <c r="H29" i="51"/>
  <c r="M19" i="71"/>
  <c r="F75" i="41"/>
  <c r="K65" i="71"/>
  <c r="H156" i="49"/>
  <c r="K86" i="53"/>
  <c r="M65" i="71"/>
  <c r="M65" i="63"/>
  <c r="C19" i="54"/>
  <c r="M94" i="52"/>
  <c r="F148" i="45"/>
  <c r="K19" i="52"/>
  <c r="F19" i="58"/>
  <c r="K19" i="68"/>
  <c r="C19" i="60"/>
  <c r="H19" i="75"/>
  <c r="C19" i="64"/>
  <c r="M19" i="58"/>
  <c r="H119" i="7"/>
  <c r="H19" i="69"/>
  <c r="M67" i="60"/>
  <c r="K19" i="59"/>
  <c r="H19" i="64"/>
  <c r="M19" i="34"/>
  <c r="C19" i="73"/>
  <c r="F19" i="41"/>
  <c r="M19" i="63"/>
  <c r="H72" i="59"/>
  <c r="F19" i="75"/>
  <c r="M23" i="17"/>
  <c r="K19" i="66"/>
  <c r="H111" i="54"/>
  <c r="M19" i="54"/>
  <c r="F32" i="25"/>
  <c r="M100" i="34"/>
  <c r="C23" i="17"/>
  <c r="M32" i="31"/>
  <c r="H19" i="66"/>
  <c r="C156" i="49"/>
  <c r="C32" i="25"/>
  <c r="C19" i="58"/>
  <c r="M19" i="55"/>
  <c r="H19" i="41"/>
  <c r="F19" i="73"/>
  <c r="M19" i="60"/>
  <c r="C24" i="40"/>
  <c r="M111" i="54"/>
  <c r="K23" i="17"/>
  <c r="H19" i="71"/>
  <c r="K19" i="69"/>
  <c r="H55" i="50"/>
  <c r="M19" i="3"/>
  <c r="C119" i="7"/>
  <c r="K90" i="72"/>
  <c r="M19" i="72"/>
  <c r="C111" i="54"/>
  <c r="F19" i="71"/>
  <c r="F19" i="3"/>
  <c r="F407" i="17"/>
  <c r="F30" i="49"/>
  <c r="F19" i="54"/>
  <c r="K407" i="17"/>
  <c r="H63" i="66"/>
  <c r="H19" i="62"/>
  <c r="C120" i="57"/>
  <c r="F65" i="71"/>
  <c r="M85" i="64"/>
  <c r="K19" i="72"/>
  <c r="K19" i="73"/>
  <c r="K148" i="45"/>
  <c r="C407" i="17"/>
  <c r="C19" i="75"/>
  <c r="H148" i="45"/>
  <c r="C19" i="62"/>
  <c r="F63" i="66"/>
  <c r="M86" i="53"/>
  <c r="H19" i="52"/>
  <c r="H19" i="72"/>
  <c r="K55" i="50"/>
  <c r="K19" i="3"/>
  <c r="M19" i="66"/>
  <c r="K75" i="41"/>
  <c r="F24" i="40"/>
  <c r="C19" i="3"/>
  <c r="M19" i="68"/>
  <c r="M19" i="62"/>
  <c r="F72" i="70"/>
  <c r="C19" i="59"/>
  <c r="K19" i="57"/>
  <c r="K19" i="53"/>
  <c r="C67" i="60"/>
  <c r="H19" i="58"/>
  <c r="F86" i="53"/>
  <c r="F90" i="72"/>
  <c r="M63" i="66"/>
  <c r="K103" i="58"/>
  <c r="M19" i="70"/>
  <c r="K29" i="51"/>
  <c r="F19" i="66"/>
  <c r="F67" i="60"/>
  <c r="C103" i="58"/>
  <c r="C19" i="34"/>
  <c r="H94" i="52"/>
  <c r="K156" i="49"/>
  <c r="M72" i="59"/>
  <c r="K19" i="63"/>
  <c r="H24" i="40"/>
  <c r="C72" i="70"/>
  <c r="C65" i="63"/>
  <c r="H19" i="54"/>
  <c r="F19" i="72"/>
  <c r="C29" i="51"/>
  <c r="C55" i="50"/>
  <c r="H32" i="31"/>
  <c r="M407" i="17"/>
  <c r="M55" i="50"/>
  <c r="C85" i="64"/>
  <c r="K19" i="71"/>
  <c r="H85" i="64"/>
  <c r="C30" i="49"/>
  <c r="F55" i="50"/>
  <c r="F29" i="51"/>
  <c r="H19" i="45"/>
  <c r="M32" i="25"/>
  <c r="H120" i="57"/>
  <c r="M148" i="45"/>
  <c r="K19" i="50"/>
  <c r="C19" i="66"/>
  <c r="C32" i="31"/>
  <c r="C19" i="63"/>
  <c r="K19" i="55"/>
  <c r="K19" i="75"/>
  <c r="K65" i="63"/>
  <c r="K19" i="64"/>
  <c r="C94" i="52"/>
  <c r="K19" i="58"/>
  <c r="M19" i="45"/>
  <c r="K19" i="62"/>
  <c r="C63" i="66"/>
  <c r="C86" i="53"/>
  <c r="C19" i="41"/>
  <c r="H19" i="3"/>
  <c r="F19" i="57"/>
  <c r="M29" i="51"/>
  <c r="F119" i="7"/>
  <c r="C19" i="72"/>
  <c r="C19" i="53"/>
  <c r="F111" i="54"/>
  <c r="K72" i="70"/>
  <c r="H19" i="63"/>
  <c r="F19" i="70"/>
  <c r="M19" i="53"/>
  <c r="H407" i="17"/>
  <c r="H86" i="53"/>
  <c r="F19" i="62"/>
  <c r="M19" i="52"/>
  <c r="H19" i="60"/>
  <c r="K19" i="41"/>
  <c r="C19" i="50"/>
  <c r="M103" i="58"/>
  <c r="K119" i="7"/>
  <c r="M120" i="57"/>
  <c r="H90" i="72"/>
  <c r="M19" i="69"/>
  <c r="F120" i="57"/>
  <c r="F19" i="64"/>
  <c r="F19" i="59"/>
  <c r="M19" i="57"/>
  <c r="K19" i="34"/>
  <c r="H19" i="73"/>
  <c r="K94" i="52"/>
  <c r="C65" i="71"/>
  <c r="F156" i="49"/>
  <c r="H19" i="55"/>
  <c r="F19" i="52"/>
  <c r="K72" i="59"/>
  <c r="C19" i="68"/>
  <c r="M90" i="72"/>
  <c r="C19" i="57"/>
  <c r="M30" i="49"/>
  <c r="F32" i="31"/>
  <c r="K67" i="60"/>
  <c r="M19" i="64"/>
  <c r="H19" i="50"/>
  <c r="M75" i="41"/>
  <c r="H19" i="59"/>
  <c r="F19" i="34"/>
  <c r="M19" i="41"/>
  <c r="F103" i="58"/>
  <c r="K32" i="31"/>
  <c r="F19" i="45"/>
  <c r="K63" i="66"/>
  <c r="C100" i="34"/>
  <c r="F19" i="55"/>
  <c r="F100" i="34"/>
  <c r="H67" i="60"/>
  <c r="C75" i="41"/>
  <c r="K32" i="25"/>
  <c r="F72" i="59"/>
  <c r="H23" i="17"/>
  <c r="C19" i="55"/>
  <c r="F85" i="64"/>
  <c r="F65" i="63"/>
  <c r="C19" i="45"/>
  <c r="H103" i="58"/>
  <c r="H32" i="25"/>
  <c r="K111" i="54"/>
  <c r="H100" i="34"/>
  <c r="M19" i="73"/>
  <c r="C19" i="52"/>
  <c r="H65" i="63"/>
  <c r="H19" i="57"/>
  <c r="C90" i="72"/>
  <c r="K19" i="45"/>
  <c r="M72" i="70"/>
  <c r="K100" i="34"/>
  <c r="H65" i="71"/>
  <c r="H30" i="49"/>
  <c r="K120" i="57"/>
  <c r="K24" i="40"/>
  <c r="C148" i="45"/>
  <c r="C19" i="70"/>
  <c r="F19" i="50"/>
  <c r="K30" i="49"/>
  <c r="F19" i="68"/>
  <c r="M156" i="49"/>
  <c r="H19" i="34"/>
  <c r="K19" i="54"/>
  <c r="M119" i="7"/>
  <c r="K19" i="70"/>
  <c r="H19" i="70"/>
  <c r="F19" i="69"/>
  <c r="C19" i="69"/>
  <c r="F19" i="61"/>
  <c r="M73" i="61"/>
  <c r="H73" i="61"/>
  <c r="F73" i="61"/>
  <c r="H19" i="61"/>
  <c r="C73" i="61"/>
  <c r="K73" i="61"/>
  <c r="M19" i="61"/>
  <c r="K19" i="61"/>
  <c r="C19" i="61"/>
  <c r="F18" i="69" l="1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394" i="38" s="1"/>
  <c r="W394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392" i="38" l="1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93" i="38" l="1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<sst xmlns="http://schemas.openxmlformats.org/spreadsheetml/2006/main" count="5555" uniqueCount="781">
  <si>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</si>
  <si>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</si>
  <si>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</si>
  <si>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</si>
  <si>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</si>
  <si>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</si>
  <si>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</si>
  <si>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</si>
  <si>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</si>
  <si>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</si>
  <si>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</si>
  <si>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</si>
  <si>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</si>
  <si>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</si>
  <si>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</si>
  <si>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</si>
  <si>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</si>
  <si>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</si>
  <si>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</si>
  <si>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</si>
  <si>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</si>
  <si>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</si>
  <si>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</si>
  <si>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</si>
  <si>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</si>
  <si>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</si>
  <si>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</si>
  <si>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</si>
  <si>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</si>
  <si>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</si>
  <si>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</si>
  <si>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</si>
  <si>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</si>
  <si>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</si>
  <si>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</si>
  <si>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</si>
  <si>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</si>
  <si>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</si>
  <si>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</si>
  <si>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</si>
  <si>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</si>
  <si>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</si>
  <si>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</si>
  <si>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</si>
  <si>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</si>
  <si>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</si>
  <si>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</si>
  <si>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</si>
  <si>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</si>
  <si>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</si>
  <si>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</si>
  <si>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</si>
  <si>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</si>
  <si>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</si>
  <si>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</si>
  <si>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</si>
  <si>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</si>
  <si>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</si>
  <si>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</si>
  <si>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</si>
  <si>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</si>
  <si>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</si>
  <si>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</si>
  <si>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</si>
  <si>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</si>
  <si>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</si>
  <si>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</si>
  <si>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</si>
  <si>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</si>
  <si>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</si>
  <si>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</si>
  <si>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</si>
  <si>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</si>
  <si>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</si>
  <si>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</si>
  <si>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</si>
  <si>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</si>
  <si>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</si>
  <si>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</si>
  <si>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</si>
  <si>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</si>
  <si>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</si>
  <si>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</si>
  <si>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</si>
  <si>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</si>
  <si>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</si>
  <si>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</si>
  <si>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</si>
  <si>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</si>
  <si>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</si>
  <si>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</si>
  <si>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</si>
  <si>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</si>
  <si>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</si>
  <si>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</si>
  <si>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</si>
  <si>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</si>
  <si>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</si>
  <si>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</si>
  <si>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</si>
  <si>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</si>
  <si>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</si>
  <si>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</si>
  <si>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</si>
  <si>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</si>
  <si>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</si>
  <si>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</si>
  <si>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</si>
  <si>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</si>
  <si>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</si>
  <si>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</si>
  <si>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</si>
  <si>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</si>
  <si>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</si>
  <si>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</si>
  <si>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</si>
  <si>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</si>
  <si>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</si>
  <si>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</si>
  <si>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</si>
  <si>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</si>
  <si>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</si>
  <si>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</si>
  <si>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</si>
  <si>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</si>
  <si>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</si>
  <si>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</si>
  <si>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</si>
  <si>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</si>
  <si>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</si>
  <si>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</si>
  <si>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</si>
  <si>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</si>
  <si>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</si>
  <si>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</si>
  <si>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</si>
  <si>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</si>
  <si>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</si>
  <si>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</si>
  <si>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</si>
  <si>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</si>
  <si>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</si>
  <si>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</si>
  <si>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</si>
  <si>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</si>
  <si>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</si>
  <si>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</si>
  <si>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</si>
  <si>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</si>
  <si>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</si>
  <si>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</si>
  <si>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</si>
  <si>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</si>
  <si>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</si>
  <si>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</si>
  <si>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</si>
  <si>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</si>
  <si>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</si>
  <si>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</si>
  <si>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</si>
  <si>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</si>
  <si>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</si>
  <si>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</si>
  <si>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</si>
  <si>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</si>
  <si>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</si>
  <si>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</si>
  <si>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</si>
  <si>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</si>
  <si>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</si>
  <si>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</si>
  <si>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</si>
  <si>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</si>
  <si>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</si>
  <si>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</si>
  <si>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</si>
  <si>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</si>
  <si>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</si>
  <si>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</si>
  <si>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</si>
  <si>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</si>
  <si>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</si>
  <si>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</si>
  <si>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</si>
  <si>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</si>
  <si>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</si>
  <si>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</si>
  <si>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</si>
  <si>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</si>
  <si>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</si>
  <si>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</si>
  <si>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</si>
  <si>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</si>
  <si>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</si>
  <si>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</si>
  <si>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</si>
  <si>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</si>
  <si>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</si>
  <si>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</si>
  <si>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</si>
  <si>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</si>
  <si>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</si>
  <si>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</si>
  <si>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</si>
  <si>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</si>
  <si>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</si>
  <si>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</si>
  <si>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</si>
  <si>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</si>
  <si>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</si>
  <si>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</si>
  <si>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</si>
  <si>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</si>
  <si>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</si>
  <si>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</si>
  <si>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</si>
  <si>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</si>
  <si>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</si>
  <si>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</si>
  <si>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</si>
  <si>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</si>
  <si>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</si>
  <si>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</si>
  <si>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</si>
  <si>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</si>
  <si>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</si>
  <si>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</si>
  <si>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</si>
  <si>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</si>
  <si>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</si>
  <si>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</si>
  <si>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</si>
  <si>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</si>
  <si>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</si>
  <si>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</si>
  <si>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</si>
  <si>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</si>
  <si>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</si>
  <si>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</si>
  <si>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</si>
  <si>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</si>
  <si>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</si>
  <si>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</si>
  <si>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</si>
  <si>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</si>
  <si>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</si>
  <si>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</si>
  <si>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</si>
  <si>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</si>
  <si>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</si>
  <si>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</si>
  <si>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</si>
  <si>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</si>
  <si>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</si>
  <si>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</si>
  <si>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</si>
  <si>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</si>
  <si>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</si>
  <si>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</si>
  <si>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</si>
  <si>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</si>
  <si>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</si>
  <si>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</si>
  <si>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</si>
  <si>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</si>
  <si>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</si>
  <si>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</si>
  <si>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</si>
  <si>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</si>
  <si>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</si>
  <si>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</si>
  <si>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</si>
  <si>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</si>
  <si>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</si>
  <si>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</si>
  <si>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</si>
  <si>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</si>
  <si>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</si>
  <si>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</si>
  <si>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</si>
  <si>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</si>
  <si>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</si>
  <si>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</si>
  <si>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</si>
  <si>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</si>
  <si>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</si>
  <si>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</si>
  <si>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</si>
  <si>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</si>
  <si>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</si>
  <si>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</si>
  <si>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</si>
  <si>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</si>
  <si>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</si>
  <si>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</si>
  <si>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</si>
  <si>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</si>
  <si>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</si>
  <si>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</si>
  <si>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</si>
  <si>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</si>
  <si>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</si>
  <si>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</si>
  <si>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</si>
  <si>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</si>
  <si>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</si>
  <si>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</si>
  <si>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</si>
  <si>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</si>
  <si>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</si>
  <si>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</si>
  <si>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</si>
  <si>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</si>
  <si>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</si>
  <si>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</si>
  <si>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</si>
  <si>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</si>
  <si>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</si>
  <si>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</si>
  <si>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</si>
  <si>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</si>
  <si>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</si>
  <si>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</si>
  <si>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</si>
  <si>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</si>
  <si>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</si>
  <si>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</si>
  <si>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</si>
  <si>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</si>
  <si>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</si>
  <si>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</si>
  <si>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</si>
  <si>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</si>
  <si>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</si>
  <si>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</si>
  <si>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</si>
  <si>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</si>
  <si>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</si>
  <si>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</si>
  <si>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</si>
  <si>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</si>
  <si>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</si>
  <si>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</si>
  <si>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</si>
  <si>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</si>
  <si>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</si>
  <si>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</si>
  <si>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</si>
  <si>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</si>
  <si>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</si>
  <si>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0.34 Dividend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</si>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</sst>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43"/>
      <tableStyleElement type="headerRow" dxfId="124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44584"/>
        <c:axId val="513043800"/>
      </c:scatterChart>
      <c:valAx>
        <c:axId val="51304458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43800"/>
        <c:crosses val="autoZero"/>
        <c:crossBetween val="midCat"/>
      </c:valAx>
      <c:valAx>
        <c:axId val="513043800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44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45368"/>
        <c:axId val="513045760"/>
      </c:scatterChart>
      <c:valAx>
        <c:axId val="5130453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45760"/>
        <c:crosses val="autoZero"/>
        <c:crossBetween val="midCat"/>
      </c:valAx>
      <c:valAx>
        <c:axId val="51304576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45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46544"/>
        <c:axId val="513046936"/>
      </c:scatterChart>
      <c:valAx>
        <c:axId val="51304654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46936"/>
        <c:crosses val="autoZero"/>
        <c:crossBetween val="midCat"/>
      </c:valAx>
      <c:valAx>
        <c:axId val="5130469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046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425768"/>
        <c:axId val="648426160"/>
      </c:scatterChart>
      <c:valAx>
        <c:axId val="6484257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6160"/>
        <c:crosses val="autoZero"/>
        <c:crossBetween val="midCat"/>
      </c:valAx>
      <c:valAx>
        <c:axId val="6484261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5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426944"/>
        <c:axId val="648427336"/>
      </c:scatterChart>
      <c:valAx>
        <c:axId val="64842694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7336"/>
        <c:crosses val="autoZero"/>
        <c:crossBetween val="midCat"/>
      </c:valAx>
      <c:valAx>
        <c:axId val="64842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6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428120"/>
        <c:axId val="648428512"/>
      </c:scatterChart>
      <c:valAx>
        <c:axId val="6484281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8512"/>
        <c:crosses val="autoZero"/>
        <c:crossBetween val="midCat"/>
      </c:valAx>
      <c:valAx>
        <c:axId val="64842851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8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429296"/>
        <c:axId val="648429688"/>
      </c:scatterChart>
      <c:valAx>
        <c:axId val="6484292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9688"/>
        <c:crosses val="autoZero"/>
        <c:crossBetween val="midCat"/>
      </c:valAx>
      <c:valAx>
        <c:axId val="648429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292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31648"/>
        <c:axId val="648432040"/>
      </c:lineChart>
      <c:dateAx>
        <c:axId val="64843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32040"/>
        <c:crosses val="autoZero"/>
        <c:auto val="1"/>
        <c:lblOffset val="100"/>
        <c:baseTimeUnit val="days"/>
      </c:dateAx>
      <c:valAx>
        <c:axId val="6484320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3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34000"/>
        <c:axId val="648434392"/>
      </c:lineChart>
      <c:dateAx>
        <c:axId val="64843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34392"/>
        <c:crosses val="autoZero"/>
        <c:auto val="1"/>
        <c:lblOffset val="100"/>
        <c:baseTimeUnit val="days"/>
      </c:dateAx>
      <c:valAx>
        <c:axId val="6484343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3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36352"/>
        <c:axId val="648436744"/>
      </c:lineChart>
      <c:dateAx>
        <c:axId val="648436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36744"/>
        <c:crosses val="autoZero"/>
        <c:auto val="1"/>
        <c:lblOffset val="100"/>
        <c:baseTimeUnit val="days"/>
      </c:dateAx>
      <c:valAx>
        <c:axId val="6484367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3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38704"/>
        <c:axId val="648439096"/>
      </c:lineChart>
      <c:dateAx>
        <c:axId val="648438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39096"/>
        <c:crosses val="autoZero"/>
        <c:auto val="1"/>
        <c:lblOffset val="100"/>
        <c:baseTimeUnit val="days"/>
      </c:dateAx>
      <c:valAx>
        <c:axId val="6484390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3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441056"/>
        <c:axId val="648441448"/>
      </c:lineChart>
      <c:dateAx>
        <c:axId val="648441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41448"/>
        <c:crosses val="autoZero"/>
        <c:auto val="1"/>
        <c:lblOffset val="100"/>
        <c:baseTimeUnit val="days"/>
      </c:dateAx>
      <c:valAx>
        <c:axId val="6484414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44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09984"/>
        <c:axId val="650010376"/>
      </c:lineChart>
      <c:dateAx>
        <c:axId val="650009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10376"/>
        <c:crosses val="autoZero"/>
        <c:auto val="1"/>
        <c:lblOffset val="100"/>
        <c:baseTimeUnit val="days"/>
      </c:dateAx>
      <c:valAx>
        <c:axId val="6500103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0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12336"/>
        <c:axId val="650012728"/>
      </c:lineChart>
      <c:dateAx>
        <c:axId val="650012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12728"/>
        <c:crosses val="autoZero"/>
        <c:auto val="1"/>
        <c:lblOffset val="100"/>
        <c:baseTimeUnit val="days"/>
      </c:dateAx>
      <c:valAx>
        <c:axId val="65001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1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14688"/>
        <c:axId val="650015080"/>
      </c:lineChart>
      <c:dateAx>
        <c:axId val="650014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15080"/>
        <c:crosses val="autoZero"/>
        <c:auto val="1"/>
        <c:lblOffset val="100"/>
        <c:baseTimeUnit val="days"/>
      </c:dateAx>
      <c:valAx>
        <c:axId val="650015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1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17040"/>
        <c:axId val="650017432"/>
      </c:lineChart>
      <c:dateAx>
        <c:axId val="650017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17432"/>
        <c:crosses val="autoZero"/>
        <c:auto val="1"/>
        <c:lblOffset val="100"/>
        <c:baseTimeUnit val="days"/>
      </c:dateAx>
      <c:valAx>
        <c:axId val="650017432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1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19392"/>
        <c:axId val="650019784"/>
      </c:lineChart>
      <c:dateAx>
        <c:axId val="650019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19784"/>
        <c:crosses val="autoZero"/>
        <c:auto val="1"/>
        <c:lblOffset val="100"/>
        <c:baseTimeUnit val="days"/>
      </c:dateAx>
      <c:valAx>
        <c:axId val="6500197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1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21744"/>
        <c:axId val="650022136"/>
      </c:lineChart>
      <c:dateAx>
        <c:axId val="650021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22136"/>
        <c:crosses val="autoZero"/>
        <c:auto val="1"/>
        <c:lblOffset val="100"/>
        <c:baseTimeUnit val="days"/>
      </c:dateAx>
      <c:valAx>
        <c:axId val="6500221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2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024096"/>
        <c:axId val="651201736"/>
      </c:lineChart>
      <c:dateAx>
        <c:axId val="650024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1736"/>
        <c:crosses val="autoZero"/>
        <c:auto val="1"/>
        <c:lblOffset val="100"/>
        <c:baseTimeUnit val="days"/>
      </c:dateAx>
      <c:valAx>
        <c:axId val="6512017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02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03696"/>
        <c:axId val="651204088"/>
      </c:lineChart>
      <c:dateAx>
        <c:axId val="651203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4088"/>
        <c:crosses val="autoZero"/>
        <c:auto val="1"/>
        <c:lblOffset val="100"/>
        <c:baseTimeUnit val="days"/>
      </c:dateAx>
      <c:valAx>
        <c:axId val="6512040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06440"/>
        <c:axId val="651206832"/>
      </c:lineChart>
      <c:dateAx>
        <c:axId val="651206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6832"/>
        <c:crosses val="autoZero"/>
        <c:auto val="1"/>
        <c:lblOffset val="100"/>
        <c:baseTimeUnit val="days"/>
      </c:dateAx>
      <c:valAx>
        <c:axId val="6512068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08792"/>
        <c:axId val="651209184"/>
      </c:lineChart>
      <c:dateAx>
        <c:axId val="6512087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9184"/>
        <c:crosses val="autoZero"/>
        <c:auto val="1"/>
        <c:lblOffset val="100"/>
        <c:baseTimeUnit val="days"/>
      </c:dateAx>
      <c:valAx>
        <c:axId val="65120918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11144"/>
        <c:axId val="651211536"/>
      </c:lineChart>
      <c:dateAx>
        <c:axId val="651211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1536"/>
        <c:crosses val="autoZero"/>
        <c:auto val="1"/>
        <c:lblOffset val="100"/>
        <c:baseTimeUnit val="days"/>
      </c:dateAx>
      <c:valAx>
        <c:axId val="6512115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11.26</c:v>
                </c:pt>
                <c:pt idx="1">
                  <c:v>11.37</c:v>
                </c:pt>
                <c:pt idx="2">
                  <c:v>11.44</c:v>
                </c:pt>
                <c:pt idx="3">
                  <c:v>11.64</c:v>
                </c:pt>
                <c:pt idx="4">
                  <c:v>11.68</c:v>
                </c:pt>
                <c:pt idx="5">
                  <c:v>11.68</c:v>
                </c:pt>
                <c:pt idx="6">
                  <c:v>11.65</c:v>
                </c:pt>
                <c:pt idx="7">
                  <c:v>11.46</c:v>
                </c:pt>
                <c:pt idx="8">
                  <c:v>11.62</c:v>
                </c:pt>
                <c:pt idx="9">
                  <c:v>11.67</c:v>
                </c:pt>
                <c:pt idx="10">
                  <c:v>11.77</c:v>
                </c:pt>
                <c:pt idx="11">
                  <c:v>11.72</c:v>
                </c:pt>
                <c:pt idx="12">
                  <c:v>12.28</c:v>
                </c:pt>
                <c:pt idx="13">
                  <c:v>12.48</c:v>
                </c:pt>
                <c:pt idx="14">
                  <c:v>12.7</c:v>
                </c:pt>
                <c:pt idx="15">
                  <c:v>12.65</c:v>
                </c:pt>
                <c:pt idx="16">
                  <c:v>12.55</c:v>
                </c:pt>
                <c:pt idx="17">
                  <c:v>12.54</c:v>
                </c:pt>
                <c:pt idx="18">
                  <c:v>12.53</c:v>
                </c:pt>
                <c:pt idx="19">
                  <c:v>12.5</c:v>
                </c:pt>
                <c:pt idx="20">
                  <c:v>12.53</c:v>
                </c:pt>
                <c:pt idx="21">
                  <c:v>12.46</c:v>
                </c:pt>
                <c:pt idx="22">
                  <c:v>12.52</c:v>
                </c:pt>
                <c:pt idx="23">
                  <c:v>12.65</c:v>
                </c:pt>
                <c:pt idx="24">
                  <c:v>12.66</c:v>
                </c:pt>
                <c:pt idx="25">
                  <c:v>12.69</c:v>
                </c:pt>
                <c:pt idx="26">
                  <c:v>12.53</c:v>
                </c:pt>
                <c:pt idx="27">
                  <c:v>12.66</c:v>
                </c:pt>
                <c:pt idx="28">
                  <c:v>12.47</c:v>
                </c:pt>
                <c:pt idx="29">
                  <c:v>12.56</c:v>
                </c:pt>
                <c:pt idx="30">
                  <c:v>12.67</c:v>
                </c:pt>
                <c:pt idx="31">
                  <c:v>12.69</c:v>
                </c:pt>
                <c:pt idx="32">
                  <c:v>12.58</c:v>
                </c:pt>
                <c:pt idx="33">
                  <c:v>12.54</c:v>
                </c:pt>
                <c:pt idx="34">
                  <c:v>12.63</c:v>
                </c:pt>
                <c:pt idx="35">
                  <c:v>12.65</c:v>
                </c:pt>
                <c:pt idx="36">
                  <c:v>12.56</c:v>
                </c:pt>
                <c:pt idx="37">
                  <c:v>12.51</c:v>
                </c:pt>
                <c:pt idx="38">
                  <c:v>12.38</c:v>
                </c:pt>
                <c:pt idx="39">
                  <c:v>12.38</c:v>
                </c:pt>
                <c:pt idx="40">
                  <c:v>12.34</c:v>
                </c:pt>
                <c:pt idx="41">
                  <c:v>12.52</c:v>
                </c:pt>
                <c:pt idx="42">
                  <c:v>12.56</c:v>
                </c:pt>
                <c:pt idx="43">
                  <c:v>12.28</c:v>
                </c:pt>
                <c:pt idx="44">
                  <c:v>12.32</c:v>
                </c:pt>
                <c:pt idx="45">
                  <c:v>12.36</c:v>
                </c:pt>
                <c:pt idx="46">
                  <c:v>12.37</c:v>
                </c:pt>
                <c:pt idx="47">
                  <c:v>12.49</c:v>
                </c:pt>
                <c:pt idx="48">
                  <c:v>12.37</c:v>
                </c:pt>
                <c:pt idx="49">
                  <c:v>12.79</c:v>
                </c:pt>
                <c:pt idx="50">
                  <c:v>12.61</c:v>
                </c:pt>
                <c:pt idx="51">
                  <c:v>12.31</c:v>
                </c:pt>
                <c:pt idx="52">
                  <c:v>12.36</c:v>
                </c:pt>
                <c:pt idx="53">
                  <c:v>12.43</c:v>
                </c:pt>
                <c:pt idx="54">
                  <c:v>12.41</c:v>
                </c:pt>
                <c:pt idx="56">
                  <c:v>12.61</c:v>
                </c:pt>
                <c:pt idx="57">
                  <c:v>12.63</c:v>
                </c:pt>
                <c:pt idx="58">
                  <c:v>12.59</c:v>
                </c:pt>
                <c:pt idx="59">
                  <c:v>12.67</c:v>
                </c:pt>
                <c:pt idx="60">
                  <c:v>12.85</c:v>
                </c:pt>
                <c:pt idx="61">
                  <c:v>12.63</c:v>
                </c:pt>
                <c:pt idx="62">
                  <c:v>12.76</c:v>
                </c:pt>
                <c:pt idx="63">
                  <c:v>12.77</c:v>
                </c:pt>
                <c:pt idx="64">
                  <c:v>13.17</c:v>
                </c:pt>
                <c:pt idx="65">
                  <c:v>12.59</c:v>
                </c:pt>
                <c:pt idx="66">
                  <c:v>12.13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13104"/>
        <c:axId val="651213496"/>
      </c:lineChart>
      <c:dateAx>
        <c:axId val="651213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3496"/>
        <c:crosses val="autoZero"/>
        <c:auto val="1"/>
        <c:lblOffset val="100"/>
        <c:baseTimeUnit val="days"/>
      </c:dateAx>
      <c:valAx>
        <c:axId val="65121349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15456"/>
        <c:axId val="651215848"/>
      </c:lineChart>
      <c:dateAx>
        <c:axId val="651215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5848"/>
        <c:crosses val="autoZero"/>
        <c:auto val="1"/>
        <c:lblOffset val="100"/>
        <c:baseTimeUnit val="days"/>
      </c:dateAx>
      <c:valAx>
        <c:axId val="651215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488888"/>
        <c:axId val="665489280"/>
      </c:lineChart>
      <c:dateAx>
        <c:axId val="665488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89280"/>
        <c:crosses val="autoZero"/>
        <c:auto val="1"/>
        <c:lblOffset val="100"/>
        <c:baseTimeUnit val="days"/>
      </c:dateAx>
      <c:valAx>
        <c:axId val="6654892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88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491240"/>
        <c:axId val="665491632"/>
      </c:lineChart>
      <c:dateAx>
        <c:axId val="665491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1632"/>
        <c:crosses val="autoZero"/>
        <c:auto val="1"/>
        <c:lblOffset val="100"/>
        <c:baseTimeUnit val="days"/>
      </c:dateAx>
      <c:valAx>
        <c:axId val="6654916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493592"/>
        <c:axId val="665493984"/>
      </c:lineChart>
      <c:dateAx>
        <c:axId val="665493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3984"/>
        <c:crosses val="autoZero"/>
        <c:auto val="1"/>
        <c:lblOffset val="100"/>
        <c:baseTimeUnit val="days"/>
      </c:dateAx>
      <c:valAx>
        <c:axId val="6654939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495944"/>
        <c:axId val="665496336"/>
      </c:lineChart>
      <c:dateAx>
        <c:axId val="665495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6336"/>
        <c:crosses val="autoZero"/>
        <c:auto val="1"/>
        <c:lblOffset val="100"/>
        <c:baseTimeUnit val="days"/>
      </c:dateAx>
      <c:valAx>
        <c:axId val="665496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498296"/>
        <c:axId val="665498688"/>
      </c:lineChart>
      <c:catAx>
        <c:axId val="665498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8688"/>
        <c:crosses val="autoZero"/>
        <c:auto val="1"/>
        <c:lblAlgn val="ctr"/>
        <c:lblOffset val="100"/>
        <c:noMultiLvlLbl val="0"/>
      </c:catAx>
      <c:valAx>
        <c:axId val="665498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49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500648"/>
        <c:axId val="665501040"/>
      </c:lineChart>
      <c:dateAx>
        <c:axId val="665500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501040"/>
        <c:crosses val="autoZero"/>
        <c:auto val="1"/>
        <c:lblOffset val="100"/>
        <c:baseTimeUnit val="days"/>
      </c:dateAx>
      <c:valAx>
        <c:axId val="66550104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50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503000"/>
        <c:axId val="665503392"/>
      </c:lineChart>
      <c:dateAx>
        <c:axId val="665503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503392"/>
        <c:crosses val="autoZero"/>
        <c:auto val="1"/>
        <c:lblOffset val="100"/>
        <c:baseTimeUnit val="days"/>
      </c:dateAx>
      <c:valAx>
        <c:axId val="6655033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503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851976"/>
        <c:axId val="652852368"/>
      </c:lineChart>
      <c:catAx>
        <c:axId val="652851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52368"/>
        <c:crosses val="autoZero"/>
        <c:auto val="1"/>
        <c:lblAlgn val="ctr"/>
        <c:lblOffset val="100"/>
        <c:noMultiLvlLbl val="0"/>
      </c:catAx>
      <c:valAx>
        <c:axId val="6528523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5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854328"/>
        <c:axId val="652854720"/>
      </c:lineChart>
      <c:dateAx>
        <c:axId val="652854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54720"/>
        <c:crosses val="autoZero"/>
        <c:auto val="1"/>
        <c:lblOffset val="100"/>
        <c:baseTimeUnit val="days"/>
      </c:dateAx>
      <c:valAx>
        <c:axId val="6528547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5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856680"/>
        <c:axId val="652857072"/>
      </c:lineChart>
      <c:catAx>
        <c:axId val="652856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57072"/>
        <c:crosses val="autoZero"/>
        <c:auto val="1"/>
        <c:lblAlgn val="ctr"/>
        <c:lblOffset val="100"/>
        <c:noMultiLvlLbl val="0"/>
      </c:catAx>
      <c:valAx>
        <c:axId val="652857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5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859032"/>
        <c:axId val="652859424"/>
      </c:lineChart>
      <c:dateAx>
        <c:axId val="652859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59424"/>
        <c:crosses val="autoZero"/>
        <c:auto val="1"/>
        <c:lblOffset val="100"/>
        <c:baseTimeUnit val="days"/>
      </c:dateAx>
      <c:valAx>
        <c:axId val="6528594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5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861384"/>
        <c:axId val="652861776"/>
      </c:lineChart>
      <c:dateAx>
        <c:axId val="652861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61776"/>
        <c:crosses val="autoZero"/>
        <c:auto val="1"/>
        <c:lblOffset val="100"/>
        <c:baseTimeUnit val="days"/>
      </c:dateAx>
      <c:valAx>
        <c:axId val="6528617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6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863736"/>
        <c:axId val="652864128"/>
      </c:lineChart>
      <c:dateAx>
        <c:axId val="652863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64128"/>
        <c:crosses val="autoZero"/>
        <c:auto val="1"/>
        <c:lblOffset val="100"/>
        <c:baseTimeUnit val="days"/>
      </c:dateAx>
      <c:valAx>
        <c:axId val="6528641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6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866088"/>
        <c:axId val="652866480"/>
      </c:lineChart>
      <c:dateAx>
        <c:axId val="652866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66480"/>
        <c:crosses val="autoZero"/>
        <c:auto val="1"/>
        <c:lblOffset val="100"/>
        <c:baseTimeUnit val="days"/>
      </c:dateAx>
      <c:valAx>
        <c:axId val="6528664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6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90264"/>
        <c:axId val="719590656"/>
      </c:lineChart>
      <c:dateAx>
        <c:axId val="719590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90656"/>
        <c:crosses val="autoZero"/>
        <c:auto val="1"/>
        <c:lblOffset val="100"/>
        <c:baseTimeUnit val="days"/>
      </c:dateAx>
      <c:valAx>
        <c:axId val="71959065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9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92616"/>
        <c:axId val="719593008"/>
      </c:lineChart>
      <c:dateAx>
        <c:axId val="7195926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93008"/>
        <c:crosses val="autoZero"/>
        <c:auto val="0"/>
        <c:lblOffset val="100"/>
        <c:baseTimeUnit val="days"/>
      </c:dateAx>
      <c:valAx>
        <c:axId val="71959300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92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94968"/>
        <c:axId val="719595360"/>
      </c:lineChart>
      <c:dateAx>
        <c:axId val="719594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95360"/>
        <c:crosses val="autoZero"/>
        <c:auto val="1"/>
        <c:lblOffset val="100"/>
        <c:baseTimeUnit val="days"/>
      </c:dateAx>
      <c:valAx>
        <c:axId val="7195953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9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28.8</c:v>
                </c:pt>
                <c:pt idx="1">
                  <c:v>29.23</c:v>
                </c:pt>
                <c:pt idx="2">
                  <c:v>28.42</c:v>
                </c:pt>
                <c:pt idx="3">
                  <c:v>29.35</c:v>
                </c:pt>
                <c:pt idx="4">
                  <c:v>29.67</c:v>
                </c:pt>
                <c:pt idx="5">
                  <c:v>30.86</c:v>
                </c:pt>
                <c:pt idx="6">
                  <c:v>30.24</c:v>
                </c:pt>
                <c:pt idx="7">
                  <c:v>29.24</c:v>
                </c:pt>
                <c:pt idx="8">
                  <c:v>29.18</c:v>
                </c:pt>
                <c:pt idx="9">
                  <c:v>29.39</c:v>
                </c:pt>
                <c:pt idx="10">
                  <c:v>29.23</c:v>
                </c:pt>
                <c:pt idx="11">
                  <c:v>29.54</c:v>
                </c:pt>
                <c:pt idx="12">
                  <c:v>30.39</c:v>
                </c:pt>
                <c:pt idx="13">
                  <c:v>29.29</c:v>
                </c:pt>
                <c:pt idx="14">
                  <c:v>28.71</c:v>
                </c:pt>
                <c:pt idx="15">
                  <c:v>28.85</c:v>
                </c:pt>
                <c:pt idx="16">
                  <c:v>28.68</c:v>
                </c:pt>
                <c:pt idx="17">
                  <c:v>29.42</c:v>
                </c:pt>
                <c:pt idx="18">
                  <c:v>29.42</c:v>
                </c:pt>
                <c:pt idx="19">
                  <c:v>29.34</c:v>
                </c:pt>
                <c:pt idx="20">
                  <c:v>29.62</c:v>
                </c:pt>
                <c:pt idx="21">
                  <c:v>30.2</c:v>
                </c:pt>
                <c:pt idx="22">
                  <c:v>30.83</c:v>
                </c:pt>
                <c:pt idx="23">
                  <c:v>30.95</c:v>
                </c:pt>
                <c:pt idx="24">
                  <c:v>31.56</c:v>
                </c:pt>
                <c:pt idx="25">
                  <c:v>32.15</c:v>
                </c:pt>
                <c:pt idx="26">
                  <c:v>31.42</c:v>
                </c:pt>
                <c:pt idx="27">
                  <c:v>31.49</c:v>
                </c:pt>
                <c:pt idx="28">
                  <c:v>31.15</c:v>
                </c:pt>
                <c:pt idx="29">
                  <c:v>31.82</c:v>
                </c:pt>
                <c:pt idx="30">
                  <c:v>33.22</c:v>
                </c:pt>
                <c:pt idx="31">
                  <c:v>33.93</c:v>
                </c:pt>
                <c:pt idx="32">
                  <c:v>34.11</c:v>
                </c:pt>
                <c:pt idx="33">
                  <c:v>33.520000000000003</c:v>
                </c:pt>
                <c:pt idx="34">
                  <c:v>34.49</c:v>
                </c:pt>
                <c:pt idx="36">
                  <c:v>36.32</c:v>
                </c:pt>
                <c:pt idx="37">
                  <c:v>36.71</c:v>
                </c:pt>
                <c:pt idx="38">
                  <c:v>35.840000000000003</c:v>
                </c:pt>
                <c:pt idx="39">
                  <c:v>34.49</c:v>
                </c:pt>
                <c:pt idx="40">
                  <c:v>34.94</c:v>
                </c:pt>
                <c:pt idx="41">
                  <c:v>34.89</c:v>
                </c:pt>
                <c:pt idx="42">
                  <c:v>35.49</c:v>
                </c:pt>
                <c:pt idx="43">
                  <c:v>35.68</c:v>
                </c:pt>
                <c:pt idx="44">
                  <c:v>35.630000000000003</c:v>
                </c:pt>
                <c:pt idx="45">
                  <c:v>36.630000000000003</c:v>
                </c:pt>
                <c:pt idx="46">
                  <c:v>35.29</c:v>
                </c:pt>
                <c:pt idx="47">
                  <c:v>35.39</c:v>
                </c:pt>
                <c:pt idx="48">
                  <c:v>36.51</c:v>
                </c:pt>
                <c:pt idx="49">
                  <c:v>36.21</c:v>
                </c:pt>
                <c:pt idx="50">
                  <c:v>36.54</c:v>
                </c:pt>
                <c:pt idx="51">
                  <c:v>36.85</c:v>
                </c:pt>
                <c:pt idx="52">
                  <c:v>35.25</c:v>
                </c:pt>
                <c:pt idx="53">
                  <c:v>34.200000000000003</c:v>
                </c:pt>
                <c:pt idx="54">
                  <c:v>32.25</c:v>
                </c:pt>
                <c:pt idx="55">
                  <c:v>32.32</c:v>
                </c:pt>
                <c:pt idx="56">
                  <c:v>32.89</c:v>
                </c:pt>
                <c:pt idx="57">
                  <c:v>33.979999999999997</c:v>
                </c:pt>
                <c:pt idx="58">
                  <c:v>34.51</c:v>
                </c:pt>
                <c:pt idx="59">
                  <c:v>34.19</c:v>
                </c:pt>
                <c:pt idx="60">
                  <c:v>32.729999999999997</c:v>
                </c:pt>
                <c:pt idx="61">
                  <c:v>33.770000000000003</c:v>
                </c:pt>
                <c:pt idx="62">
                  <c:v>33.47</c:v>
                </c:pt>
                <c:pt idx="63">
                  <c:v>33.049999999999997</c:v>
                </c:pt>
                <c:pt idx="64">
                  <c:v>33.04</c:v>
                </c:pt>
                <c:pt idx="65">
                  <c:v>31.87</c:v>
                </c:pt>
                <c:pt idx="66">
                  <c:v>31.48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597320"/>
        <c:axId val="719597712"/>
      </c:lineChart>
      <c:dateAx>
        <c:axId val="719597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97712"/>
        <c:crosses val="autoZero"/>
        <c:auto val="1"/>
        <c:lblOffset val="100"/>
        <c:baseTimeUnit val="days"/>
      </c:dateAx>
      <c:valAx>
        <c:axId val="71959771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59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600456"/>
        <c:axId val="719600848"/>
      </c:lineChart>
      <c:dateAx>
        <c:axId val="719600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600848"/>
        <c:crosses val="autoZero"/>
        <c:auto val="1"/>
        <c:lblOffset val="100"/>
        <c:baseTimeUnit val="days"/>
      </c:dateAx>
      <c:valAx>
        <c:axId val="7196008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600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602808"/>
        <c:axId val="719603200"/>
      </c:lineChart>
      <c:dateAx>
        <c:axId val="719602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603200"/>
        <c:crosses val="autoZero"/>
        <c:auto val="1"/>
        <c:lblOffset val="100"/>
        <c:baseTimeUnit val="days"/>
      </c:dateAx>
      <c:valAx>
        <c:axId val="7196032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60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605160"/>
        <c:axId val="729059240"/>
      </c:lineChart>
      <c:dateAx>
        <c:axId val="719605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59240"/>
        <c:crosses val="autoZero"/>
        <c:auto val="1"/>
        <c:lblOffset val="100"/>
        <c:baseTimeUnit val="days"/>
      </c:dateAx>
      <c:valAx>
        <c:axId val="7290592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60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61200"/>
        <c:axId val="729061592"/>
      </c:lineChart>
      <c:catAx>
        <c:axId val="729061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61592"/>
        <c:crosses val="autoZero"/>
        <c:auto val="1"/>
        <c:lblAlgn val="ctr"/>
        <c:lblOffset val="100"/>
        <c:noMultiLvlLbl val="0"/>
      </c:catAx>
      <c:valAx>
        <c:axId val="729061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6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63552"/>
        <c:axId val="729063944"/>
      </c:lineChart>
      <c:catAx>
        <c:axId val="729063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63944"/>
        <c:crosses val="autoZero"/>
        <c:auto val="1"/>
        <c:lblAlgn val="ctr"/>
        <c:lblOffset val="100"/>
        <c:noMultiLvlLbl val="0"/>
      </c:catAx>
      <c:valAx>
        <c:axId val="7290639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6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65904"/>
        <c:axId val="729066296"/>
      </c:lineChart>
      <c:catAx>
        <c:axId val="729065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66296"/>
        <c:crosses val="autoZero"/>
        <c:auto val="1"/>
        <c:lblAlgn val="ctr"/>
        <c:lblOffset val="100"/>
        <c:noMultiLvlLbl val="0"/>
      </c:catAx>
      <c:valAx>
        <c:axId val="7290662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6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68256"/>
        <c:axId val="729068648"/>
      </c:lineChart>
      <c:dateAx>
        <c:axId val="729068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68648"/>
        <c:crosses val="autoZero"/>
        <c:auto val="1"/>
        <c:lblOffset val="100"/>
        <c:baseTimeUnit val="days"/>
      </c:dateAx>
      <c:valAx>
        <c:axId val="729068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6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70608"/>
        <c:axId val="729071000"/>
      </c:lineChart>
      <c:dateAx>
        <c:axId val="72907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71000"/>
        <c:crosses val="autoZero"/>
        <c:auto val="1"/>
        <c:lblOffset val="100"/>
        <c:baseTimeUnit val="days"/>
      </c:dateAx>
      <c:valAx>
        <c:axId val="72907100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7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072960"/>
        <c:axId val="729073352"/>
      </c:lineChart>
      <c:dateAx>
        <c:axId val="729072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73352"/>
        <c:crosses val="autoZero"/>
        <c:auto val="1"/>
        <c:lblOffset val="100"/>
        <c:baseTimeUnit val="days"/>
      </c:dateAx>
      <c:valAx>
        <c:axId val="72907335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07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31.93</c:v>
                </c:pt>
                <c:pt idx="1">
                  <c:v>32</c:v>
                </c:pt>
                <c:pt idx="2">
                  <c:v>32.19</c:v>
                </c:pt>
                <c:pt idx="3">
                  <c:v>32.090000000000003</c:v>
                </c:pt>
                <c:pt idx="4">
                  <c:v>32.71</c:v>
                </c:pt>
                <c:pt idx="5">
                  <c:v>33.049999999999997</c:v>
                </c:pt>
                <c:pt idx="6">
                  <c:v>32.96</c:v>
                </c:pt>
                <c:pt idx="7">
                  <c:v>33.03</c:v>
                </c:pt>
                <c:pt idx="8">
                  <c:v>32.76</c:v>
                </c:pt>
                <c:pt idx="9">
                  <c:v>32.729999999999997</c:v>
                </c:pt>
                <c:pt idx="10">
                  <c:v>32.61</c:v>
                </c:pt>
                <c:pt idx="11">
                  <c:v>32.53</c:v>
                </c:pt>
                <c:pt idx="12">
                  <c:v>33.590000000000003</c:v>
                </c:pt>
                <c:pt idx="13">
                  <c:v>33.64</c:v>
                </c:pt>
                <c:pt idx="14">
                  <c:v>33.93</c:v>
                </c:pt>
                <c:pt idx="15">
                  <c:v>34.340000000000003</c:v>
                </c:pt>
                <c:pt idx="16">
                  <c:v>33.65</c:v>
                </c:pt>
                <c:pt idx="17">
                  <c:v>33.299999999999997</c:v>
                </c:pt>
                <c:pt idx="18">
                  <c:v>33.39</c:v>
                </c:pt>
                <c:pt idx="19">
                  <c:v>32.96</c:v>
                </c:pt>
                <c:pt idx="20">
                  <c:v>32.83</c:v>
                </c:pt>
                <c:pt idx="21">
                  <c:v>33.18</c:v>
                </c:pt>
                <c:pt idx="22">
                  <c:v>33.39</c:v>
                </c:pt>
                <c:pt idx="23">
                  <c:v>34.700000000000003</c:v>
                </c:pt>
                <c:pt idx="24">
                  <c:v>34.799999999999997</c:v>
                </c:pt>
                <c:pt idx="25">
                  <c:v>35.01</c:v>
                </c:pt>
                <c:pt idx="26">
                  <c:v>35.020000000000003</c:v>
                </c:pt>
                <c:pt idx="28">
                  <c:v>35.75</c:v>
                </c:pt>
                <c:pt idx="29">
                  <c:v>35.380000000000003</c:v>
                </c:pt>
                <c:pt idx="30">
                  <c:v>35.82</c:v>
                </c:pt>
                <c:pt idx="31">
                  <c:v>35.97</c:v>
                </c:pt>
                <c:pt idx="32">
                  <c:v>36.65</c:v>
                </c:pt>
                <c:pt idx="33">
                  <c:v>35.200000000000003</c:v>
                </c:pt>
                <c:pt idx="34">
                  <c:v>35.81</c:v>
                </c:pt>
                <c:pt idx="35">
                  <c:v>36.770000000000003</c:v>
                </c:pt>
                <c:pt idx="36">
                  <c:v>34.9</c:v>
                </c:pt>
                <c:pt idx="37">
                  <c:v>34</c:v>
                </c:pt>
                <c:pt idx="38">
                  <c:v>32.19</c:v>
                </c:pt>
                <c:pt idx="39">
                  <c:v>32.25</c:v>
                </c:pt>
                <c:pt idx="40">
                  <c:v>32.380000000000003</c:v>
                </c:pt>
                <c:pt idx="41">
                  <c:v>32.19</c:v>
                </c:pt>
                <c:pt idx="42">
                  <c:v>34.35</c:v>
                </c:pt>
                <c:pt idx="43">
                  <c:v>34.44</c:v>
                </c:pt>
                <c:pt idx="44">
                  <c:v>34.19</c:v>
                </c:pt>
                <c:pt idx="45">
                  <c:v>34.69</c:v>
                </c:pt>
                <c:pt idx="46">
                  <c:v>33.43</c:v>
                </c:pt>
                <c:pt idx="47">
                  <c:v>34.520000000000003</c:v>
                </c:pt>
                <c:pt idx="48">
                  <c:v>34.590000000000003</c:v>
                </c:pt>
                <c:pt idx="49">
                  <c:v>33.93</c:v>
                </c:pt>
                <c:pt idx="50">
                  <c:v>33.68</c:v>
                </c:pt>
                <c:pt idx="51">
                  <c:v>32.6</c:v>
                </c:pt>
                <c:pt idx="52">
                  <c:v>32.71</c:v>
                </c:pt>
                <c:pt idx="53">
                  <c:v>33.229999999999997</c:v>
                </c:pt>
                <c:pt idx="54">
                  <c:v>33.47</c:v>
                </c:pt>
                <c:pt idx="55">
                  <c:v>34.1</c:v>
                </c:pt>
                <c:pt idx="56">
                  <c:v>33.75</c:v>
                </c:pt>
                <c:pt idx="57">
                  <c:v>33.97</c:v>
                </c:pt>
                <c:pt idx="58">
                  <c:v>33.94</c:v>
                </c:pt>
                <c:pt idx="59">
                  <c:v>34.28</c:v>
                </c:pt>
                <c:pt idx="60">
                  <c:v>35.200000000000003</c:v>
                </c:pt>
                <c:pt idx="61">
                  <c:v>35.06</c:v>
                </c:pt>
                <c:pt idx="62">
                  <c:v>35.1</c:v>
                </c:pt>
                <c:pt idx="63">
                  <c:v>37.96</c:v>
                </c:pt>
                <c:pt idx="64">
                  <c:v>37.74</c:v>
                </c:pt>
                <c:pt idx="65">
                  <c:v>37.479999999999997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354600"/>
        <c:axId val="733354992"/>
      </c:lineChart>
      <c:dateAx>
        <c:axId val="733354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354992"/>
        <c:crosses val="autoZero"/>
        <c:auto val="1"/>
        <c:lblOffset val="100"/>
        <c:baseTimeUnit val="days"/>
      </c:dateAx>
      <c:valAx>
        <c:axId val="7333549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35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356952"/>
        <c:axId val="733357344"/>
      </c:lineChart>
      <c:dateAx>
        <c:axId val="73335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357344"/>
        <c:crosses val="autoZero"/>
        <c:auto val="1"/>
        <c:lblOffset val="100"/>
        <c:baseTimeUnit val="days"/>
      </c:dateAx>
      <c:valAx>
        <c:axId val="7333573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35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359304"/>
        <c:axId val="733359696"/>
      </c:lineChart>
      <c:dateAx>
        <c:axId val="733359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359696"/>
        <c:crosses val="autoZero"/>
        <c:auto val="1"/>
        <c:lblOffset val="100"/>
        <c:baseTimeUnit val="days"/>
      </c:dateAx>
      <c:valAx>
        <c:axId val="733359696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35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361656"/>
        <c:axId val="733362048"/>
      </c:lineChart>
      <c:catAx>
        <c:axId val="733361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362048"/>
        <c:crosses val="autoZero"/>
        <c:auto val="1"/>
        <c:lblAlgn val="ctr"/>
        <c:lblOffset val="100"/>
        <c:noMultiLvlLbl val="0"/>
      </c:catAx>
      <c:valAx>
        <c:axId val="73336204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36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364008"/>
        <c:axId val="733364400"/>
      </c:lineChart>
      <c:dateAx>
        <c:axId val="733364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364400"/>
        <c:crosses val="autoZero"/>
        <c:auto val="1"/>
        <c:lblOffset val="100"/>
        <c:baseTimeUnit val="days"/>
      </c:dateAx>
      <c:valAx>
        <c:axId val="7333644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36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366360"/>
        <c:axId val="733366752"/>
      </c:lineChart>
      <c:dateAx>
        <c:axId val="733366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366752"/>
        <c:crosses val="autoZero"/>
        <c:auto val="1"/>
        <c:lblOffset val="100"/>
        <c:baseTimeUnit val="days"/>
      </c:dateAx>
      <c:valAx>
        <c:axId val="7333667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36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368712"/>
        <c:axId val="733369104"/>
      </c:lineChart>
      <c:catAx>
        <c:axId val="733368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369104"/>
        <c:crosses val="autoZero"/>
        <c:auto val="1"/>
        <c:lblAlgn val="ctr"/>
        <c:lblOffset val="100"/>
        <c:noMultiLvlLbl val="0"/>
      </c:catAx>
      <c:valAx>
        <c:axId val="7333691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36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086088"/>
        <c:axId val="735086480"/>
      </c:lineChart>
      <c:catAx>
        <c:axId val="735086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086480"/>
        <c:crosses val="autoZero"/>
        <c:auto val="1"/>
        <c:lblAlgn val="ctr"/>
        <c:lblOffset val="100"/>
        <c:noMultiLvlLbl val="0"/>
      </c:catAx>
      <c:valAx>
        <c:axId val="7350864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08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088440"/>
        <c:axId val="735088832"/>
      </c:lineChart>
      <c:catAx>
        <c:axId val="735088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088832"/>
        <c:crosses val="autoZero"/>
        <c:auto val="1"/>
        <c:lblAlgn val="ctr"/>
        <c:lblOffset val="100"/>
        <c:noMultiLvlLbl val="0"/>
      </c:catAx>
      <c:valAx>
        <c:axId val="7350888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08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090792"/>
        <c:axId val="735091184"/>
      </c:lineChart>
      <c:dateAx>
        <c:axId val="735090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091184"/>
        <c:crosses val="autoZero"/>
        <c:auto val="1"/>
        <c:lblOffset val="100"/>
        <c:baseTimeUnit val="days"/>
      </c:dateAx>
      <c:valAx>
        <c:axId val="7350911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09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093144"/>
        <c:axId val="735093536"/>
      </c:lineChart>
      <c:dateAx>
        <c:axId val="735093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093536"/>
        <c:crosses val="autoZero"/>
        <c:auto val="1"/>
        <c:lblOffset val="100"/>
        <c:baseTimeUnit val="days"/>
      </c:dateAx>
      <c:valAx>
        <c:axId val="7350935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09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T7" sqref="T7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2" ht="21.95" customHeight="1" x14ac:dyDescent="0.25">
      <c r="A2" s="51"/>
      <c r="B2" s="51"/>
      <c r="C2" s="52"/>
      <c r="E2" s="23" t="s">
        <v>50</v>
      </c>
      <c r="F2" s="247">
        <v>16.309999999999999</v>
      </c>
      <c r="G2" s="247">
        <v>16.389371666666662</v>
      </c>
      <c r="H2" s="50">
        <v>6000</v>
      </c>
      <c r="I2" s="49">
        <v>98336.229999999967</v>
      </c>
      <c r="J2" s="373">
        <v>-476.22999999999593</v>
      </c>
      <c r="K2" s="359">
        <v>-4.8428742895673333E-3</v>
      </c>
      <c r="L2" s="49">
        <v>14139.34100000163</v>
      </c>
      <c r="M2">
        <v>4100</v>
      </c>
      <c r="N2" s="370" t="str">
        <f>HYPERLINK("http://finance.yahoo.com/q?s=" &amp; E2, "Link")</f>
        <v>Link</v>
      </c>
      <c r="O2" s="359">
        <v>1.2699999999999999E-2</v>
      </c>
      <c r="P2" s="359">
        <v>2.07E-2</v>
      </c>
    </row>
    <row r="3" spans="1:22" ht="21.95" customHeight="1" x14ac:dyDescent="0.25">
      <c r="A3" s="158"/>
      <c r="B3" s="51"/>
      <c r="C3" s="52"/>
      <c r="E3" s="23" t="s">
        <v>17</v>
      </c>
      <c r="F3" s="247">
        <v>10.87</v>
      </c>
      <c r="G3" s="247">
        <v>23.229190909091002</v>
      </c>
      <c r="H3" s="335">
        <v>2200</v>
      </c>
      <c r="I3" s="49">
        <v>51104.220000000205</v>
      </c>
      <c r="J3" s="373">
        <v>-27190.220000000205</v>
      </c>
      <c r="K3" s="359">
        <v>-0.53205430001671283</v>
      </c>
      <c r="L3" s="373">
        <v>-27190.220000000205</v>
      </c>
      <c r="M3">
        <v>1800</v>
      </c>
      <c r="N3" s="370" t="str">
        <f>HYPERLINK("http://finance.yahoo.com/q?s=" &amp; E3, "Link")</f>
        <v>Link</v>
      </c>
      <c r="O3" s="369">
        <v>0</v>
      </c>
      <c r="P3" s="369">
        <v>-1.3599999999999999E-2</v>
      </c>
      <c r="R3" s="49"/>
      <c r="S3" s="49"/>
      <c r="T3" s="49"/>
    </row>
    <row r="4" spans="1:22" ht="21.95" customHeight="1" x14ac:dyDescent="0.25">
      <c r="A4" s="52"/>
      <c r="B4" s="158"/>
      <c r="C4" s="336"/>
      <c r="E4" s="23" t="s">
        <v>199</v>
      </c>
      <c r="F4" s="247">
        <v>29.51</v>
      </c>
      <c r="G4" s="247">
        <v>31.861853333333332</v>
      </c>
      <c r="H4" s="50">
        <v>1500</v>
      </c>
      <c r="I4" s="49">
        <v>47792.78</v>
      </c>
      <c r="J4" s="373">
        <v>-3527.7799999999988</v>
      </c>
      <c r="K4" s="359">
        <v>-7.381407819340069E-2</v>
      </c>
      <c r="L4" s="49">
        <v>-1779.8100000000049</v>
      </c>
      <c r="M4">
        <v>1300</v>
      </c>
      <c r="N4" s="370" t="str">
        <f>HYPERLINK("http://finance.yahoo.com/q?s=" &amp; E4, "Link")</f>
        <v>Link</v>
      </c>
      <c r="O4" s="359">
        <v>1.6299999999999999E-2</v>
      </c>
      <c r="P4" s="359">
        <v>6.7999999999999996E-3</v>
      </c>
      <c r="Q4" s="151"/>
      <c r="R4" s="49"/>
      <c r="S4" s="49"/>
      <c r="T4" s="49"/>
    </row>
    <row r="5" spans="1:22" ht="21.95" customHeight="1" x14ac:dyDescent="0.25">
      <c r="A5" s="51"/>
      <c r="B5" s="52"/>
      <c r="C5" s="52"/>
      <c r="E5" s="23" t="s">
        <v>34</v>
      </c>
      <c r="F5" s="247">
        <v>28.62</v>
      </c>
      <c r="G5" s="247">
        <v>25.193000000000001</v>
      </c>
      <c r="H5" s="335">
        <v>1000</v>
      </c>
      <c r="I5" s="49">
        <v>25193</v>
      </c>
      <c r="J5" s="373">
        <v>3427</v>
      </c>
      <c r="K5" s="359">
        <v>0.13602984956138608</v>
      </c>
      <c r="L5" s="373">
        <v>18922.866999999853</v>
      </c>
      <c r="M5">
        <v>600</v>
      </c>
      <c r="N5" s="370" t="str">
        <f>HYPERLINK("http://finance.yahoo.com/q?s=" &amp; E5, "Link")</f>
        <v>Link</v>
      </c>
      <c r="O5" s="369">
        <v>0</v>
      </c>
      <c r="P5" s="369">
        <v>1.2699999999999999E-2</v>
      </c>
      <c r="Q5" s="151"/>
      <c r="S5" s="49"/>
    </row>
    <row r="6" spans="1:22" ht="21.95" customHeight="1" x14ac:dyDescent="0.25">
      <c r="A6" s="51"/>
      <c r="B6" s="51"/>
      <c r="C6" s="52"/>
      <c r="E6" s="23" t="s">
        <v>55</v>
      </c>
      <c r="F6" s="247">
        <v>66.48</v>
      </c>
      <c r="G6" s="247">
        <v>78.163960000000031</v>
      </c>
      <c r="H6" s="50">
        <v>250</v>
      </c>
      <c r="I6" s="49">
        <v>19540.990000000009</v>
      </c>
      <c r="J6" s="373">
        <v>-2920.9900000000052</v>
      </c>
      <c r="K6" s="359">
        <v>-0.14948014404592633</v>
      </c>
      <c r="L6" s="49">
        <v>-2920.9900000000052</v>
      </c>
      <c r="M6">
        <v>250</v>
      </c>
      <c r="N6" s="370" t="str">
        <f>HYPERLINK("http://finance.yahoo.com/q?s=" &amp; E6, "Link")</f>
        <v>Link</v>
      </c>
      <c r="O6" s="359">
        <v>3.0599999999999999E-2</v>
      </c>
      <c r="P6" s="359">
        <v>2.0000000000000001E-4</v>
      </c>
      <c r="Q6" s="151"/>
      <c r="S6" s="49"/>
      <c r="T6" s="49"/>
    </row>
    <row r="7" spans="1:22" ht="21.95" customHeight="1" x14ac:dyDescent="0.25">
      <c r="A7" s="51"/>
      <c r="B7" s="51"/>
      <c r="C7" s="52"/>
      <c r="E7" s="23" t="s">
        <v>218</v>
      </c>
      <c r="F7" s="247">
        <v>67.5</v>
      </c>
      <c r="G7" s="247">
        <v>71.599450000000019</v>
      </c>
      <c r="H7" s="335">
        <v>200</v>
      </c>
      <c r="I7" s="49">
        <v>14319.890000000003</v>
      </c>
      <c r="J7" s="373">
        <v>-819.89000000000306</v>
      </c>
      <c r="K7" s="359">
        <v>-5.7255328078637722E-2</v>
      </c>
      <c r="L7" s="373">
        <v>-143.94000000000233</v>
      </c>
      <c r="M7">
        <v>175</v>
      </c>
      <c r="N7" s="370" t="str">
        <f>HYPERLINK("http://finance.yahoo.com/q?s=" &amp; E7, "Link")</f>
        <v>Link</v>
      </c>
      <c r="O7" s="369">
        <v>1.7899999999999999E-2</v>
      </c>
      <c r="P7" s="369">
        <v>1.55E-2</v>
      </c>
      <c r="Q7" s="151"/>
      <c r="T7" s="49"/>
    </row>
    <row r="8" spans="1:22" ht="21.95" customHeight="1" x14ac:dyDescent="0.25">
      <c r="A8" s="51"/>
      <c r="B8" s="51"/>
      <c r="C8" s="52"/>
      <c r="E8" s="23" t="s">
        <v>9</v>
      </c>
      <c r="F8" s="247">
        <v>2.1</v>
      </c>
      <c r="G8" s="247">
        <v>2.7060874999999998</v>
      </c>
      <c r="H8" s="335">
        <v>4000</v>
      </c>
      <c r="I8" s="49">
        <v>10824.349999999999</v>
      </c>
      <c r="J8" s="373">
        <v>-2424.3499999999985</v>
      </c>
      <c r="K8" s="359">
        <v>-0.22397187821901535</v>
      </c>
      <c r="L8" s="373">
        <v>-1989.4199999999983</v>
      </c>
      <c r="M8">
        <v>600</v>
      </c>
      <c r="N8" s="370" t="str">
        <f>HYPERLINK("http://finance.yahoo.com/q?s=" &amp; E8, "Link")</f>
        <v>Link</v>
      </c>
      <c r="O8" s="369">
        <v>0.1963</v>
      </c>
      <c r="P8" s="369">
        <v>-9.4000000000000004E-3</v>
      </c>
      <c r="Q8" s="151"/>
      <c r="R8" s="49"/>
      <c r="S8" s="49"/>
    </row>
    <row r="9" spans="1:22" ht="21.95" customHeight="1" x14ac:dyDescent="0.25">
      <c r="A9" s="51"/>
      <c r="B9" s="51"/>
      <c r="C9" s="52"/>
      <c r="E9" s="23" t="s">
        <v>227</v>
      </c>
      <c r="F9" s="247">
        <v>29.66</v>
      </c>
      <c r="G9" s="247">
        <v>32.562480000000001</v>
      </c>
      <c r="H9" s="335">
        <v>250</v>
      </c>
      <c r="I9" s="49">
        <v>8140.62</v>
      </c>
      <c r="J9" s="373">
        <v>-725.61999999999989</v>
      </c>
      <c r="K9" s="359">
        <v>-8.9135716935565115E-2</v>
      </c>
      <c r="L9" s="373">
        <v>2584.849999999994</v>
      </c>
      <c r="M9">
        <v>50</v>
      </c>
      <c r="N9" s="370" t="str">
        <f>HYPERLINK("http://finance.yahoo.com/q?s=" &amp; E9, "Link")</f>
        <v>Link</v>
      </c>
      <c r="O9" s="369">
        <v>4.0899999999999999E-2</v>
      </c>
      <c r="P9" s="369">
        <v>2.9899999999999999E-2</v>
      </c>
      <c r="Q9" s="446"/>
      <c r="R9" s="49"/>
      <c r="S9" s="49"/>
      <c r="U9" s="49"/>
    </row>
    <row r="10" spans="1:22" ht="21.95" customHeight="1" x14ac:dyDescent="0.25">
      <c r="A10" s="51"/>
      <c r="B10" s="51"/>
      <c r="C10" s="52"/>
      <c r="E10" s="23" t="s">
        <v>365</v>
      </c>
      <c r="F10" s="247">
        <v>53.57</v>
      </c>
      <c r="G10" s="247">
        <v>57.772307692307692</v>
      </c>
      <c r="H10" s="335">
        <v>130</v>
      </c>
      <c r="I10" s="49">
        <v>7510.4</v>
      </c>
      <c r="J10" s="373">
        <v>-546.29999999999927</v>
      </c>
      <c r="K10" s="359">
        <v>-7.2739135066041738E-2</v>
      </c>
      <c r="L10" s="373">
        <v>-546.29999999999927</v>
      </c>
      <c r="M10">
        <v>80</v>
      </c>
      <c r="N10" s="370" t="str">
        <f>HYPERLINK("http://finance.yahoo.com/q?s=" &amp; E10, "Link")</f>
        <v>Link</v>
      </c>
      <c r="O10" s="369">
        <v>4.3499999999999997E-2</v>
      </c>
      <c r="P10" s="369">
        <v>1.55E-2</v>
      </c>
      <c r="Q10" s="151"/>
      <c r="S10" s="49"/>
    </row>
    <row r="11" spans="1:22" ht="21.95" customHeight="1" x14ac:dyDescent="0.25">
      <c r="A11" s="51"/>
      <c r="B11" s="51"/>
      <c r="C11" s="52"/>
      <c r="E11" s="23" t="s">
        <v>275</v>
      </c>
      <c r="F11" s="247">
        <v>69.55</v>
      </c>
      <c r="G11" s="247">
        <v>71.680000000000007</v>
      </c>
      <c r="H11" s="50">
        <v>100</v>
      </c>
      <c r="I11" s="49">
        <v>7168.0000000000009</v>
      </c>
      <c r="J11" s="373">
        <v>-213</v>
      </c>
      <c r="K11" s="359">
        <v>-2.9715401785714416E-2</v>
      </c>
      <c r="L11" s="49">
        <v>-54.700000000000728</v>
      </c>
      <c r="M11">
        <v>50</v>
      </c>
      <c r="N11" s="370" t="str">
        <f>HYPERLINK("http://finance.yahoo.com/q?s=" &amp; E11, "Link")</f>
        <v>Link</v>
      </c>
      <c r="O11" s="359">
        <v>1.49E-2</v>
      </c>
      <c r="P11" s="359">
        <v>1.5299999999999999E-2</v>
      </c>
    </row>
    <row r="12" spans="1:22" ht="21.95" customHeight="1" x14ac:dyDescent="0.25">
      <c r="A12" s="51"/>
      <c r="B12" s="51"/>
      <c r="C12" s="52"/>
      <c r="E12" s="23" t="s">
        <v>173</v>
      </c>
      <c r="F12" s="247">
        <v>57.69</v>
      </c>
      <c r="G12" s="247">
        <v>60.83</v>
      </c>
      <c r="H12" s="335">
        <v>100</v>
      </c>
      <c r="I12" s="49">
        <v>6083</v>
      </c>
      <c r="J12" s="373">
        <v>-314</v>
      </c>
      <c r="K12" s="359">
        <v>-5.1619266809140238E-2</v>
      </c>
      <c r="L12" s="373">
        <v>-264.05000000000018</v>
      </c>
      <c r="M12">
        <v>75</v>
      </c>
      <c r="N12" s="370" t="str">
        <f>HYPERLINK("http://finance.yahoo.com/q?s=" &amp; E12, "Link")</f>
        <v>Link</v>
      </c>
      <c r="O12" s="369">
        <v>3.2500000000000001E-2</v>
      </c>
      <c r="P12" s="369">
        <v>-1.4E-3</v>
      </c>
      <c r="Q12" s="446"/>
      <c r="R12" s="49"/>
      <c r="S12" s="49"/>
      <c r="V12" s="49"/>
    </row>
    <row r="13" spans="1:22" ht="21.95" customHeight="1" x14ac:dyDescent="0.25">
      <c r="A13" s="51"/>
      <c r="B13" s="51"/>
      <c r="C13" s="52"/>
      <c r="E13" s="23" t="s">
        <v>345</v>
      </c>
      <c r="F13" s="247">
        <v>20.56</v>
      </c>
      <c r="G13" s="247">
        <v>19.12970000000001</v>
      </c>
      <c r="H13" s="50">
        <v>300</v>
      </c>
      <c r="I13" s="49">
        <v>5738.9100000000035</v>
      </c>
      <c r="J13" s="373">
        <v>429.08999999999651</v>
      </c>
      <c r="K13" s="359">
        <v>7.4768553610353936E-2</v>
      </c>
      <c r="L13" s="49">
        <v>774.06999999999698</v>
      </c>
      <c r="M13" s="30">
        <v>42849</v>
      </c>
      <c r="N13" s="370" t="str">
        <f>HYPERLINK("http://finance.yahoo.com/q?s=" &amp; E13, "Link")</f>
        <v>Link</v>
      </c>
      <c r="O13" s="359">
        <v>0</v>
      </c>
      <c r="P13" s="359">
        <v>2.29E-2</v>
      </c>
    </row>
    <row r="14" spans="1:22" ht="21.95" customHeight="1" x14ac:dyDescent="0.25">
      <c r="A14" s="51"/>
      <c r="B14" s="51"/>
      <c r="C14" s="52"/>
      <c r="E14" s="23" t="s">
        <v>285</v>
      </c>
      <c r="F14" s="247">
        <v>77.010000000000005</v>
      </c>
      <c r="G14" s="247">
        <v>79.19133333333339</v>
      </c>
      <c r="H14" s="335">
        <v>60</v>
      </c>
      <c r="I14" s="49">
        <v>4751.4800000000032</v>
      </c>
      <c r="J14" s="373">
        <v>-130.88000000000284</v>
      </c>
      <c r="K14" s="359">
        <v>-2.7545101736722657E-2</v>
      </c>
      <c r="L14" s="373">
        <v>-130.88000000000284</v>
      </c>
      <c r="M14">
        <v>60</v>
      </c>
      <c r="N14" s="370" t="str">
        <f>HYPERLINK("http://finance.yahoo.com/q?s=" &amp; E14, "Link")</f>
        <v>Link</v>
      </c>
      <c r="O14" s="369">
        <v>2.5499999999999998E-2</v>
      </c>
      <c r="P14" s="369">
        <v>-2.9999999999999997E-4</v>
      </c>
      <c r="Q14" s="49"/>
      <c r="R14" s="49"/>
      <c r="S14" s="49"/>
      <c r="T14" s="49"/>
    </row>
    <row r="15" spans="1:22" ht="21.95" customHeight="1" x14ac:dyDescent="0.25">
      <c r="A15" s="52"/>
      <c r="B15" s="52"/>
      <c r="C15" s="52"/>
      <c r="E15" s="23" t="s">
        <v>175</v>
      </c>
      <c r="F15" s="247">
        <v>55.37</v>
      </c>
      <c r="G15" s="247">
        <v>57.564999999999998</v>
      </c>
      <c r="H15" s="335">
        <v>80</v>
      </c>
      <c r="I15" s="49">
        <v>4605.2</v>
      </c>
      <c r="J15" s="373">
        <v>-175.60000000000036</v>
      </c>
      <c r="K15" s="359">
        <v>-3.813080865109008E-2</v>
      </c>
      <c r="L15" s="373">
        <v>1029.2800000000007</v>
      </c>
      <c r="M15">
        <v>40</v>
      </c>
      <c r="N15" s="370" t="str">
        <f>HYPERLINK("http://finance.yahoo.com/q?s=" &amp; E15, "Link")</f>
        <v>Link</v>
      </c>
      <c r="O15" s="369">
        <v>2.7300000000000001E-2</v>
      </c>
      <c r="P15" s="369">
        <v>7.1000000000000004E-3</v>
      </c>
      <c r="R15" s="49"/>
      <c r="T15" s="49"/>
    </row>
    <row r="16" spans="1:22" ht="21.95" customHeight="1" x14ac:dyDescent="0.25">
      <c r="A16" s="51"/>
      <c r="B16" s="51"/>
      <c r="C16" s="52"/>
      <c r="E16" s="23" t="s">
        <v>230</v>
      </c>
      <c r="F16" s="247">
        <v>29.19</v>
      </c>
      <c r="G16" s="50">
        <v>30.4756</v>
      </c>
      <c r="H16" s="335">
        <v>100</v>
      </c>
      <c r="I16" s="49">
        <v>3047.56</v>
      </c>
      <c r="J16" s="373">
        <v>-128.55999999999995</v>
      </c>
      <c r="K16" s="359">
        <v>-4.2184567325991899E-2</v>
      </c>
      <c r="L16" s="373">
        <v>1323.6999999999985</v>
      </c>
      <c r="M16" s="30">
        <v>42839</v>
      </c>
      <c r="N16" s="370" t="str">
        <f>HYPERLINK("http://finance.yahoo.com/q?s=" &amp; E16, "Link")</f>
        <v>Link</v>
      </c>
      <c r="O16" s="369">
        <v>2.06E-2</v>
      </c>
      <c r="P16" s="369">
        <v>6.6E-3</v>
      </c>
      <c r="Q16" s="49"/>
      <c r="R16" s="49"/>
      <c r="S16" s="49"/>
      <c r="T16" s="49"/>
    </row>
    <row r="17" spans="1:20" ht="21.95" customHeight="1" x14ac:dyDescent="0.25">
      <c r="A17" s="51"/>
      <c r="B17" s="51"/>
      <c r="C17" s="52"/>
      <c r="E17" s="23" t="s">
        <v>10</v>
      </c>
      <c r="F17" s="247">
        <v>33.65</v>
      </c>
      <c r="G17" s="247">
        <v>33.65</v>
      </c>
      <c r="H17" s="335">
        <v>0</v>
      </c>
      <c r="I17" s="49">
        <v>0</v>
      </c>
      <c r="J17" s="373">
        <v>0</v>
      </c>
      <c r="K17" s="359">
        <v>0</v>
      </c>
      <c r="L17" s="373">
        <v>1128.3800000000047</v>
      </c>
      <c r="M17">
        <v>0</v>
      </c>
      <c r="N17" s="370" t="str">
        <f>HYPERLINK("http://finance.yahoo.com/q?s=" &amp; E17, "Link")</f>
        <v>Link</v>
      </c>
      <c r="O17" s="369">
        <v>1.2500000000000001E-2</v>
      </c>
      <c r="P17" s="369">
        <v>-5.8999999999999999E-3</v>
      </c>
      <c r="R17" s="49"/>
      <c r="S17" s="49"/>
    </row>
    <row r="18" spans="1:20" ht="21.95" customHeight="1" x14ac:dyDescent="0.25">
      <c r="A18" s="51"/>
      <c r="B18" s="51"/>
      <c r="C18" s="52"/>
      <c r="E18" s="23" t="s">
        <v>206</v>
      </c>
      <c r="F18" s="247">
        <v>143.66</v>
      </c>
      <c r="G18" s="247">
        <v>143.66</v>
      </c>
      <c r="H18" s="335">
        <v>0</v>
      </c>
      <c r="I18" s="49">
        <v>0</v>
      </c>
      <c r="J18" s="373">
        <v>0</v>
      </c>
      <c r="K18" s="359">
        <v>0</v>
      </c>
      <c r="L18" s="373">
        <v>363.09999999999945</v>
      </c>
      <c r="M18">
        <v>0</v>
      </c>
      <c r="N18" s="370" t="str">
        <f>HYPERLINK("http://finance.yahoo.com/q?s=" &amp; E18, "Link")</f>
        <v>Link</v>
      </c>
      <c r="O18" s="369">
        <v>1.5900000000000001E-2</v>
      </c>
      <c r="P18" s="369">
        <v>-2.5000000000000001E-3</v>
      </c>
      <c r="Q18" s="446"/>
      <c r="R18" s="49"/>
      <c r="S18" s="49"/>
    </row>
    <row r="19" spans="1:20" ht="21.95" customHeight="1" x14ac:dyDescent="0.25">
      <c r="A19" s="51"/>
      <c r="B19" s="51"/>
      <c r="C19" s="52"/>
      <c r="E19" s="23" t="s">
        <v>255</v>
      </c>
      <c r="F19" s="247">
        <v>58.75</v>
      </c>
      <c r="G19" s="247">
        <v>58.75</v>
      </c>
      <c r="H19" s="335">
        <v>0</v>
      </c>
      <c r="I19" s="49">
        <v>0</v>
      </c>
      <c r="J19" s="373">
        <v>0</v>
      </c>
      <c r="K19" s="359">
        <v>0</v>
      </c>
      <c r="L19" s="373">
        <v>92.650000000000091</v>
      </c>
      <c r="M19">
        <v>0</v>
      </c>
      <c r="N19" s="370" t="str">
        <f>HYPERLINK("http://finance.yahoo.com/q?s=" &amp; E19, "Link")</f>
        <v>Link</v>
      </c>
      <c r="O19" s="369">
        <v>0</v>
      </c>
      <c r="P19" s="369">
        <v>-8.9999999999999998E-4</v>
      </c>
      <c r="R19" s="49"/>
      <c r="S19" s="49"/>
    </row>
    <row r="20" spans="1:20" ht="21.95" customHeight="1" x14ac:dyDescent="0.25">
      <c r="A20" s="51"/>
      <c r="B20" s="51"/>
      <c r="C20" s="51"/>
      <c r="E20" s="23" t="s">
        <v>45</v>
      </c>
      <c r="F20" s="247">
        <v>81.44</v>
      </c>
      <c r="G20" s="247">
        <v>81.44</v>
      </c>
      <c r="H20" s="335">
        <v>0</v>
      </c>
      <c r="I20" s="49">
        <v>0</v>
      </c>
      <c r="J20" s="373">
        <v>0</v>
      </c>
      <c r="K20" s="359">
        <v>0</v>
      </c>
      <c r="L20" s="373">
        <v>523.61999999999898</v>
      </c>
      <c r="M20">
        <v>0</v>
      </c>
      <c r="N20" s="370" t="str">
        <f>HYPERLINK("http://finance.yahoo.com/q?s=" &amp; E20, "Link")</f>
        <v>Link</v>
      </c>
      <c r="O20" s="369">
        <v>1.67E-2</v>
      </c>
      <c r="P20" s="369">
        <v>2.0000000000000001E-4</v>
      </c>
    </row>
    <row r="21" spans="1:20" ht="21.95" customHeight="1" x14ac:dyDescent="0.25">
      <c r="A21" s="51"/>
      <c r="B21" s="52"/>
      <c r="C21" s="52"/>
      <c r="E21" s="23" t="s">
        <v>33</v>
      </c>
      <c r="F21" s="247">
        <v>217.5</v>
      </c>
      <c r="G21" s="247">
        <v>217.5</v>
      </c>
      <c r="H21" s="335">
        <v>0</v>
      </c>
      <c r="I21" s="49">
        <v>0</v>
      </c>
      <c r="J21" s="373">
        <v>0</v>
      </c>
      <c r="K21" s="359">
        <v>0</v>
      </c>
      <c r="L21" s="373">
        <v>780.73999999999796</v>
      </c>
      <c r="M21">
        <v>0</v>
      </c>
      <c r="N21" s="370" t="str">
        <f>HYPERLINK("http://finance.yahoo.com/q?s=" &amp; E21, "Link")</f>
        <v>Link</v>
      </c>
      <c r="O21" s="369">
        <v>1.8599999999999998E-2</v>
      </c>
      <c r="P21" s="369">
        <v>1.6999999999999999E-3</v>
      </c>
      <c r="S21" s="49"/>
    </row>
    <row r="22" spans="1:20" ht="21.95" customHeight="1" x14ac:dyDescent="0.25">
      <c r="A22" s="61"/>
      <c r="B22" s="62"/>
      <c r="C22" s="61"/>
      <c r="E22" s="23" t="s">
        <v>229</v>
      </c>
      <c r="F22" s="247">
        <v>77.92</v>
      </c>
      <c r="G22" s="247">
        <v>77.92</v>
      </c>
      <c r="H22" s="335">
        <v>0</v>
      </c>
      <c r="I22" s="49">
        <v>0</v>
      </c>
      <c r="J22" s="373">
        <v>0</v>
      </c>
      <c r="K22" s="359">
        <v>0</v>
      </c>
      <c r="L22" s="373">
        <v>231.53999999999996</v>
      </c>
      <c r="M22">
        <v>0</v>
      </c>
      <c r="N22" s="370" t="str">
        <f>HYPERLINK("http://finance.yahoo.com/q?s=" &amp; E22, "Link")</f>
        <v>Link</v>
      </c>
      <c r="O22" s="369">
        <v>1.6199999999999999E-2</v>
      </c>
      <c r="P22" s="369">
        <v>2.0999999999999999E-3</v>
      </c>
      <c r="R22" s="49"/>
    </row>
    <row r="23" spans="1:20" ht="21.95" customHeight="1" x14ac:dyDescent="0.25">
      <c r="A23" s="51"/>
      <c r="B23" s="51"/>
      <c r="C23" s="52"/>
      <c r="E23" s="23" t="s">
        <v>62</v>
      </c>
      <c r="F23" s="247">
        <v>270.94</v>
      </c>
      <c r="G23" s="247">
        <v>270.94</v>
      </c>
      <c r="H23" s="50">
        <v>0</v>
      </c>
      <c r="I23" s="49">
        <v>0</v>
      </c>
      <c r="J23" s="373">
        <v>0</v>
      </c>
      <c r="K23" s="359">
        <v>0</v>
      </c>
      <c r="L23" s="49">
        <v>1659.3600000000079</v>
      </c>
      <c r="M23">
        <v>0</v>
      </c>
      <c r="N23" s="370" t="str">
        <f>HYPERLINK("http://finance.yahoo.com/q?s=" &amp; E23, "Link")</f>
        <v>Link</v>
      </c>
      <c r="O23" s="359">
        <v>0</v>
      </c>
      <c r="P23" s="359">
        <v>1.8E-3</v>
      </c>
      <c r="S23" s="49"/>
    </row>
    <row r="24" spans="1:20" ht="21.95" customHeight="1" x14ac:dyDescent="0.25">
      <c r="A24" s="51"/>
      <c r="B24" s="51"/>
      <c r="C24" s="52"/>
      <c r="E24" s="23" t="s">
        <v>311</v>
      </c>
      <c r="F24" s="247">
        <v>53.29</v>
      </c>
      <c r="G24" s="247">
        <v>53.29</v>
      </c>
      <c r="H24" s="335">
        <v>0</v>
      </c>
      <c r="I24" s="49">
        <v>0</v>
      </c>
      <c r="J24" s="373">
        <v>0</v>
      </c>
      <c r="K24" s="359">
        <v>0</v>
      </c>
      <c r="L24" s="373">
        <v>910.79999999999927</v>
      </c>
      <c r="M24">
        <v>0</v>
      </c>
      <c r="N24" s="370" t="str">
        <f>HYPERLINK("http://finance.yahoo.com/q?s=" &amp; E24, "Link")</f>
        <v>Link</v>
      </c>
      <c r="O24" s="369">
        <v>2.87E-2</v>
      </c>
      <c r="P24" s="369">
        <v>4.0000000000000001E-3</v>
      </c>
      <c r="Q24" s="151"/>
      <c r="S24" s="49"/>
      <c r="T24" s="49"/>
    </row>
    <row r="25" spans="1:20" ht="21.95" customHeight="1" x14ac:dyDescent="0.25">
      <c r="A25" s="51"/>
      <c r="B25" s="51"/>
      <c r="C25" s="51"/>
      <c r="E25" s="23" t="s">
        <v>52</v>
      </c>
      <c r="F25" s="247">
        <v>82.71</v>
      </c>
      <c r="G25" s="247">
        <v>82.71</v>
      </c>
      <c r="H25" s="335">
        <v>0</v>
      </c>
      <c r="I25" s="49">
        <v>0</v>
      </c>
      <c r="J25" s="373">
        <v>0</v>
      </c>
      <c r="K25" s="359">
        <v>0</v>
      </c>
      <c r="L25" s="373">
        <v>1056.739999999998</v>
      </c>
      <c r="M25">
        <v>0</v>
      </c>
      <c r="N25" s="370" t="str">
        <f>HYPERLINK("http://finance.yahoo.com/q?s=" &amp; E25, "Link")</f>
        <v>Link</v>
      </c>
      <c r="O25" s="369">
        <v>2.1999999999999999E-2</v>
      </c>
      <c r="P25" s="369">
        <v>2.7099999999999999E-2</v>
      </c>
      <c r="S25" s="49"/>
    </row>
    <row r="26" spans="1:20" ht="21.95" customHeight="1" x14ac:dyDescent="0.25">
      <c r="A26" s="52"/>
      <c r="B26" s="52"/>
      <c r="C26" s="52"/>
      <c r="E26" s="23" t="s">
        <v>330</v>
      </c>
      <c r="F26" s="247">
        <v>37.1</v>
      </c>
      <c r="G26" s="247">
        <v>37.1</v>
      </c>
      <c r="H26" s="335">
        <v>0</v>
      </c>
      <c r="I26" s="49">
        <v>0</v>
      </c>
      <c r="J26" s="373">
        <v>0</v>
      </c>
      <c r="K26" s="359">
        <v>0</v>
      </c>
      <c r="L26" s="373">
        <v>264.92000000000007</v>
      </c>
      <c r="M26">
        <v>0</v>
      </c>
      <c r="N26" s="370" t="str">
        <f>HYPERLINK("http://finance.yahoo.com/q?s=" &amp; E26, "Link")</f>
        <v>Link</v>
      </c>
      <c r="O26" s="369">
        <v>3.4200000000000001E-2</v>
      </c>
      <c r="P26" s="369">
        <v>-4.4999999999999997E-3</v>
      </c>
      <c r="Q26" s="49"/>
      <c r="R26" s="49"/>
      <c r="T26" s="49"/>
    </row>
    <row r="27" spans="1:20" ht="21.95" customHeight="1" x14ac:dyDescent="0.25">
      <c r="A27" s="158"/>
      <c r="B27" s="51"/>
      <c r="C27" s="52"/>
      <c r="E27" s="23" t="s">
        <v>8</v>
      </c>
      <c r="F27" s="247">
        <v>73.88</v>
      </c>
      <c r="G27" s="247">
        <v>73.88</v>
      </c>
      <c r="H27" s="335">
        <v>0</v>
      </c>
      <c r="I27" s="49">
        <v>0</v>
      </c>
      <c r="J27" s="373">
        <v>0</v>
      </c>
      <c r="K27" s="359">
        <v>0</v>
      </c>
      <c r="L27" s="373">
        <v>121.94999999999982</v>
      </c>
      <c r="M27">
        <v>0</v>
      </c>
      <c r="N27" s="370" t="str">
        <f>HYPERLINK("http://finance.yahoo.com/q?s=" &amp; E27, "Link")</f>
        <v>Link</v>
      </c>
      <c r="O27" s="369">
        <v>1.67E-2</v>
      </c>
      <c r="P27" s="369">
        <v>6.1000000000000004E-3</v>
      </c>
      <c r="Q27" s="49"/>
      <c r="R27" s="49"/>
      <c r="S27" s="49"/>
      <c r="T27" s="49"/>
    </row>
    <row r="28" spans="1:20" ht="21.95" customHeight="1" x14ac:dyDescent="0.25">
      <c r="A28" s="51"/>
      <c r="B28" s="51"/>
      <c r="C28" s="52"/>
      <c r="E28" s="23" t="s">
        <v>32</v>
      </c>
      <c r="F28" s="247">
        <v>45.26</v>
      </c>
      <c r="G28" s="247">
        <v>45.26</v>
      </c>
      <c r="H28" s="335">
        <v>0</v>
      </c>
      <c r="I28" s="49">
        <v>0</v>
      </c>
      <c r="J28" s="373">
        <v>0</v>
      </c>
      <c r="K28" s="359">
        <v>0</v>
      </c>
      <c r="L28" s="373">
        <v>1198.4699999999971</v>
      </c>
      <c r="M28">
        <v>0</v>
      </c>
      <c r="N28" s="370" t="str">
        <f>HYPERLINK("http://finance.yahoo.com/q?s=" &amp; E28, "Link")</f>
        <v>Link</v>
      </c>
      <c r="O28" s="369">
        <v>1.7600000000000001E-2</v>
      </c>
      <c r="P28" s="369">
        <v>4.0000000000000001E-3</v>
      </c>
      <c r="R28" s="49"/>
      <c r="S28" s="49"/>
    </row>
    <row r="29" spans="1:20" ht="21.95" customHeight="1" x14ac:dyDescent="0.25">
      <c r="A29" s="51"/>
      <c r="B29" s="51"/>
      <c r="C29" s="52"/>
      <c r="E29" s="23" t="s">
        <v>63</v>
      </c>
      <c r="F29" s="247">
        <v>113.05</v>
      </c>
      <c r="G29" s="247">
        <v>113.05</v>
      </c>
      <c r="H29" s="50">
        <v>0</v>
      </c>
      <c r="I29" s="49">
        <v>0</v>
      </c>
      <c r="J29" s="373">
        <v>0</v>
      </c>
      <c r="K29" s="359">
        <v>0</v>
      </c>
      <c r="L29" s="49">
        <v>257.30999999999949</v>
      </c>
      <c r="M29">
        <v>0</v>
      </c>
      <c r="N29" s="370" t="str">
        <f>HYPERLINK("http://finance.yahoo.com/q?s=" &amp; E29, "Link")</f>
        <v>Link</v>
      </c>
      <c r="O29" s="359">
        <v>1.38E-2</v>
      </c>
      <c r="P29" s="359">
        <v>4.0000000000000002E-4</v>
      </c>
    </row>
    <row r="30" spans="1:20" ht="21.95" customHeight="1" x14ac:dyDescent="0.25">
      <c r="A30" s="51"/>
      <c r="B30" s="51"/>
      <c r="C30" s="52"/>
      <c r="E30" s="23" t="s">
        <v>321</v>
      </c>
      <c r="F30" s="247">
        <v>93.4</v>
      </c>
      <c r="G30" s="247">
        <v>93.4</v>
      </c>
      <c r="H30" s="50">
        <v>0</v>
      </c>
      <c r="I30" s="49">
        <v>0</v>
      </c>
      <c r="J30" s="373">
        <v>0</v>
      </c>
      <c r="K30" s="359">
        <v>0</v>
      </c>
      <c r="L30" s="49">
        <v>720.56000000000131</v>
      </c>
      <c r="M30">
        <v>0</v>
      </c>
      <c r="N30" s="370" t="str">
        <f>HYPERLINK("http://finance.yahoo.com/q?s=" &amp; E30, "Link")</f>
        <v>Link</v>
      </c>
      <c r="O30" s="359">
        <v>0</v>
      </c>
      <c r="P30" s="359">
        <v>3.3E-3</v>
      </c>
    </row>
    <row r="31" spans="1:20" ht="21.95" customHeight="1" x14ac:dyDescent="0.25">
      <c r="A31" s="51"/>
      <c r="B31" s="51"/>
      <c r="C31" s="52"/>
      <c r="E31" s="23" t="s">
        <v>200</v>
      </c>
      <c r="F31" s="247">
        <v>11.27</v>
      </c>
      <c r="G31" s="247">
        <v>11.27</v>
      </c>
      <c r="H31" s="335">
        <v>0</v>
      </c>
      <c r="I31" s="49">
        <v>0</v>
      </c>
      <c r="J31" s="373">
        <v>0</v>
      </c>
      <c r="K31" s="359">
        <v>0</v>
      </c>
      <c r="L31" s="373">
        <v>251.26000000000022</v>
      </c>
      <c r="M31">
        <v>0</v>
      </c>
      <c r="N31" s="370" t="str">
        <f>HYPERLINK("http://finance.yahoo.com/q?s=" &amp; E31, "Link")</f>
        <v>Link</v>
      </c>
      <c r="O31" s="369">
        <v>5.1499999999999997E-2</v>
      </c>
      <c r="P31" s="369">
        <v>8.9999999999999998E-4</v>
      </c>
    </row>
    <row r="32" spans="1:20" ht="21.95" customHeight="1" x14ac:dyDescent="0.25">
      <c r="A32" s="51"/>
      <c r="B32" s="51"/>
      <c r="C32" s="52"/>
      <c r="E32" s="23" t="s">
        <v>276</v>
      </c>
      <c r="F32" s="247">
        <v>31.12</v>
      </c>
      <c r="G32" s="247">
        <v>31.12</v>
      </c>
      <c r="H32" s="335">
        <v>0</v>
      </c>
      <c r="I32" s="49">
        <v>0</v>
      </c>
      <c r="J32" s="373">
        <v>0</v>
      </c>
      <c r="K32" s="359">
        <v>0</v>
      </c>
      <c r="L32" s="373">
        <v>98.449999999999818</v>
      </c>
      <c r="M32">
        <v>0</v>
      </c>
      <c r="N32" s="370" t="str">
        <f>HYPERLINK("http://finance.yahoo.com/q?s=" &amp; E32, "Link")</f>
        <v>Link</v>
      </c>
      <c r="O32" s="369">
        <v>1.11E-2</v>
      </c>
      <c r="P32" s="369">
        <v>-8.3000000000000001E-3</v>
      </c>
      <c r="Q32" s="151"/>
    </row>
    <row r="33" spans="1:22" ht="21.95" customHeight="1" x14ac:dyDescent="0.25">
      <c r="A33" s="52"/>
      <c r="B33" s="52"/>
      <c r="C33" s="52"/>
      <c r="E33" s="23" t="s">
        <v>56</v>
      </c>
      <c r="F33" s="247">
        <v>34.159999999999997</v>
      </c>
      <c r="G33" s="247">
        <v>34.159999999999997</v>
      </c>
      <c r="H33" s="335">
        <v>0</v>
      </c>
      <c r="I33" s="49">
        <v>0</v>
      </c>
      <c r="J33" s="373">
        <v>0</v>
      </c>
      <c r="K33" s="359">
        <v>0</v>
      </c>
      <c r="L33" s="373">
        <v>36.819999999999709</v>
      </c>
      <c r="M33">
        <v>0</v>
      </c>
      <c r="N33" s="370" t="str">
        <f>HYPERLINK("http://finance.yahoo.com/q?s=" &amp; E33, "Link")</f>
        <v>Link</v>
      </c>
      <c r="O33" s="369">
        <v>4.2999999999999997E-2</v>
      </c>
      <c r="P33" s="369">
        <v>4.7000000000000002E-3</v>
      </c>
      <c r="Q33" s="49"/>
      <c r="S33" s="49"/>
    </row>
    <row r="34" spans="1:22" ht="21.95" customHeight="1" x14ac:dyDescent="0.25">
      <c r="A34" s="61"/>
      <c r="B34" s="62"/>
      <c r="C34" s="61"/>
      <c r="E34" s="23" t="s">
        <v>22</v>
      </c>
      <c r="F34" s="247">
        <v>48.24</v>
      </c>
      <c r="G34" s="247">
        <v>48.24</v>
      </c>
      <c r="H34" s="335">
        <v>0</v>
      </c>
      <c r="I34" s="49">
        <v>0</v>
      </c>
      <c r="J34" s="373">
        <v>0</v>
      </c>
      <c r="K34" s="359">
        <v>0</v>
      </c>
      <c r="L34" s="373">
        <v>3178.8000000000466</v>
      </c>
      <c r="M34">
        <v>0</v>
      </c>
      <c r="N34" s="370" t="str">
        <f>HYPERLINK("http://finance.yahoo.com/q?s=" &amp; E34, "Link")</f>
        <v>Link</v>
      </c>
      <c r="O34" s="369">
        <v>2.07E-2</v>
      </c>
      <c r="P34" s="369">
        <v>2.18E-2</v>
      </c>
      <c r="Q34" s="151"/>
      <c r="R34" s="49"/>
      <c r="S34" s="49"/>
      <c r="T34" s="49"/>
    </row>
    <row r="35" spans="1:22" ht="21.95" customHeight="1" x14ac:dyDescent="0.25">
      <c r="A35" s="51"/>
      <c r="B35" s="51"/>
      <c r="C35" s="52"/>
      <c r="E35" s="23" t="s">
        <v>27</v>
      </c>
      <c r="F35" s="247">
        <v>36.03</v>
      </c>
      <c r="G35" s="247">
        <v>36.03</v>
      </c>
      <c r="H35" s="335">
        <v>0</v>
      </c>
      <c r="I35" s="49">
        <v>0</v>
      </c>
      <c r="J35" s="373">
        <v>0</v>
      </c>
      <c r="K35" s="359">
        <v>0</v>
      </c>
      <c r="L35" s="373">
        <v>1407.5400000000009</v>
      </c>
      <c r="M35">
        <v>0</v>
      </c>
      <c r="N35" s="370" t="str">
        <f>HYPERLINK("http://finance.yahoo.com/q?s=" &amp; E35, "Link")</f>
        <v>Link</v>
      </c>
      <c r="O35" s="369">
        <v>3.0200000000000001E-2</v>
      </c>
      <c r="P35" s="369">
        <v>-5.1999999999999998E-3</v>
      </c>
      <c r="R35" s="49"/>
      <c r="S35" s="49"/>
      <c r="T35" s="49"/>
    </row>
    <row r="36" spans="1:22" ht="21.95" customHeight="1" x14ac:dyDescent="0.25">
      <c r="A36" s="52"/>
      <c r="B36" s="52"/>
      <c r="C36" s="52"/>
      <c r="E36" s="23" t="s">
        <v>174</v>
      </c>
      <c r="F36" s="247">
        <v>50.95</v>
      </c>
      <c r="G36" s="247">
        <v>50.95</v>
      </c>
      <c r="H36" s="335">
        <v>0</v>
      </c>
      <c r="I36" s="49">
        <v>0</v>
      </c>
      <c r="J36" s="373">
        <v>0</v>
      </c>
      <c r="K36" s="359">
        <v>0</v>
      </c>
      <c r="L36" s="373">
        <v>119.92000000000053</v>
      </c>
      <c r="M36">
        <v>0</v>
      </c>
      <c r="N36" s="370" t="str">
        <f>HYPERLINK("http://finance.yahoo.com/q?s=" &amp; E36, "Link")</f>
        <v>Link</v>
      </c>
      <c r="O36" s="369">
        <v>3.6400000000000002E-2</v>
      </c>
      <c r="P36" s="369">
        <v>7.3000000000000001E-3</v>
      </c>
      <c r="Q36" s="49"/>
      <c r="R36" s="49"/>
      <c r="T36" s="49"/>
      <c r="V36" s="49"/>
    </row>
    <row r="37" spans="1:22" ht="21.95" customHeight="1" x14ac:dyDescent="0.25">
      <c r="A37" s="51"/>
      <c r="B37" s="51"/>
      <c r="C37" s="52"/>
      <c r="E37" s="23" t="s">
        <v>279</v>
      </c>
      <c r="F37" s="247">
        <v>125.05</v>
      </c>
      <c r="G37" s="247">
        <v>125.05</v>
      </c>
      <c r="H37" s="50">
        <v>0</v>
      </c>
      <c r="I37" s="49">
        <v>0</v>
      </c>
      <c r="J37" s="373">
        <v>0</v>
      </c>
      <c r="K37" s="359">
        <v>0</v>
      </c>
      <c r="L37" s="49">
        <v>154.77999999999975</v>
      </c>
      <c r="M37">
        <v>0</v>
      </c>
      <c r="N37" s="370" t="str">
        <f>HYPERLINK("http://finance.yahoo.com/q?s=" &amp; E37, "Link")</f>
        <v>Link</v>
      </c>
      <c r="O37" s="359">
        <v>2.5700000000000001E-2</v>
      </c>
      <c r="P37" s="359">
        <v>2E-3</v>
      </c>
      <c r="R37" s="49"/>
      <c r="S37" s="49"/>
    </row>
    <row r="38" spans="1:22" ht="21.95" customHeight="1" x14ac:dyDescent="0.25">
      <c r="A38" s="52"/>
      <c r="B38" s="52"/>
      <c r="C38" s="52"/>
      <c r="E38" s="23" t="s">
        <v>15</v>
      </c>
      <c r="F38" s="247">
        <v>19.73</v>
      </c>
      <c r="G38" s="247">
        <v>19.73</v>
      </c>
      <c r="H38" s="335">
        <v>0</v>
      </c>
      <c r="I38" s="49">
        <v>0</v>
      </c>
      <c r="J38" s="373">
        <v>0</v>
      </c>
      <c r="K38" s="359">
        <v>0</v>
      </c>
      <c r="L38" s="373">
        <v>155.90000000000146</v>
      </c>
      <c r="M38">
        <v>0</v>
      </c>
      <c r="N38" s="370" t="str">
        <f>HYPERLINK("http://finance.yahoo.com/q?s=" &amp; E38, "Link")</f>
        <v>Link</v>
      </c>
      <c r="O38" s="369">
        <v>0</v>
      </c>
      <c r="P38" s="369">
        <v>1.34E-2</v>
      </c>
      <c r="S38" s="49"/>
    </row>
    <row r="39" spans="1:22" ht="21.95" customHeight="1" x14ac:dyDescent="0.25">
      <c r="A39" s="51"/>
      <c r="B39" s="51"/>
      <c r="C39" s="52"/>
      <c r="E39" s="23" t="s">
        <v>24</v>
      </c>
      <c r="F39" s="247">
        <v>37.07</v>
      </c>
      <c r="G39" s="247">
        <v>37.07</v>
      </c>
      <c r="H39" s="335">
        <v>0</v>
      </c>
      <c r="I39" s="49">
        <v>0</v>
      </c>
      <c r="J39" s="373">
        <v>0</v>
      </c>
      <c r="K39" s="359">
        <v>0</v>
      </c>
      <c r="L39" s="373">
        <v>937.36999999999534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6.1999999999999998E-3</v>
      </c>
    </row>
    <row r="40" spans="1:22" ht="21.95" customHeight="1" x14ac:dyDescent="0.25">
      <c r="A40" s="52"/>
      <c r="B40" s="52"/>
      <c r="C40" s="52"/>
      <c r="E40" s="23" t="s">
        <v>36</v>
      </c>
      <c r="F40" s="247">
        <v>53.38</v>
      </c>
      <c r="G40" s="247">
        <v>53.38</v>
      </c>
      <c r="H40" s="335">
        <v>0</v>
      </c>
      <c r="I40" s="49">
        <v>0</v>
      </c>
      <c r="J40" s="373">
        <v>0</v>
      </c>
      <c r="K40" s="359">
        <v>0</v>
      </c>
      <c r="L40" s="373">
        <v>117.73999999999978</v>
      </c>
      <c r="M40">
        <v>0</v>
      </c>
      <c r="N40" s="370" t="str">
        <f>HYPERLINK("http://finance.yahoo.com/q?s=" &amp; E40, "Link")</f>
        <v>Link</v>
      </c>
      <c r="O40" s="369">
        <v>7.4000000000000003E-3</v>
      </c>
      <c r="P40" s="369">
        <v>5.9999999999999995E-4</v>
      </c>
      <c r="R40" s="49"/>
      <c r="S40" s="49"/>
    </row>
    <row r="41" spans="1:22" ht="21.95" customHeight="1" x14ac:dyDescent="0.25">
      <c r="A41" s="52"/>
      <c r="B41" s="158"/>
      <c r="C41" s="336"/>
      <c r="E41" s="23" t="s">
        <v>207</v>
      </c>
      <c r="F41" s="247">
        <v>38.96</v>
      </c>
      <c r="G41" s="247">
        <v>38.96</v>
      </c>
      <c r="H41" s="335">
        <v>0</v>
      </c>
      <c r="I41" s="49">
        <v>0</v>
      </c>
      <c r="J41" s="373">
        <v>0</v>
      </c>
      <c r="K41" s="359">
        <v>0</v>
      </c>
      <c r="L41" s="373">
        <v>439.77999999999975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3.5999999999999999E-3</v>
      </c>
      <c r="R41" s="49"/>
    </row>
    <row r="42" spans="1:22" ht="21.95" customHeight="1" x14ac:dyDescent="0.25">
      <c r="A42" s="52"/>
      <c r="B42" s="52"/>
      <c r="C42" s="52"/>
      <c r="E42" s="23" t="s">
        <v>277</v>
      </c>
      <c r="F42" s="247">
        <v>49.91</v>
      </c>
      <c r="G42" s="247">
        <v>49.91</v>
      </c>
      <c r="H42" s="335">
        <v>0</v>
      </c>
      <c r="I42" s="49">
        <v>0</v>
      </c>
      <c r="J42" s="373">
        <v>0</v>
      </c>
      <c r="K42" s="359">
        <v>0</v>
      </c>
      <c r="L42" s="373">
        <v>427.92000000000007</v>
      </c>
      <c r="M42">
        <v>0</v>
      </c>
      <c r="N42" s="370" t="str">
        <f>HYPERLINK("http://finance.yahoo.com/q?s=" &amp; E42, "Link")</f>
        <v>Link</v>
      </c>
      <c r="O42" s="369">
        <v>0</v>
      </c>
      <c r="P42" s="369">
        <v>2.5999999999999999E-3</v>
      </c>
      <c r="T42" s="49"/>
    </row>
    <row r="43" spans="1:22" ht="21.95" customHeight="1" x14ac:dyDescent="0.25">
      <c r="A43" s="51"/>
      <c r="B43" s="52"/>
      <c r="C43" s="52"/>
      <c r="E43" s="23" t="s">
        <v>198</v>
      </c>
      <c r="F43" s="247">
        <v>55.14</v>
      </c>
      <c r="G43" s="247">
        <v>55.14</v>
      </c>
      <c r="H43" s="335">
        <v>0</v>
      </c>
      <c r="I43" s="49">
        <v>0</v>
      </c>
      <c r="J43" s="373">
        <v>0</v>
      </c>
      <c r="K43" s="359">
        <v>0</v>
      </c>
      <c r="L43" s="373">
        <v>475.47999999999956</v>
      </c>
      <c r="M43">
        <v>0</v>
      </c>
      <c r="N43" s="370" t="str">
        <f>HYPERLINK("http://finance.yahoo.com/q?s=" &amp; E43, "Link")</f>
        <v>Link</v>
      </c>
      <c r="O43" s="369">
        <v>1.29E-2</v>
      </c>
      <c r="P43" s="369">
        <v>2.8999999999999998E-3</v>
      </c>
      <c r="Q43" s="151"/>
      <c r="R43" s="49"/>
    </row>
    <row r="44" spans="1:22" ht="21.95" customHeight="1" x14ac:dyDescent="0.25">
      <c r="A44" s="51"/>
      <c r="B44" s="51"/>
      <c r="C44" s="52"/>
      <c r="E44" s="23" t="s">
        <v>47</v>
      </c>
      <c r="F44" s="247">
        <v>115.88</v>
      </c>
      <c r="G44" s="247">
        <v>115.88</v>
      </c>
      <c r="H44" s="335">
        <v>0</v>
      </c>
      <c r="I44" s="49">
        <v>0</v>
      </c>
      <c r="J44" s="373">
        <v>0</v>
      </c>
      <c r="K44" s="359">
        <v>0</v>
      </c>
      <c r="L44" s="373">
        <v>-168.6200000000008</v>
      </c>
      <c r="M44">
        <v>0</v>
      </c>
      <c r="N44" s="370" t="str">
        <f>HYPERLINK("http://finance.yahoo.com/q?s=" &amp; E44, "Link")</f>
        <v>Link</v>
      </c>
      <c r="O44" s="369">
        <v>2.18E-2</v>
      </c>
      <c r="P44" s="369">
        <v>0.01</v>
      </c>
      <c r="Q44" s="151"/>
      <c r="R44" s="49"/>
      <c r="S44" s="49"/>
    </row>
    <row r="45" spans="1:22" ht="21.95" customHeight="1" x14ac:dyDescent="0.25">
      <c r="A45" s="51"/>
      <c r="B45" s="51"/>
      <c r="C45" s="52"/>
      <c r="E45" s="23" t="s">
        <v>176</v>
      </c>
      <c r="F45" s="247">
        <v>46.1</v>
      </c>
      <c r="G45" s="247">
        <v>46.1</v>
      </c>
      <c r="H45" s="50">
        <v>0</v>
      </c>
      <c r="I45" s="49">
        <v>0</v>
      </c>
      <c r="J45" s="373">
        <v>0</v>
      </c>
      <c r="K45" s="359">
        <v>0</v>
      </c>
      <c r="L45" s="49">
        <v>75.019999999999982</v>
      </c>
      <c r="M45">
        <v>0</v>
      </c>
      <c r="N45" s="370" t="str">
        <f>HYPERLINK("http://finance.yahoo.com/q?s=" &amp; E45, "Link")</f>
        <v>Link</v>
      </c>
      <c r="O45" s="359">
        <v>1.61E-2</v>
      </c>
      <c r="P45" s="359">
        <v>4.4000000000000003E-3</v>
      </c>
      <c r="Q45" s="446"/>
      <c r="S45" s="49"/>
      <c r="T45" s="49"/>
    </row>
    <row r="46" spans="1:22" ht="21.95" customHeight="1" x14ac:dyDescent="0.25">
      <c r="A46" s="51"/>
      <c r="B46" s="51"/>
      <c r="C46" s="52"/>
      <c r="E46" s="23" t="s">
        <v>23</v>
      </c>
      <c r="F46" s="247">
        <v>32.26</v>
      </c>
      <c r="G46" s="247">
        <v>32.26</v>
      </c>
      <c r="H46" s="50">
        <v>0</v>
      </c>
      <c r="I46" s="49">
        <v>0</v>
      </c>
      <c r="J46" s="373">
        <v>0</v>
      </c>
      <c r="K46" s="359">
        <v>0</v>
      </c>
      <c r="L46" s="49">
        <v>171.89999999999964</v>
      </c>
      <c r="M46">
        <v>0</v>
      </c>
      <c r="N46" s="370" t="str">
        <f>HYPERLINK("http://finance.yahoo.com/q?s=" &amp; E46, "Link")</f>
        <v>Link</v>
      </c>
      <c r="O46" s="359">
        <v>0</v>
      </c>
      <c r="P46" s="359">
        <v>1.8599999999999998E-2</v>
      </c>
      <c r="R46" s="49"/>
    </row>
    <row r="47" spans="1:22" ht="21.95" customHeight="1" x14ac:dyDescent="0.25">
      <c r="A47" s="51"/>
      <c r="B47" s="51"/>
      <c r="C47" s="52"/>
      <c r="E47" s="23" t="s">
        <v>177</v>
      </c>
      <c r="F47" s="247">
        <v>235.44</v>
      </c>
      <c r="G47" s="247">
        <v>235.44</v>
      </c>
      <c r="H47" s="335">
        <v>0</v>
      </c>
      <c r="I47" s="49">
        <v>0</v>
      </c>
      <c r="J47" s="373">
        <v>0</v>
      </c>
      <c r="K47" s="359">
        <v>0</v>
      </c>
      <c r="L47" s="373">
        <v>160.82999999999993</v>
      </c>
      <c r="M47">
        <v>0</v>
      </c>
      <c r="N47" s="370" t="str">
        <f>HYPERLINK("http://finance.yahoo.com/q?s=" &amp; E47, "Link")</f>
        <v>Link</v>
      </c>
      <c r="O47" s="369">
        <v>0</v>
      </c>
      <c r="P47" s="369">
        <v>2.8E-3</v>
      </c>
      <c r="Q47" s="151"/>
      <c r="R47" s="49"/>
      <c r="S47" s="49"/>
    </row>
    <row r="48" spans="1:22" ht="21.95" customHeight="1" x14ac:dyDescent="0.25">
      <c r="A48" s="51"/>
      <c r="B48" s="51"/>
      <c r="C48" s="52"/>
      <c r="E48" s="23" t="s">
        <v>172</v>
      </c>
      <c r="F48" s="247">
        <v>99.42</v>
      </c>
      <c r="G48" s="247">
        <v>99.42</v>
      </c>
      <c r="H48" s="335">
        <v>0</v>
      </c>
      <c r="I48" s="436">
        <v>0</v>
      </c>
      <c r="J48" s="373">
        <v>0</v>
      </c>
      <c r="K48" s="359">
        <v>0</v>
      </c>
      <c r="L48" s="373">
        <v>1368.9000000000015</v>
      </c>
      <c r="M48">
        <v>0</v>
      </c>
      <c r="N48" s="370" t="str">
        <f>HYPERLINK("http://finance.yahoo.com/q?s=" &amp; E48, "Link")</f>
        <v>Link</v>
      </c>
      <c r="O48" s="369">
        <v>1.14E-2</v>
      </c>
      <c r="P48" s="369">
        <v>5.4000000000000003E-3</v>
      </c>
      <c r="R48" s="49"/>
      <c r="S48" s="49"/>
      <c r="T48" s="49"/>
    </row>
    <row r="49" spans="1:21" ht="21.95" customHeight="1" x14ac:dyDescent="0.25">
      <c r="A49" s="51"/>
      <c r="B49" s="51"/>
      <c r="C49" s="52"/>
      <c r="E49" s="23" t="s">
        <v>349</v>
      </c>
      <c r="F49" s="247">
        <v>32.35</v>
      </c>
      <c r="G49" s="247">
        <v>32.35</v>
      </c>
      <c r="H49" s="335">
        <v>0</v>
      </c>
      <c r="I49" s="49">
        <v>0</v>
      </c>
      <c r="J49" s="373">
        <v>-46.489999999999782</v>
      </c>
      <c r="K49" s="359">
        <v>0</v>
      </c>
      <c r="L49" s="373">
        <v>-46.489999999999782</v>
      </c>
      <c r="M49">
        <v>0</v>
      </c>
      <c r="N49" s="370" t="str">
        <f>HYPERLINK("http://finance.yahoo.com/q?s=" &amp; E49, "Link")</f>
        <v>Link</v>
      </c>
      <c r="O49" s="369">
        <v>4.24E-2</v>
      </c>
      <c r="P49" s="369">
        <v>1.32E-2</v>
      </c>
      <c r="Q49" s="151"/>
      <c r="S49" s="49"/>
    </row>
    <row r="50" spans="1:21" ht="21.95" customHeight="1" x14ac:dyDescent="0.25">
      <c r="A50" s="52"/>
      <c r="B50" s="52"/>
      <c r="C50" s="52"/>
      <c r="E50" s="23" t="s">
        <v>39</v>
      </c>
      <c r="F50" s="247">
        <v>43.65</v>
      </c>
      <c r="G50" s="247">
        <v>43.65</v>
      </c>
      <c r="H50" s="50">
        <v>0</v>
      </c>
      <c r="I50" s="49">
        <v>0</v>
      </c>
      <c r="J50" s="373">
        <v>0</v>
      </c>
      <c r="K50" s="359">
        <v>0</v>
      </c>
      <c r="L50" s="49">
        <v>529.88000000000284</v>
      </c>
      <c r="M50">
        <v>0</v>
      </c>
      <c r="N50" s="370" t="str">
        <f>HYPERLINK("http://finance.yahoo.com/q?s=" &amp; E50, "Link")</f>
        <v>Link</v>
      </c>
      <c r="O50" s="359">
        <v>2.3E-2</v>
      </c>
      <c r="P50" s="359">
        <v>6.8999999999999999E-3</v>
      </c>
      <c r="Q50" s="151"/>
      <c r="R50" s="49"/>
      <c r="S50" s="49"/>
      <c r="T50" s="49"/>
    </row>
    <row r="51" spans="1:21" ht="21.95" customHeight="1" x14ac:dyDescent="0.25">
      <c r="A51" s="51"/>
      <c r="B51" s="52"/>
      <c r="C51" s="52"/>
      <c r="E51" s="23" t="s">
        <v>0</v>
      </c>
      <c r="F51" s="247">
        <v>152.94999999999999</v>
      </c>
      <c r="G51" s="247">
        <v>152.94999999999999</v>
      </c>
      <c r="H51" s="335">
        <v>0</v>
      </c>
      <c r="I51" s="49">
        <v>0</v>
      </c>
      <c r="J51" s="373">
        <v>0</v>
      </c>
      <c r="K51" s="359">
        <v>0</v>
      </c>
      <c r="L51" s="373">
        <v>465.57999999999993</v>
      </c>
      <c r="M51">
        <v>0</v>
      </c>
      <c r="N51" s="370" t="str">
        <f>HYPERLINK("http://finance.yahoo.com/q?s=" &amp; E51, "Link")</f>
        <v>Link</v>
      </c>
      <c r="O51" s="369">
        <v>3.8999999999999998E-3</v>
      </c>
      <c r="P51" s="369">
        <v>1.1999999999999999E-3</v>
      </c>
      <c r="R51" s="49"/>
      <c r="T51" s="49"/>
    </row>
    <row r="52" spans="1:21" ht="21.95" customHeight="1" x14ac:dyDescent="0.25">
      <c r="A52" s="51"/>
      <c r="B52" s="51"/>
      <c r="C52" s="52"/>
      <c r="E52" s="23" t="s">
        <v>13</v>
      </c>
      <c r="F52" s="247">
        <v>70.22</v>
      </c>
      <c r="G52" s="247">
        <v>70.22</v>
      </c>
      <c r="H52" s="335">
        <v>0</v>
      </c>
      <c r="I52" s="49">
        <v>0</v>
      </c>
      <c r="J52" s="373">
        <v>0</v>
      </c>
      <c r="K52" s="359">
        <v>0</v>
      </c>
      <c r="L52" s="373">
        <v>1461.5600000000013</v>
      </c>
      <c r="M52">
        <v>0</v>
      </c>
      <c r="N52" s="370" t="str">
        <f>HYPERLINK("http://finance.yahoo.com/q?s=" &amp; E52, "Link")</f>
        <v>Link</v>
      </c>
      <c r="O52" s="369">
        <v>0</v>
      </c>
      <c r="P52" s="369">
        <v>2.3E-3</v>
      </c>
      <c r="Q52" s="446"/>
      <c r="R52" s="49"/>
      <c r="S52" s="49"/>
      <c r="T52" s="49"/>
    </row>
    <row r="53" spans="1:21" ht="21.95" customHeight="1" x14ac:dyDescent="0.25">
      <c r="A53" s="51"/>
      <c r="B53" s="51"/>
      <c r="C53" s="52"/>
      <c r="E53" s="23" t="s">
        <v>51</v>
      </c>
      <c r="F53" s="247">
        <v>165.34</v>
      </c>
      <c r="G53" s="247">
        <v>165.34</v>
      </c>
      <c r="H53" s="50">
        <v>0</v>
      </c>
      <c r="I53" s="49">
        <v>0</v>
      </c>
      <c r="J53" s="373">
        <v>0</v>
      </c>
      <c r="K53" s="359">
        <v>0</v>
      </c>
      <c r="L53" s="49">
        <v>176.70000000000073</v>
      </c>
      <c r="M53">
        <v>0</v>
      </c>
      <c r="N53" s="370" t="str">
        <f>HYPERLINK("http://finance.yahoo.com/q?s=" &amp; E53, "Link")</f>
        <v>Link</v>
      </c>
      <c r="O53" s="359">
        <v>1.52E-2</v>
      </c>
      <c r="P53" s="359">
        <v>-2.0000000000000001E-4</v>
      </c>
      <c r="Q53" s="151"/>
      <c r="S53" s="49"/>
    </row>
    <row r="54" spans="1:21" ht="21.95" customHeight="1" x14ac:dyDescent="0.25">
      <c r="A54" s="52"/>
      <c r="B54" s="51"/>
      <c r="C54" s="52"/>
      <c r="E54" s="23" t="s">
        <v>42</v>
      </c>
      <c r="F54" s="247">
        <v>107.07</v>
      </c>
      <c r="G54" s="247">
        <v>107.07</v>
      </c>
      <c r="H54" s="335">
        <v>0</v>
      </c>
      <c r="I54" s="49">
        <v>0</v>
      </c>
      <c r="J54" s="373">
        <v>0</v>
      </c>
      <c r="K54" s="359">
        <v>0</v>
      </c>
      <c r="L54" s="373">
        <v>128.08999999999833</v>
      </c>
      <c r="M54">
        <v>0</v>
      </c>
      <c r="N54" s="370" t="str">
        <f>HYPERLINK("http://finance.yahoo.com/q?s=" &amp; E54, "Link")</f>
        <v>Link</v>
      </c>
      <c r="O54" s="369">
        <v>2.18E-2</v>
      </c>
      <c r="P54" s="369">
        <v>2.8999999999999998E-3</v>
      </c>
      <c r="Q54" s="446"/>
      <c r="R54" s="49"/>
      <c r="S54" s="49"/>
    </row>
    <row r="55" spans="1:21" ht="21.95" customHeight="1" x14ac:dyDescent="0.25">
      <c r="A55" s="52"/>
      <c r="B55" s="52"/>
      <c r="C55" s="52"/>
      <c r="E55" s="23" t="s">
        <v>54</v>
      </c>
      <c r="F55" s="247">
        <v>112.41</v>
      </c>
      <c r="G55" s="247">
        <v>112.41</v>
      </c>
      <c r="H55" s="335">
        <v>0</v>
      </c>
      <c r="I55" s="49">
        <v>0</v>
      </c>
      <c r="J55" s="373">
        <v>0</v>
      </c>
      <c r="K55" s="359">
        <v>0</v>
      </c>
      <c r="L55" s="373">
        <v>114.84999999999991</v>
      </c>
      <c r="M55">
        <v>0</v>
      </c>
      <c r="N55" s="370" t="str">
        <f>HYPERLINK("http://finance.yahoo.com/q?s=" &amp; E55, "Link")</f>
        <v>Link</v>
      </c>
      <c r="O55" s="369">
        <v>2.35E-2</v>
      </c>
      <c r="P55" s="369">
        <v>-8.0000000000000004E-4</v>
      </c>
      <c r="R55" s="49"/>
      <c r="T55" s="49"/>
    </row>
    <row r="56" spans="1:21" ht="21.95" customHeight="1" x14ac:dyDescent="0.25">
      <c r="A56" s="51"/>
      <c r="B56" s="51"/>
      <c r="C56" s="52"/>
      <c r="E56" s="23" t="s">
        <v>228</v>
      </c>
      <c r="F56" s="247">
        <v>51.3</v>
      </c>
      <c r="G56" s="247">
        <v>51.3</v>
      </c>
      <c r="H56" s="50">
        <v>0</v>
      </c>
      <c r="I56" s="49">
        <v>0</v>
      </c>
      <c r="J56" s="373">
        <v>0</v>
      </c>
      <c r="K56" s="359">
        <v>0</v>
      </c>
      <c r="L56" s="49">
        <v>257.64999999999964</v>
      </c>
      <c r="M56">
        <v>0</v>
      </c>
      <c r="N56" s="370" t="str">
        <f>HYPERLINK("http://finance.yahoo.com/q?s=" &amp; E56, "Link")</f>
        <v>Link</v>
      </c>
      <c r="O56" s="359">
        <v>0</v>
      </c>
      <c r="P56" s="359">
        <v>3.3E-3</v>
      </c>
      <c r="Q56" s="49"/>
      <c r="R56" s="49"/>
      <c r="S56" s="49"/>
      <c r="T56" s="357"/>
      <c r="U56" s="357"/>
    </row>
    <row r="57" spans="1:21" ht="21.95" customHeight="1" x14ac:dyDescent="0.25">
      <c r="A57" s="51"/>
      <c r="B57" s="51"/>
      <c r="C57" s="52"/>
      <c r="E57" s="23" t="s">
        <v>53</v>
      </c>
      <c r="F57" s="247">
        <v>68.77</v>
      </c>
      <c r="G57" s="247">
        <v>68.77</v>
      </c>
      <c r="H57" s="335">
        <v>0</v>
      </c>
      <c r="I57" s="49">
        <v>0</v>
      </c>
      <c r="J57" s="373">
        <v>0</v>
      </c>
      <c r="K57" s="359">
        <v>0</v>
      </c>
      <c r="L57" s="373">
        <v>33.940000000000055</v>
      </c>
      <c r="M57">
        <v>0</v>
      </c>
      <c r="N57" s="370" t="str">
        <f>HYPERLINK("http://finance.yahoo.com/q?s=" &amp; E57, "Link")</f>
        <v>Link</v>
      </c>
      <c r="O57" s="369">
        <v>7.4000000000000003E-3</v>
      </c>
      <c r="P57" s="369">
        <v>1.2699999999999999E-2</v>
      </c>
      <c r="Q57" s="151"/>
      <c r="R57" s="49"/>
      <c r="S57" s="49"/>
      <c r="T57" s="49"/>
    </row>
    <row r="58" spans="1:21" ht="21.95" customHeight="1" x14ac:dyDescent="0.25">
      <c r="A58" s="51"/>
      <c r="B58" s="51"/>
      <c r="C58" s="52"/>
      <c r="E58" s="23"/>
      <c r="H58" s="335"/>
      <c r="J58" s="373"/>
      <c r="K58" s="359"/>
      <c r="L58" s="373"/>
      <c r="N58" s="370"/>
      <c r="O58" s="369"/>
      <c r="P58" s="369"/>
      <c r="Q58" s="49"/>
      <c r="R58" s="49"/>
      <c r="U58" s="49"/>
    </row>
    <row r="59" spans="1:21" ht="21.95" customHeight="1" x14ac:dyDescent="0.25">
      <c r="A59" s="51"/>
      <c r="B59" s="51"/>
      <c r="C59" s="52"/>
      <c r="E59" s="23"/>
      <c r="H59" s="335"/>
      <c r="J59" s="373"/>
      <c r="K59" s="359"/>
      <c r="L59" s="373"/>
      <c r="N59" s="370"/>
      <c r="O59" s="369"/>
      <c r="P59" s="369"/>
      <c r="R59" s="49"/>
      <c r="S59" s="49"/>
      <c r="T59" s="49"/>
    </row>
    <row r="60" spans="1:21" ht="21.95" customHeight="1" x14ac:dyDescent="0.25">
      <c r="A60" s="51"/>
      <c r="B60" s="51"/>
      <c r="C60" s="52"/>
      <c r="E60" s="23"/>
      <c r="J60" s="373"/>
      <c r="K60" s="359"/>
      <c r="N60" s="370"/>
      <c r="S60" s="49"/>
      <c r="T60" s="49"/>
    </row>
  </sheetData>
  <sortState ref="E2:P57">
    <sortCondition descending="1" ref="I1"/>
  </sortState>
  <dataConsolidate/>
  <conditionalFormatting sqref="O1:O1048576">
    <cfRule type="expression" dxfId="124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40" priority="13">
      <formula>$H2=0</formula>
    </cfRule>
  </conditionalFormatting>
  <conditionalFormatting sqref="J2:K200">
    <cfRule type="expression" dxfId="1239" priority="14">
      <formula>$J2=0</formula>
    </cfRule>
  </conditionalFormatting>
  <conditionalFormatting sqref="L1:L1048576">
    <cfRule type="expression" dxfId="1238" priority="12">
      <formula>$L2=0</formula>
    </cfRule>
  </conditionalFormatting>
  <conditionalFormatting sqref="M1">
    <cfRule type="expression" dxfId="1237" priority="8">
      <formula>$L2=0</formula>
    </cfRule>
  </conditionalFormatting>
  <conditionalFormatting sqref="J2:K58">
    <cfRule type="expression" dxfId="1236" priority="56">
      <formula>$J2&gt;0</formula>
    </cfRule>
  </conditionalFormatting>
  <conditionalFormatting sqref="L2:L58">
    <cfRule type="expression" dxfId="1235" priority="10">
      <formula>$L2&lt;0</formula>
    </cfRule>
    <cfRule type="expression" dxfId="1234" priority="11">
      <formula>$L2&gt;0</formula>
    </cfRule>
  </conditionalFormatting>
  <conditionalFormatting sqref="J2:K458">
    <cfRule type="expression" dxfId="1233" priority="55">
      <formula>$J2&lt;0</formula>
    </cfRule>
  </conditionalFormatting>
  <conditionalFormatting sqref="P1:P1048576">
    <cfRule type="expression" dxfId="123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41" location="MYL!A1" display="MYL"/>
    <hyperlink ref="E7" location="SIG!A1" display="SIG"/>
    <hyperlink ref="E18" location="AAPL!A1" display="AAPL"/>
    <hyperlink ref="E22" location="AXP!A1" display="AXP"/>
    <hyperlink ref="E11" location="DG!A1" display="DG"/>
    <hyperlink ref="E46" location="PINC!A1" display="PINC"/>
    <hyperlink ref="E32" location="FOXA!A1" display="FOXA"/>
    <hyperlink ref="E13" location="AOBC!A1" display="AOBC"/>
    <hyperlink ref="E40" location="LUV!A1" display="LUV"/>
    <hyperlink ref="E26" location="CCE!A1" display="CCE"/>
    <hyperlink ref="E24" location="BMY!A1" display="BMY"/>
    <hyperlink ref="E19" location="AKAM!A1" display="AKAM"/>
    <hyperlink ref="E14" location="CVS!A1" display="CVS"/>
    <hyperlink ref="E2" location="MRO!A1" display="MRO"/>
    <hyperlink ref="E4" location="KR!A1" display="KR"/>
    <hyperlink ref="E31" location="F!A1" display="F"/>
    <hyperlink ref="E37" location="JNJ!A1" display="JNJ"/>
    <hyperlink ref="E3" location="CPN!A1" display="CPN"/>
    <hyperlink ref="E30" location="EW!A1" display="EW"/>
    <hyperlink ref="E43" location="NKE!A1" display="NKE"/>
    <hyperlink ref="E16" location="MOS!A1" display="MOS"/>
    <hyperlink ref="E56" location="VGK!A1" display="VGK"/>
    <hyperlink ref="E5" location="MU!A1" display="MU"/>
    <hyperlink ref="E36" location="IP!A1" display="IP"/>
    <hyperlink ref="E35" location="INTC!A1" display="INTC"/>
    <hyperlink ref="E34" location="HES!A1" display="HES"/>
    <hyperlink ref="E54" location="UNP!A1" display="UNP"/>
    <hyperlink ref="E42" location="NCLH!A1" display="NCLH"/>
    <hyperlink ref="E47" location="SPY!A1" display="SPY"/>
    <hyperlink ref="E48" location="SWKS!A1" display="SWKS"/>
    <hyperlink ref="E27" location="CNI!A1" display="CNI"/>
    <hyperlink ref="E15" location="WFC!A1" display="WFC"/>
    <hyperlink ref="E17" location="AA!A1" display="AA"/>
    <hyperlink ref="E38" location="KATE!A1" display="KATE"/>
    <hyperlink ref="E9" location="CF!A1" display="CF"/>
    <hyperlink ref="E10" location="TGT!A1" display="TGT"/>
    <hyperlink ref="E45" location="NWL!A1" display="NWL"/>
    <hyperlink ref="E39" location="KORS!A1" display="KORS"/>
    <hyperlink ref="E20" location="ALL!A1" display="ALL"/>
    <hyperlink ref="E44" location="NSC!A1" display="NSC"/>
    <hyperlink ref="E21" location="AVGO!A1" display="AVGO"/>
    <hyperlink ref="E52" location="UAL!A1" display="UAL"/>
    <hyperlink ref="E25" location="CAH!A1" display="CAH"/>
    <hyperlink ref="E28" location="DAL!A1" display="DAL"/>
    <hyperlink ref="E49" location="TEVA!A1" display="TEVA"/>
    <hyperlink ref="E29" location="DIS!A1" display="DIS"/>
    <hyperlink ref="E8" location="FTR!A1" display="FTR"/>
    <hyperlink ref="E6" location="GILD!A1" display="GILD"/>
    <hyperlink ref="E57" location="WWD!A1" display="WWD"/>
    <hyperlink ref="E12" location="GIS!A1" display="GIS"/>
    <hyperlink ref="E33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38" activePane="bottomLeft" state="frozen"/>
      <selection activeCell="E5" sqref="E5"/>
      <selection pane="bottomLeft" activeCell="J259" sqref="J259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3" t="s">
        <v>413</v>
      </c>
      <c r="B148" s="694">
        <v>42767</v>
      </c>
      <c r="C148" s="695">
        <v>35</v>
      </c>
      <c r="D148" s="696">
        <v>69.58</v>
      </c>
      <c r="E148" s="696">
        <v>0</v>
      </c>
      <c r="F148" s="696">
        <f>C148*D148+E148</f>
        <v>2435.2999999999997</v>
      </c>
      <c r="G148" s="694">
        <v>42803</v>
      </c>
      <c r="H148" s="697">
        <v>35</v>
      </c>
      <c r="I148" s="696">
        <v>87.78</v>
      </c>
      <c r="J148" s="696">
        <v>7.0000000000000007E-2</v>
      </c>
      <c r="K148" s="696">
        <f>I148*H148-J148</f>
        <v>3072.23</v>
      </c>
      <c r="L148" s="694">
        <v>42829</v>
      </c>
      <c r="M148" s="695">
        <v>14.44</v>
      </c>
      <c r="N148" s="698"/>
      <c r="O148" s="699"/>
    </row>
    <row r="149" spans="1:17" ht="18" customHeight="1" x14ac:dyDescent="0.25">
      <c r="A149" s="700"/>
      <c r="B149" s="695"/>
      <c r="C149" s="700">
        <f>SUM(C148:C148)</f>
        <v>35</v>
      </c>
      <c r="D149" s="701"/>
      <c r="E149" s="701"/>
      <c r="F149" s="701">
        <f>SUM(F148:F148)</f>
        <v>2435.2999999999997</v>
      </c>
      <c r="G149" s="700"/>
      <c r="H149" s="700">
        <f>SUM(H148:H148)</f>
        <v>35</v>
      </c>
      <c r="I149" s="701"/>
      <c r="J149" s="701"/>
      <c r="K149" s="701">
        <f>SUM(K148:K148)</f>
        <v>3072.23</v>
      </c>
      <c r="L149" s="700"/>
      <c r="M149" s="701">
        <f>SUM(M148:M148)</f>
        <v>14.44</v>
      </c>
      <c r="N149" s="691">
        <f>K149-F149</f>
        <v>636.93000000000029</v>
      </c>
      <c r="O149" s="692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2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2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25595.488000001311</v>
      </c>
    </row>
    <row r="250" spans="1:20" ht="18" customHeight="1" x14ac:dyDescent="0.25">
      <c r="M250" s="26" t="s">
        <v>144</v>
      </c>
      <c r="N250" s="144">
        <f>SUM(N245:N248)</f>
        <v>24138.128000001379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24138.099999999977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-1.9999985961476341E-3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231" priority="5">
      <formula>#REF!&gt;0</formula>
    </cfRule>
    <cfRule type="expression" dxfId="123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95"/>
  <sheetViews>
    <sheetView zoomScaleNormal="100" workbookViewId="0">
      <pane ySplit="1" topLeftCell="A373" activePane="bottomLeft" state="frozen"/>
      <selection pane="bottomLeft" activeCell="Q397" sqref="Q397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24138.099999999977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6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392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392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ref="G393" si="439">(F393-F392)/F392</f>
        <v>6.6500641256184774E-4</v>
      </c>
      <c r="H393" s="207">
        <f t="shared" ref="H393" si="440">(F393-F$2)/F$2</f>
        <v>0.15847359428088861</v>
      </c>
      <c r="I393" s="225">
        <v>422816.59</v>
      </c>
      <c r="J393" s="176">
        <v>400000</v>
      </c>
      <c r="K393" s="176">
        <f t="shared" ref="K393" si="441">I393-I392-J393+J392</f>
        <v>2027.7300000000396</v>
      </c>
      <c r="L393" s="174">
        <f t="shared" ref="L393" si="442">K393/I392</f>
        <v>4.8188775719966532E-3</v>
      </c>
      <c r="M393" s="186">
        <f t="shared" ref="M393" si="443">I393-J393</f>
        <v>22816.590000000026</v>
      </c>
      <c r="N393" s="188">
        <f t="shared" ref="N393" si="444">M393/J393</f>
        <v>5.7041475000000064E-2</v>
      </c>
      <c r="O393" s="186" t="b">
        <f t="shared" ref="O393" si="445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6">I393-Q393</f>
        <v>143004.49000000005</v>
      </c>
      <c r="S393" s="176">
        <v>-31748</v>
      </c>
      <c r="T393" s="176">
        <f t="shared" ref="T393" si="447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8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" si="449">(C394-C393)/C393</f>
        <v>-3.054877635414564E-3</v>
      </c>
      <c r="E394" s="213">
        <f t="shared" ref="E394" si="450">(C394-$C$2)/$C$2</f>
        <v>0.11915203287608672</v>
      </c>
      <c r="F394" s="223">
        <v>5864.47</v>
      </c>
      <c r="G394" s="174">
        <f t="shared" ref="G394" si="451">(F394-F393)/F393</f>
        <v>-5.7861187400400273E-3</v>
      </c>
      <c r="H394" s="207">
        <f t="shared" ref="H394" si="452">(F394-F$2)/F$2</f>
        <v>0.15177052850717845</v>
      </c>
      <c r="I394" s="225">
        <v>421093.29</v>
      </c>
      <c r="J394" s="176">
        <v>400000</v>
      </c>
      <c r="K394" s="176">
        <f t="shared" ref="K394" si="453">I394-I393-J394+J393</f>
        <v>-1723.3000000000466</v>
      </c>
      <c r="L394" s="174">
        <f t="shared" ref="L394" si="454">K394/I393</f>
        <v>-4.0757624955067313E-3</v>
      </c>
      <c r="M394" s="186">
        <f t="shared" ref="M394" si="455">I394-J394</f>
        <v>21093.289999999979</v>
      </c>
      <c r="N394" s="188">
        <f t="shared" ref="N394" si="456">M394/J394</f>
        <v>5.2733224999999946E-2</v>
      </c>
      <c r="O394" s="186" t="b">
        <f t="shared" ref="O394" si="457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8">I394-Q394</f>
        <v>145116.33999999997</v>
      </c>
      <c r="S394" s="176">
        <v>-31864</v>
      </c>
      <c r="T394" s="176">
        <f t="shared" ref="T394" si="459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60">N394/V394</f>
        <v>0.15852555600186477</v>
      </c>
    </row>
    <row r="395" spans="2:23" ht="20.100000000000001" customHeight="1" x14ac:dyDescent="0.25">
      <c r="B395" s="175">
        <v>42831</v>
      </c>
      <c r="C395" s="219">
        <v>2357.4899999999998</v>
      </c>
      <c r="D395" s="174">
        <f t="shared" ref="D395" si="461">(C395-C394)/C394</f>
        <v>1.9294927644021181E-3</v>
      </c>
      <c r="E395" s="213">
        <f t="shared" ref="E395" si="462">(C395-$C$2)/$C$2</f>
        <v>0.12131142862578705</v>
      </c>
      <c r="F395" s="223">
        <v>5878.95</v>
      </c>
      <c r="G395" s="174">
        <f t="shared" ref="G395" si="463">(F395-F394)/F394</f>
        <v>2.4691063301542277E-3</v>
      </c>
      <c r="H395" s="207">
        <f t="shared" ref="H395" si="464">(F395-F$2)/F$2</f>
        <v>0.15461437241000059</v>
      </c>
      <c r="I395" s="225">
        <v>424138.1</v>
      </c>
      <c r="J395" s="176">
        <v>400000</v>
      </c>
      <c r="K395" s="176">
        <f t="shared" ref="K395" si="465">I395-I394-J395+J394</f>
        <v>3044.8099999999977</v>
      </c>
      <c r="L395" s="174">
        <f t="shared" ref="L395" si="466">K395/I394</f>
        <v>7.2307255240281736E-3</v>
      </c>
      <c r="M395" s="186">
        <f t="shared" ref="M395" si="467">I395-J395</f>
        <v>24138.099999999977</v>
      </c>
      <c r="N395" s="188">
        <f t="shared" ref="N395" si="468">M395/J395</f>
        <v>6.0345249999999941E-2</v>
      </c>
      <c r="O395" s="186" t="b">
        <f t="shared" ref="O395" si="469">L395&gt;D395</f>
        <v>1</v>
      </c>
      <c r="P395" s="188">
        <f>COUNTIF(O$2:O395, TRUE)/(COUNTIF(O$2:O395,FALSE) + COUNTIF(O$2:O395, TRUE))</f>
        <v>0.48984771573604063</v>
      </c>
      <c r="Q395" s="176">
        <v>278419.3</v>
      </c>
      <c r="R395" s="176">
        <f t="shared" ref="R395" si="470">I395-Q395</f>
        <v>145718.79999999999</v>
      </c>
      <c r="S395" s="176">
        <v>-32100</v>
      </c>
      <c r="T395" s="176">
        <f t="shared" ref="T395" si="471">M395-S395</f>
        <v>56238.099999999977</v>
      </c>
      <c r="U395" s="188">
        <f>STDEV(D$2:D395)*SQRT(252)</f>
        <v>0.15318361130660466</v>
      </c>
      <c r="V395" s="188">
        <f>STDEV(L$2:L395)*SQRT(252)</f>
        <v>0.33226612910747538</v>
      </c>
      <c r="W395" s="186">
        <f t="shared" ref="W395" si="472">N395/V395</f>
        <v>0.18161721798757455</v>
      </c>
    </row>
  </sheetData>
  <conditionalFormatting sqref="D3:D395">
    <cfRule type="colorScale" priority="3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95">
    <cfRule type="colorScale" priority="2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95">
    <cfRule type="colorScale" priority="27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95">
    <cfRule type="colorScale" priority="34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96:L1048576">
    <cfRule type="colorScale" priority="56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270.94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270.94</v>
      </c>
      <c r="R4" s="517">
        <v>1.8E-3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298.03400000000005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295.32460000000003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292.61520000000002</v>
      </c>
      <c r="Q45" s="2"/>
      <c r="T45" s="428" t="s">
        <v>100</v>
      </c>
      <c r="U45" s="494" t="s">
        <v>636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289.9058</v>
      </c>
      <c r="Q46" s="2"/>
      <c r="T46" s="428" t="s">
        <v>101</v>
      </c>
      <c r="U46" s="494" t="s">
        <v>637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287.19640000000004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284.48700000000002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281.77760000000001</v>
      </c>
      <c r="Q49" s="2"/>
      <c r="T49" s="428" t="s">
        <v>104</v>
      </c>
      <c r="U49" s="494" t="s">
        <v>584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279.06819999999999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276.35880000000003</v>
      </c>
      <c r="Q51" s="2"/>
      <c r="T51" s="428" t="s">
        <v>105</v>
      </c>
      <c r="U51" s="494" t="s">
        <v>638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273.64940000000001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270.94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268.23059999999998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265.52119999999996</v>
      </c>
      <c r="Q55" s="2"/>
      <c r="T55" s="428" t="s">
        <v>108</v>
      </c>
      <c r="U55" s="494" t="s">
        <v>639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262.81180000000001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260.10239999999999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257.39299999999997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254.68359999999998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251.97420000000002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249.26480000000001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246.55540000000002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243.846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29" priority="58">
      <formula>F19&gt;0</formula>
    </cfRule>
    <cfRule type="expression" dxfId="122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27" priority="47">
      <formula>H25&gt;0</formula>
    </cfRule>
    <cfRule type="expression" dxfId="1226" priority="48">
      <formula>H25&lt;0</formula>
    </cfRule>
  </conditionalFormatting>
  <conditionalFormatting sqref="M39">
    <cfRule type="expression" dxfId="1225" priority="45">
      <formula>M39&gt;0</formula>
    </cfRule>
    <cfRule type="expression" dxfId="1224" priority="46">
      <formula>M39&lt;0</formula>
    </cfRule>
  </conditionalFormatting>
  <conditionalFormatting sqref="F61:F67">
    <cfRule type="expression" dxfId="1223" priority="43">
      <formula>F61&gt;0</formula>
    </cfRule>
    <cfRule type="expression" dxfId="1222" priority="44">
      <formula>F61&lt;0</formula>
    </cfRule>
  </conditionalFormatting>
  <conditionalFormatting sqref="H61:H67">
    <cfRule type="expression" dxfId="1221" priority="41">
      <formula>H61&gt;0</formula>
    </cfRule>
    <cfRule type="expression" dxfId="1220" priority="42">
      <formula>H61&lt;0</formula>
    </cfRule>
  </conditionalFormatting>
  <conditionalFormatting sqref="F21:F24">
    <cfRule type="expression" dxfId="1219" priority="39">
      <formula>F21&gt;0</formula>
    </cfRule>
    <cfRule type="expression" dxfId="1218" priority="40">
      <formula>F21&lt;0</formula>
    </cfRule>
  </conditionalFormatting>
  <conditionalFormatting sqref="H21:H24">
    <cfRule type="expression" dxfId="1217" priority="37">
      <formula>H21&gt;0</formula>
    </cfRule>
    <cfRule type="expression" dxfId="1216" priority="38">
      <formula>H21&lt;0</formula>
    </cfRule>
  </conditionalFormatting>
  <conditionalFormatting sqref="I25:I28">
    <cfRule type="expression" dxfId="1215" priority="31">
      <formula>I25&gt;0</formula>
    </cfRule>
    <cfRule type="expression" dxfId="1214" priority="32">
      <formula>I25&lt;0</formula>
    </cfRule>
  </conditionalFormatting>
  <conditionalFormatting sqref="I21:I24">
    <cfRule type="expression" dxfId="1213" priority="29">
      <formula>I21&gt;0</formula>
    </cfRule>
    <cfRule type="expression" dxfId="1212" priority="30">
      <formula>I21&lt;0</formula>
    </cfRule>
  </conditionalFormatting>
  <conditionalFormatting sqref="H29">
    <cfRule type="expression" dxfId="1211" priority="27">
      <formula>H29&gt;0</formula>
    </cfRule>
    <cfRule type="expression" dxfId="1210" priority="28">
      <formula>H29&lt;0</formula>
    </cfRule>
  </conditionalFormatting>
  <conditionalFormatting sqref="H30">
    <cfRule type="expression" dxfId="1209" priority="25">
      <formula>H30&gt;0</formula>
    </cfRule>
    <cfRule type="expression" dxfId="1208" priority="26">
      <formula>H30&lt;0</formula>
    </cfRule>
  </conditionalFormatting>
  <conditionalFormatting sqref="H31">
    <cfRule type="expression" dxfId="1207" priority="23">
      <formula>H31&gt;0</formula>
    </cfRule>
    <cfRule type="expression" dxfId="1206" priority="24">
      <formula>H31&lt;0</formula>
    </cfRule>
  </conditionalFormatting>
  <conditionalFormatting sqref="Q7">
    <cfRule type="expression" dxfId="1205" priority="21">
      <formula>Q7&gt;0</formula>
    </cfRule>
    <cfRule type="expression" dxfId="1204" priority="22">
      <formula>Q7&lt;0</formula>
    </cfRule>
  </conditionalFormatting>
  <conditionalFormatting sqref="Q8">
    <cfRule type="expression" dxfId="1203" priority="19">
      <formula>Q8&gt;0</formula>
    </cfRule>
    <cfRule type="expression" dxfId="1202" priority="20">
      <formula>Q8&lt;0</formula>
    </cfRule>
  </conditionalFormatting>
  <conditionalFormatting sqref="F73:F82">
    <cfRule type="expression" dxfId="1201" priority="17">
      <formula>F73&gt;0</formula>
    </cfRule>
    <cfRule type="expression" dxfId="1200" priority="18">
      <formula>F73&lt;0</formula>
    </cfRule>
  </conditionalFormatting>
  <conditionalFormatting sqref="H73:H76">
    <cfRule type="expression" dxfId="1199" priority="15">
      <formula>H73&gt;0</formula>
    </cfRule>
    <cfRule type="expression" dxfId="1198" priority="16">
      <formula>H73&lt;0</formula>
    </cfRule>
  </conditionalFormatting>
  <conditionalFormatting sqref="F69:F72">
    <cfRule type="expression" dxfId="1197" priority="13">
      <formula>F69&gt;0</formula>
    </cfRule>
    <cfRule type="expression" dxfId="1196" priority="14">
      <formula>F69&lt;0</formula>
    </cfRule>
  </conditionalFormatting>
  <conditionalFormatting sqref="H69:H72">
    <cfRule type="expression" dxfId="1195" priority="11">
      <formula>H69&gt;0</formula>
    </cfRule>
    <cfRule type="expression" dxfId="1194" priority="12">
      <formula>H69&lt;0</formula>
    </cfRule>
  </conditionalFormatting>
  <conditionalFormatting sqref="I73:I76">
    <cfRule type="expression" dxfId="1193" priority="9">
      <formula>I73&gt;0</formula>
    </cfRule>
    <cfRule type="expression" dxfId="1192" priority="10">
      <formula>I73&lt;0</formula>
    </cfRule>
  </conditionalFormatting>
  <conditionalFormatting sqref="I69:I72">
    <cfRule type="expression" dxfId="1191" priority="7">
      <formula>I69&gt;0</formula>
    </cfRule>
    <cfRule type="expression" dxfId="1190" priority="8">
      <formula>I69&lt;0</formula>
    </cfRule>
  </conditionalFormatting>
  <conditionalFormatting sqref="H77">
    <cfRule type="expression" dxfId="1189" priority="5">
      <formula>H77&gt;0</formula>
    </cfRule>
    <cfRule type="expression" dxfId="1188" priority="6">
      <formula>H77&lt;0</formula>
    </cfRule>
  </conditionalFormatting>
  <conditionalFormatting sqref="H78">
    <cfRule type="expression" dxfId="1187" priority="3">
      <formula>H78&gt;0</formula>
    </cfRule>
    <cfRule type="expression" dxfId="1186" priority="4">
      <formula>H78&lt;0</formula>
    </cfRule>
  </conditionalFormatting>
  <conditionalFormatting sqref="H79">
    <cfRule type="expression" dxfId="1185" priority="1">
      <formula>H79&gt;0</formula>
    </cfRule>
    <cfRule type="expression" dxfId="118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38.96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38.96</v>
      </c>
      <c r="R4" s="517">
        <v>3.5999999999999999E-3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42.856000000000002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42.466400000000007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42.076800000000006</v>
      </c>
      <c r="Q45" s="2"/>
      <c r="T45" s="107" t="s">
        <v>100</v>
      </c>
      <c r="U45" s="365" t="s">
        <v>640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41.687200000000004</v>
      </c>
      <c r="Q46" s="2"/>
      <c r="T46" s="107" t="s">
        <v>101</v>
      </c>
      <c r="U46" s="365" t="s">
        <v>641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41.297600000000003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40.908000000000001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40.5184</v>
      </c>
      <c r="Q49" s="2"/>
      <c r="T49" s="107" t="s">
        <v>122</v>
      </c>
      <c r="U49" s="365" t="s">
        <v>455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40.128800000000005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39.739200000000004</v>
      </c>
      <c r="Q51" s="2"/>
      <c r="T51" s="107" t="s">
        <v>105</v>
      </c>
      <c r="U51" s="365" t="s">
        <v>642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39.349600000000002</v>
      </c>
      <c r="Q52" s="2"/>
      <c r="T52" s="107" t="s">
        <v>106</v>
      </c>
      <c r="U52" s="365" t="s">
        <v>445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38.96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38.570399999999999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38.180799999999998</v>
      </c>
      <c r="Q55" s="2"/>
      <c r="T55" s="107" t="s">
        <v>108</v>
      </c>
      <c r="U55" s="365" t="s">
        <v>643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37.791199999999996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37.401600000000002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37.012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36.622399999999999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36.232800000000005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35.843200000000003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35.453600000000002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35.064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83" priority="25">
      <formula>N19&gt;0</formula>
    </cfRule>
    <cfRule type="expression" dxfId="118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81" priority="19">
      <formula>F21&gt;0</formula>
    </cfRule>
    <cfRule type="expression" dxfId="1180" priority="20">
      <formula>F21&lt;0</formula>
    </cfRule>
  </conditionalFormatting>
  <conditionalFormatting sqref="H21:H31">
    <cfRule type="expression" dxfId="1179" priority="17">
      <formula>H21&gt;0</formula>
    </cfRule>
    <cfRule type="expression" dxfId="1178" priority="18">
      <formula>H21&lt;0</formula>
    </cfRule>
  </conditionalFormatting>
  <conditionalFormatting sqref="I21:I31">
    <cfRule type="expression" dxfId="1177" priority="15">
      <formula>I21&gt;0</formula>
    </cfRule>
    <cfRule type="expression" dxfId="1176" priority="16">
      <formula>I21&lt;0</formula>
    </cfRule>
  </conditionalFormatting>
  <conditionalFormatting sqref="Q8">
    <cfRule type="expression" dxfId="1175" priority="7">
      <formula>Q8&gt;0</formula>
    </cfRule>
    <cfRule type="expression" dxfId="1174" priority="8">
      <formula>Q8&lt;0</formula>
    </cfRule>
  </conditionalFormatting>
  <conditionalFormatting sqref="Q7">
    <cfRule type="expression" dxfId="1173" priority="9">
      <formula>Q7&gt;0</formula>
    </cfRule>
    <cfRule type="expression" dxfId="1172" priority="10">
      <formula>Q7&lt;0</formula>
    </cfRule>
  </conditionalFormatting>
  <conditionalFormatting sqref="F56:F66">
    <cfRule type="expression" dxfId="1171" priority="5">
      <formula>F56&gt;0</formula>
    </cfRule>
    <cfRule type="expression" dxfId="1170" priority="6">
      <formula>F56&lt;0</formula>
    </cfRule>
  </conditionalFormatting>
  <conditionalFormatting sqref="H56:H66">
    <cfRule type="expression" dxfId="1169" priority="3">
      <formula>H56&gt;0</formula>
    </cfRule>
    <cfRule type="expression" dxfId="1168" priority="4">
      <formula>H56&lt;0</formula>
    </cfRule>
  </conditionalFormatting>
  <conditionalFormatting sqref="I56:I66">
    <cfRule type="expression" dxfId="1167" priority="1">
      <formula>I56&gt;0</formula>
    </cfRule>
    <cfRule type="expression" dxfId="116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547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67.5</v>
      </c>
      <c r="R4" s="517">
        <v>1.55E-2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13500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-143.94000000000233</v>
      </c>
      <c r="R7">
        <v>175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-819.89000000000306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-5.7255328078637674E-2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370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370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410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363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436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479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501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501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3" t="s">
        <v>78</v>
      </c>
      <c r="P42" s="703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74.25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73.575000000000003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72.900000000000006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72.225000000000009</v>
      </c>
      <c r="Q46" s="2"/>
      <c r="T46" s="107" t="s">
        <v>122</v>
      </c>
      <c r="U46" s="365" t="s">
        <v>521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71.55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70.875</v>
      </c>
      <c r="Q48" s="2"/>
      <c r="T48" s="107" t="s">
        <v>105</v>
      </c>
      <c r="U48" s="365" t="s">
        <v>644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70.2</v>
      </c>
      <c r="Q49" s="2"/>
      <c r="T49" s="107" t="s">
        <v>106</v>
      </c>
      <c r="U49" s="365" t="s">
        <v>645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69.525000000000006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68.849999999999994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68.174999999999997</v>
      </c>
      <c r="Q52" s="2"/>
      <c r="T52" s="107" t="s">
        <v>108</v>
      </c>
      <c r="U52" s="365" t="s">
        <v>646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67.5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66.825000000000003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66.150000000000006</v>
      </c>
      <c r="Q55" s="2"/>
      <c r="T55" s="107" t="s">
        <v>109</v>
      </c>
      <c r="U55" s="365" t="s">
        <v>603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65.474999999999994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64.8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64.125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63.449999999999996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62.775000000000006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62.1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61.425000000000004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60.75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65" priority="35">
      <formula>N19&gt;0</formula>
    </cfRule>
    <cfRule type="expression" dxfId="116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63" priority="29">
      <formula>F61&gt;0</formula>
    </cfRule>
    <cfRule type="expression" dxfId="1162" priority="30">
      <formula>F61&lt;0</formula>
    </cfRule>
  </conditionalFormatting>
  <conditionalFormatting sqref="H61:H79 H83:H100">
    <cfRule type="expression" dxfId="1161" priority="27">
      <formula>H61&gt;0</formula>
    </cfRule>
    <cfRule type="expression" dxfId="1160" priority="28">
      <formula>H61&lt;0</formula>
    </cfRule>
  </conditionalFormatting>
  <conditionalFormatting sqref="I57:I79 I82:I100">
    <cfRule type="expression" dxfId="1159" priority="25">
      <formula>I57&gt;0</formula>
    </cfRule>
    <cfRule type="expression" dxfId="1158" priority="26">
      <formula>I57&lt;0</formula>
    </cfRule>
  </conditionalFormatting>
  <conditionalFormatting sqref="Q7">
    <cfRule type="expression" dxfId="1157" priority="23">
      <formula>Q7&gt;0</formula>
    </cfRule>
    <cfRule type="expression" dxfId="1156" priority="24">
      <formula>Q7&lt;0</formula>
    </cfRule>
  </conditionalFormatting>
  <conditionalFormatting sqref="Q8">
    <cfRule type="expression" dxfId="1155" priority="21">
      <formula>Q8&gt;0</formula>
    </cfRule>
    <cfRule type="expression" dxfId="1154" priority="22">
      <formula>Q8&lt;0</formula>
    </cfRule>
  </conditionalFormatting>
  <conditionalFormatting sqref="F57:F60">
    <cfRule type="expression" dxfId="1153" priority="19">
      <formula>F57&gt;0</formula>
    </cfRule>
    <cfRule type="expression" dxfId="1152" priority="20">
      <formula>F57&lt;0</formula>
    </cfRule>
  </conditionalFormatting>
  <conditionalFormatting sqref="H57:H60">
    <cfRule type="expression" dxfId="1151" priority="17">
      <formula>H57&gt;0</formula>
    </cfRule>
    <cfRule type="expression" dxfId="1150" priority="18">
      <formula>H57&lt;0</formula>
    </cfRule>
  </conditionalFormatting>
  <conditionalFormatting sqref="F82:F96">
    <cfRule type="expression" dxfId="1149" priority="11">
      <formula>F82&gt;0</formula>
    </cfRule>
    <cfRule type="expression" dxfId="1148" priority="12">
      <formula>F82&lt;0</formula>
    </cfRule>
  </conditionalFormatting>
  <conditionalFormatting sqref="H82:H96">
    <cfRule type="expression" dxfId="1147" priority="9">
      <formula>H82&gt;0</formula>
    </cfRule>
    <cfRule type="expression" dxfId="1146" priority="10">
      <formula>H82&lt;0</formula>
    </cfRule>
  </conditionalFormatting>
  <conditionalFormatting sqref="F25:F41">
    <cfRule type="expression" dxfId="1145" priority="7">
      <formula>F25&gt;0</formula>
    </cfRule>
    <cfRule type="expression" dxfId="1144" priority="8">
      <formula>F25&lt;0</formula>
    </cfRule>
  </conditionalFormatting>
  <conditionalFormatting sqref="H25:H41">
    <cfRule type="expression" dxfId="1143" priority="5">
      <formula>H25&gt;0</formula>
    </cfRule>
    <cfRule type="expression" dxfId="1142" priority="6">
      <formula>H25&lt;0</formula>
    </cfRule>
  </conditionalFormatting>
  <conditionalFormatting sqref="J34:J47">
    <cfRule type="expression" dxfId="1141" priority="3">
      <formula>J34&gt;0</formula>
    </cfRule>
    <cfRule type="expression" dxfId="1140" priority="4">
      <formula>J34&lt;0</formula>
    </cfRule>
  </conditionalFormatting>
  <conditionalFormatting sqref="J39">
    <cfRule type="expression" dxfId="1139" priority="1">
      <formula>J39&gt;0</formula>
    </cfRule>
    <cfRule type="expression" dxfId="1138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143.66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143.66</v>
      </c>
      <c r="R4" s="517">
        <v>-2.5000000000000001E-3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647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158.02600000000001</v>
      </c>
      <c r="Q43" s="2"/>
      <c r="T43" s="107" t="s">
        <v>101</v>
      </c>
      <c r="U43" s="365" t="s">
        <v>648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156.58940000000001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155.15280000000001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153.71620000000001</v>
      </c>
      <c r="Q46" s="2"/>
      <c r="T46" s="107" t="s">
        <v>122</v>
      </c>
      <c r="U46" s="365" t="s">
        <v>418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152.27960000000002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150.84299999999999</v>
      </c>
      <c r="Q48" s="2"/>
      <c r="T48" s="107" t="s">
        <v>105</v>
      </c>
      <c r="U48" s="365" t="s">
        <v>649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149.40639999999999</v>
      </c>
      <c r="Q49" s="2"/>
      <c r="T49" s="107" t="s">
        <v>106</v>
      </c>
      <c r="U49" s="365" t="s">
        <v>650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147.96979999999999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146.53319999999999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145.0966</v>
      </c>
      <c r="Q52" s="2"/>
      <c r="T52" s="107" t="s">
        <v>108</v>
      </c>
      <c r="U52" s="365" t="s">
        <v>651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143.66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142.2234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140.7868</v>
      </c>
      <c r="Q55" s="2"/>
      <c r="T55" s="107" t="s">
        <v>109</v>
      </c>
      <c r="U55" s="365" t="s">
        <v>595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139.3502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137.9136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136.477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135.04039999999998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133.60380000000001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132.16720000000001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130.73060000000001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129.29400000000001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37" priority="35">
      <formula>N19&gt;0</formula>
    </cfRule>
    <cfRule type="expression" dxfId="113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35" priority="21">
      <formula>F25&gt;0</formula>
    </cfRule>
    <cfRule type="expression" dxfId="1134" priority="22">
      <formula>F25&lt;0</formula>
    </cfRule>
  </conditionalFormatting>
  <conditionalFormatting sqref="H25:H47">
    <cfRule type="expression" dxfId="1133" priority="19">
      <formula>H25&gt;0</formula>
    </cfRule>
    <cfRule type="expression" dxfId="1132" priority="20">
      <formula>H25&lt;0</formula>
    </cfRule>
  </conditionalFormatting>
  <conditionalFormatting sqref="I25:I27">
    <cfRule type="expression" dxfId="1131" priority="15">
      <formula>I25&gt;0</formula>
    </cfRule>
    <cfRule type="expression" dxfId="1130" priority="16">
      <formula>I25&lt;0</formula>
    </cfRule>
  </conditionalFormatting>
  <conditionalFormatting sqref="Q7">
    <cfRule type="expression" dxfId="1129" priority="5">
      <formula>Q7&gt;0</formula>
    </cfRule>
    <cfRule type="expression" dxfId="1128" priority="6">
      <formula>Q7&lt;0</formula>
    </cfRule>
  </conditionalFormatting>
  <conditionalFormatting sqref="Q8">
    <cfRule type="expression" dxfId="1127" priority="3">
      <formula>Q8&gt;0</formula>
    </cfRule>
    <cfRule type="expression" dxfId="112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77.92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77.92</v>
      </c>
      <c r="R4" s="499">
        <v>2.0999999999999999E-3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85.712000000000003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84.932800000000015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84.153600000000012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83.374400000000009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82.595200000000006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81.816000000000003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81.036799999999999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80.257600000000011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79.478400000000008</v>
      </c>
      <c r="Q49" s="2"/>
      <c r="T49" s="92" t="s">
        <v>104</v>
      </c>
      <c r="U49" s="129" t="s">
        <v>573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78.699200000000005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77.92</v>
      </c>
      <c r="Q51" s="2"/>
      <c r="T51" s="92" t="s">
        <v>105</v>
      </c>
      <c r="U51" s="129" t="s">
        <v>652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77.140799999999999</v>
      </c>
      <c r="Q52" s="2"/>
      <c r="T52" s="92" t="s">
        <v>106</v>
      </c>
      <c r="U52" s="129" t="s">
        <v>507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76.361599999999996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75.582399999999993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74.803200000000004</v>
      </c>
      <c r="T55" s="92" t="s">
        <v>108</v>
      </c>
      <c r="U55" s="129" t="s">
        <v>653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74.024000000000001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73.244799999999998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72.465600000000009</v>
      </c>
      <c r="T58" s="92" t="s">
        <v>109</v>
      </c>
      <c r="U58" s="129" t="s">
        <v>604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71.686400000000006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70.907200000000003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70.128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25" priority="9">
      <formula>F36&gt;0</formula>
    </cfRule>
    <cfRule type="expression" dxfId="1124" priority="10">
      <formula>F36&lt;0</formula>
    </cfRule>
  </conditionalFormatting>
  <conditionalFormatting sqref="F25:F35">
    <cfRule type="expression" dxfId="1123" priority="7">
      <formula>F25&gt;0</formula>
    </cfRule>
    <cfRule type="expression" dxfId="1122" priority="8">
      <formula>F25&lt;0</formula>
    </cfRule>
  </conditionalFormatting>
  <conditionalFormatting sqref="H25:H35">
    <cfRule type="expression" dxfId="1121" priority="5">
      <formula>H25&gt;0</formula>
    </cfRule>
    <cfRule type="expression" dxfId="1120" priority="6">
      <formula>H25&lt;0</formula>
    </cfRule>
  </conditionalFormatting>
  <conditionalFormatting sqref="Q7">
    <cfRule type="expression" dxfId="1119" priority="3">
      <formula>Q7&gt;0</formula>
    </cfRule>
    <cfRule type="expression" dxfId="1118" priority="4">
      <formula>Q7&lt;0</formula>
    </cfRule>
  </conditionalFormatting>
  <conditionalFormatting sqref="Q8">
    <cfRule type="expression" dxfId="1117" priority="1">
      <formula>Q8&gt;0</formula>
    </cfRule>
    <cfRule type="expression" dxfId="111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551</v>
      </c>
      <c r="M2" s="3"/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69.55</v>
      </c>
      <c r="R4" s="522">
        <v>1.5299999999999999E-2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6955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-54.700000000000728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-213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-2.9715401785714281E-2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76.50500000000001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75.8095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75.114000000000004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74.418499999999995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73.722999999999999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73.027500000000003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72.331999999999994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71.636499999999998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70.941000000000003</v>
      </c>
      <c r="Q49" s="2"/>
      <c r="T49" s="92" t="s">
        <v>122</v>
      </c>
      <c r="U49" s="129" t="s">
        <v>563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70.245499999999993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69.55</v>
      </c>
      <c r="Q51" s="2"/>
      <c r="T51" s="92" t="s">
        <v>105</v>
      </c>
      <c r="U51" s="129" t="s">
        <v>654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68.854500000000002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68.158999999999992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67.463499999999996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66.768000000000001</v>
      </c>
      <c r="T55" s="92" t="s">
        <v>108</v>
      </c>
      <c r="U55" s="129" t="s">
        <v>655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66.072499999999991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65.376999999999995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64.6815</v>
      </c>
      <c r="T58" s="92" t="s">
        <v>109</v>
      </c>
      <c r="U58" s="129" t="s">
        <v>605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63.985999999999997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63.290500000000002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62.594999999999999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5" priority="17">
      <formula>F47&gt;0</formula>
    </cfRule>
    <cfRule type="expression" dxfId="1114" priority="18">
      <formula>F47&lt;0</formula>
    </cfRule>
  </conditionalFormatting>
  <conditionalFormatting sqref="Q7">
    <cfRule type="expression" dxfId="1113" priority="15">
      <formula>Q7&gt;0</formula>
    </cfRule>
    <cfRule type="expression" dxfId="1112" priority="16">
      <formula>Q7&lt;0</formula>
    </cfRule>
  </conditionalFormatting>
  <conditionalFormatting sqref="Q8">
    <cfRule type="expression" dxfId="1111" priority="13">
      <formula>Q8&gt;0</formula>
    </cfRule>
    <cfRule type="expression" dxfId="1110" priority="14">
      <formula>Q8&lt;0</formula>
    </cfRule>
  </conditionalFormatting>
  <conditionalFormatting sqref="F25:F46">
    <cfRule type="expression" dxfId="1109" priority="11">
      <formula>F25&gt;0</formula>
    </cfRule>
    <cfRule type="expression" dxfId="1108" priority="12">
      <formula>F25&lt;0</formula>
    </cfRule>
  </conditionalFormatting>
  <conditionalFormatting sqref="H25:H46">
    <cfRule type="expression" dxfId="1107" priority="9">
      <formula>H25&gt;0</formula>
    </cfRule>
    <cfRule type="expression" dxfId="1106" priority="10">
      <formula>H25&lt;0</formula>
    </cfRule>
  </conditionalFormatting>
  <conditionalFormatting sqref="F89:F110">
    <cfRule type="expression" dxfId="1105" priority="7">
      <formula>F89&gt;0</formula>
    </cfRule>
    <cfRule type="expression" dxfId="1104" priority="8">
      <formula>F89&lt;0</formula>
    </cfRule>
  </conditionalFormatting>
  <conditionalFormatting sqref="H89:H110">
    <cfRule type="expression" dxfId="1103" priority="5">
      <formula>H89&gt;0</formula>
    </cfRule>
    <cfRule type="expression" dxfId="1102" priority="6">
      <formula>H89&lt;0</formula>
    </cfRule>
  </conditionalFormatting>
  <conditionalFormatting sqref="Q10">
    <cfRule type="expression" dxfId="1101" priority="3">
      <formula>Q10&gt;0</formula>
    </cfRule>
    <cfRule type="expression" dxfId="1100" priority="4">
      <formula>Q10&lt;0</formula>
    </cfRule>
  </conditionalFormatting>
  <conditionalFormatting sqref="J25:J38">
    <cfRule type="expression" dxfId="1099" priority="1">
      <formula>J25&gt;0</formula>
    </cfRule>
    <cfRule type="expression" dxfId="1098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32.26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32.26</v>
      </c>
      <c r="R4" s="499">
        <v>1.8599999999999998E-2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35.486000000000004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35.163400000000003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34.840800000000002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34.5182</v>
      </c>
      <c r="R43" s="82"/>
      <c r="T43" s="86" t="s">
        <v>101</v>
      </c>
      <c r="U43" s="129" t="s">
        <v>589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34.195599999999999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33.872999999999998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33.550399999999996</v>
      </c>
      <c r="R46" s="82"/>
      <c r="T46" s="86" t="s">
        <v>122</v>
      </c>
      <c r="U46" s="231" t="s">
        <v>454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33.227800000000002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32.905200000000001</v>
      </c>
      <c r="R48" s="82"/>
      <c r="T48" s="86" t="s">
        <v>105</v>
      </c>
      <c r="U48" s="129" t="s">
        <v>656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32.582599999999999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32.26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31.937399999999997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31.614799999999999</v>
      </c>
      <c r="R52" s="82"/>
      <c r="T52" s="86" t="s">
        <v>108</v>
      </c>
      <c r="U52" s="129" t="s">
        <v>657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31.292199999999998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30.969599999999996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30.646999999999995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30.324399999999997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30.001799999999999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29.679199999999998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29.3566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29.033999999999999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97" priority="31">
      <formula>F29&gt;0</formula>
    </cfRule>
    <cfRule type="expression" dxfId="1096" priority="32">
      <formula>F29&lt;0</formula>
    </cfRule>
  </conditionalFormatting>
  <conditionalFormatting sqref="F29 F31:F35">
    <cfRule type="expression" dxfId="1095" priority="33">
      <formula>F29&gt;0</formula>
    </cfRule>
    <cfRule type="expression" dxfId="1094" priority="34">
      <formula>F29&lt;0</formula>
    </cfRule>
  </conditionalFormatting>
  <conditionalFormatting sqref="H29 H31:H35">
    <cfRule type="expression" dxfId="1093" priority="29">
      <formula>H29&gt;0</formula>
    </cfRule>
    <cfRule type="expression" dxfId="1092" priority="30">
      <formula>H29&lt;0</formula>
    </cfRule>
  </conditionalFormatting>
  <conditionalFormatting sqref="F21:F28">
    <cfRule type="expression" dxfId="1091" priority="27">
      <formula>F21&gt;0</formula>
    </cfRule>
    <cfRule type="expression" dxfId="1090" priority="28">
      <formula>F21&lt;0</formula>
    </cfRule>
  </conditionalFormatting>
  <conditionalFormatting sqref="H21:H28">
    <cfRule type="expression" dxfId="1089" priority="25">
      <formula>H21&gt;0</formula>
    </cfRule>
    <cfRule type="expression" dxfId="1088" priority="26">
      <formula>H21&lt;0</formula>
    </cfRule>
  </conditionalFormatting>
  <conditionalFormatting sqref="Q8">
    <cfRule type="expression" dxfId="1087" priority="21">
      <formula>Q8&gt;0</formula>
    </cfRule>
    <cfRule type="expression" dxfId="1086" priority="22">
      <formula>Q8&lt;0</formula>
    </cfRule>
  </conditionalFormatting>
  <conditionalFormatting sqref="Q7">
    <cfRule type="expression" dxfId="1085" priority="23">
      <formula>Q7&gt;0</formula>
    </cfRule>
    <cfRule type="expression" dxfId="1084" priority="24">
      <formula>Q7&lt;0</formula>
    </cfRule>
  </conditionalFormatting>
  <conditionalFormatting sqref="F30">
    <cfRule type="expression" dxfId="1083" priority="19">
      <formula>F30&gt;0</formula>
    </cfRule>
    <cfRule type="expression" dxfId="1082" priority="20">
      <formula>F30&lt;0</formula>
    </cfRule>
  </conditionalFormatting>
  <conditionalFormatting sqref="H30">
    <cfRule type="expression" dxfId="1081" priority="17">
      <formula>H30&gt;0</formula>
    </cfRule>
    <cfRule type="expression" dxfId="1080" priority="18">
      <formula>H30&lt;0</formula>
    </cfRule>
  </conditionalFormatting>
  <conditionalFormatting sqref="F68 F70:F74">
    <cfRule type="expression" dxfId="1079" priority="13">
      <formula>F68&gt;0</formula>
    </cfRule>
    <cfRule type="expression" dxfId="1078" priority="14">
      <formula>F68&lt;0</formula>
    </cfRule>
  </conditionalFormatting>
  <conditionalFormatting sqref="F68 F70:F74">
    <cfRule type="expression" dxfId="1077" priority="15">
      <formula>F68&gt;0</formula>
    </cfRule>
    <cfRule type="expression" dxfId="1076" priority="16">
      <formula>F68&lt;0</formula>
    </cfRule>
  </conditionalFormatting>
  <conditionalFormatting sqref="H68 H70:H74">
    <cfRule type="expression" dxfId="1075" priority="11">
      <formula>H68&gt;0</formula>
    </cfRule>
    <cfRule type="expression" dxfId="1074" priority="12">
      <formula>H68&lt;0</formula>
    </cfRule>
  </conditionalFormatting>
  <conditionalFormatting sqref="F60:F67">
    <cfRule type="expression" dxfId="1073" priority="9">
      <formula>F60&gt;0</formula>
    </cfRule>
    <cfRule type="expression" dxfId="1072" priority="10">
      <formula>F60&lt;0</formula>
    </cfRule>
  </conditionalFormatting>
  <conditionalFormatting sqref="H60:H67">
    <cfRule type="expression" dxfId="1071" priority="7">
      <formula>H60&gt;0</formula>
    </cfRule>
    <cfRule type="expression" dxfId="1070" priority="8">
      <formula>H60&lt;0</formula>
    </cfRule>
  </conditionalFormatting>
  <conditionalFormatting sqref="F69">
    <cfRule type="expression" dxfId="1069" priority="5">
      <formula>F69&gt;0</formula>
    </cfRule>
    <cfRule type="expression" dxfId="1068" priority="6">
      <formula>F69&lt;0</formula>
    </cfRule>
  </conditionalFormatting>
  <conditionalFormatting sqref="H69">
    <cfRule type="expression" dxfId="1067" priority="3">
      <formula>H69&gt;0</formula>
    </cfRule>
    <cfRule type="expression" dxfId="1066" priority="4">
      <formula>H69&lt;0</formula>
    </cfRule>
  </conditionalFormatting>
  <conditionalFormatting sqref="Q10">
    <cfRule type="expression" dxfId="1065" priority="1">
      <formula>Q10&gt;0</formula>
    </cfRule>
    <cfRule type="expression" dxfId="106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31.12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31.12</v>
      </c>
      <c r="R4" s="499">
        <v>-8.3000000000000001E-3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34.232000000000006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33.920800000000007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33.6096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33.298400000000001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32.987200000000001</v>
      </c>
      <c r="Q45" s="2"/>
      <c r="T45" s="92" t="s">
        <v>100</v>
      </c>
      <c r="U45" s="129" t="s">
        <v>658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32.676000000000002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32.364800000000002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32.053600000000003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31.7424</v>
      </c>
      <c r="Q49" s="2"/>
      <c r="T49" s="92" t="s">
        <v>122</v>
      </c>
      <c r="U49" s="129" t="s">
        <v>455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31.4312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31.12</v>
      </c>
      <c r="Q51" s="2"/>
      <c r="T51" s="92" t="s">
        <v>105</v>
      </c>
      <c r="U51" s="129" t="s">
        <v>659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30.808800000000002</v>
      </c>
      <c r="Q52" s="2"/>
      <c r="T52" s="92" t="s">
        <v>106</v>
      </c>
      <c r="U52" s="129" t="s">
        <v>596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30.497600000000002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30.186399999999999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29.8752</v>
      </c>
      <c r="T55" s="92" t="s">
        <v>108</v>
      </c>
      <c r="U55" s="129" t="s">
        <v>660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29.564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29.252800000000001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28.941600000000001</v>
      </c>
      <c r="T58" s="92" t="s">
        <v>109</v>
      </c>
      <c r="U58" s="129" t="s">
        <v>597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28.630400000000002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28.319200000000002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28.008000000000003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63" priority="11">
      <formula>F33&gt;0</formula>
    </cfRule>
    <cfRule type="expression" dxfId="1062" priority="12">
      <formula>F33&lt;0</formula>
    </cfRule>
  </conditionalFormatting>
  <conditionalFormatting sqref="Q7">
    <cfRule type="expression" dxfId="1061" priority="9">
      <formula>Q7&gt;0</formula>
    </cfRule>
    <cfRule type="expression" dxfId="1060" priority="10">
      <formula>Q7&lt;0</formula>
    </cfRule>
  </conditionalFormatting>
  <conditionalFormatting sqref="Q8">
    <cfRule type="expression" dxfId="1059" priority="7">
      <formula>Q8&gt;0</formula>
    </cfRule>
    <cfRule type="expression" dxfId="1058" priority="8">
      <formula>Q8&lt;0</formula>
    </cfRule>
  </conditionalFormatting>
  <conditionalFormatting sqref="F25:F32">
    <cfRule type="expression" dxfId="1057" priority="5">
      <formula>F25&gt;0</formula>
    </cfRule>
    <cfRule type="expression" dxfId="1056" priority="6">
      <formula>F25&lt;0</formula>
    </cfRule>
  </conditionalFormatting>
  <conditionalFormatting sqref="H25:H32">
    <cfRule type="expression" dxfId="1055" priority="3">
      <formula>H25&gt;0</formula>
    </cfRule>
    <cfRule type="expression" dxfId="1054" priority="4">
      <formula>H25&lt;0</formula>
    </cfRule>
  </conditionalFormatting>
  <conditionalFormatting sqref="Q10">
    <cfRule type="expression" dxfId="1053" priority="1">
      <formula>Q10&gt;0</formula>
    </cfRule>
    <cfRule type="expression" dxfId="105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 t="shared" ref="K2:K8" si="1">I2*H2-J2</f>
        <v>2197.4499999999998</v>
      </c>
      <c r="L2" s="73"/>
      <c r="M2" s="3"/>
      <c r="O2" s="11" t="s">
        <v>57</v>
      </c>
      <c r="Q2">
        <f>C18-H18</f>
        <v>300</v>
      </c>
      <c r="T2" s="1" t="s">
        <v>488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90">
        <f>IF(Q2=0, Q4, (F18-K18-M18)/Q2)</f>
        <v>19.12970000000001</v>
      </c>
      <c r="T3" s="598" t="s">
        <v>517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7">
        <f t="shared" ref="AE3:AE66" si="3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1">
        <v>20.56</v>
      </c>
      <c r="R4" s="499">
        <v>2.29E-2</v>
      </c>
      <c r="T4" s="162" t="s">
        <v>518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7">
        <f t="shared" si="3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6168</v>
      </c>
      <c r="T5" t="s">
        <v>519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7">
        <f t="shared" si="3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5738.9100000000035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7">
        <f t="shared" si="3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774.06999999999698</v>
      </c>
      <c r="R7" s="30">
        <v>42849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7">
        <f t="shared" si="3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4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429.08999999999651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7">
        <f t="shared" si="3"/>
        <v>1.0237068965517349E-2</v>
      </c>
    </row>
    <row r="9" spans="1:31" x14ac:dyDescent="0.25">
      <c r="B9" s="454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7.4768553610353922E-2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7">
        <f t="shared" si="3"/>
        <v>-9.0763481046450822E-3</v>
      </c>
    </row>
    <row r="10" spans="1:31" x14ac:dyDescent="0.25">
      <c r="B10" s="454">
        <v>42773</v>
      </c>
      <c r="C10" s="4">
        <v>100</v>
      </c>
      <c r="D10" s="3">
        <v>19.48</v>
      </c>
      <c r="E10" s="3">
        <v>0</v>
      </c>
      <c r="F10" s="3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7">
        <f t="shared" si="3"/>
        <v>-7.9449152542372392E-3</v>
      </c>
    </row>
    <row r="11" spans="1:31" x14ac:dyDescent="0.25">
      <c r="B11" s="498">
        <v>42816</v>
      </c>
      <c r="C11" s="7">
        <v>200</v>
      </c>
      <c r="D11" s="44">
        <v>18.8</v>
      </c>
      <c r="E11" s="44">
        <v>0</v>
      </c>
      <c r="F11" s="44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7">
        <f t="shared" si="3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7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7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7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7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7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7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SUM(H2:H8)</f>
        <v>900</v>
      </c>
      <c r="I18" s="18"/>
      <c r="J18" s="18"/>
      <c r="K18" s="18">
        <f>SUM(K2:K8)</f>
        <v>18660.089999999997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7">
        <f t="shared" si="3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900</v>
      </c>
      <c r="D19" s="355"/>
      <c r="E19" s="355"/>
      <c r="F19" s="356">
        <f>SumByColor($A$19,F2:F17)</f>
        <v>18671</v>
      </c>
      <c r="G19" s="355"/>
      <c r="H19" s="355">
        <f>SumByColor($A$19,H2:H17)</f>
        <v>900</v>
      </c>
      <c r="I19" s="355"/>
      <c r="J19" s="355"/>
      <c r="K19" s="356">
        <f>SumByColor($A$19,K2:K17)</f>
        <v>18660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7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7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7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7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7">
        <f t="shared" si="3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7">
        <f t="shared" si="3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30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7">
        <f t="shared" si="3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30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7">
        <f t="shared" si="3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30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7">
        <f t="shared" si="3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30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7">
        <f t="shared" si="3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30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7">
        <f t="shared" si="3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30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7">
        <f t="shared" si="3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30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7">
        <f t="shared" si="3"/>
        <v>3.6213140196585947E-3</v>
      </c>
    </row>
    <row r="32" spans="1:31" x14ac:dyDescent="0.25">
      <c r="A32" t="s">
        <v>362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30">
        <f t="shared" si="6"/>
        <v>-2.4206047610653314E-2</v>
      </c>
      <c r="I32" s="40" t="s">
        <v>355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7">
        <f t="shared" si="3"/>
        <v>5.2002080083202173E-3</v>
      </c>
    </row>
    <row r="33" spans="1:31" x14ac:dyDescent="0.25">
      <c r="A33" t="s">
        <v>362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30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7">
        <f t="shared" si="3"/>
        <v>5.2029136316344982E-4</v>
      </c>
    </row>
    <row r="34" spans="1:31" x14ac:dyDescent="0.25">
      <c r="A34" t="s">
        <v>397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30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7">
        <f t="shared" si="3"/>
        <v>-9.2783505154638846E-3</v>
      </c>
    </row>
    <row r="35" spans="1:31" x14ac:dyDescent="0.25">
      <c r="A35" t="s">
        <v>408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30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7">
        <f t="shared" si="3"/>
        <v>2.9723991507430991E-2</v>
      </c>
    </row>
    <row r="36" spans="1:31" x14ac:dyDescent="0.25">
      <c r="A36" t="s">
        <v>417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30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7">
        <f t="shared" si="3"/>
        <v>-1.9771071800208095E-2</v>
      </c>
    </row>
    <row r="37" spans="1:31" x14ac:dyDescent="0.25">
      <c r="A37" t="s">
        <v>439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30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7">
        <f t="shared" si="3"/>
        <v>-5.2002080083213276E-4</v>
      </c>
    </row>
    <row r="38" spans="1:31" x14ac:dyDescent="0.25">
      <c r="A38" t="s">
        <v>362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30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7">
        <f t="shared" si="3"/>
        <v>-4.1853512705530616E-2</v>
      </c>
    </row>
    <row r="39" spans="1:31" x14ac:dyDescent="0.25">
      <c r="A39" t="s">
        <v>362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30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7">
        <f t="shared" si="3"/>
        <v>2.0335536349771255E-2</v>
      </c>
    </row>
    <row r="40" spans="1:31" ht="20.25" thickBot="1" x14ac:dyDescent="0.35">
      <c r="A40" t="s">
        <v>468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30">
        <f t="shared" si="6"/>
        <v>-5.4261849405223231E-2</v>
      </c>
      <c r="I40" s="40"/>
      <c r="J40" s="40"/>
      <c r="O40" s="703" t="s">
        <v>78</v>
      </c>
      <c r="P40" s="703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7">
        <f t="shared" si="3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30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22.616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7">
        <f t="shared" si="3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30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22.410399999999999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7">
        <f t="shared" si="3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30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22.204799999999999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7">
        <f t="shared" si="3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6" si="17">C44*(E44-D44)</f>
        <v>363.19999999999908</v>
      </c>
      <c r="G44" s="40">
        <f t="shared" ref="G44:G47" si="18">D44*C44</f>
        <v>7816.8000000000011</v>
      </c>
      <c r="H44" s="230">
        <f t="shared" ref="H44:H46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21.999199999999998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7">
        <f t="shared" si="3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30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21.793600000000001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7">
        <f t="shared" si="3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30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21.588000000000001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7">
        <f t="shared" si="3"/>
        <v>-2.8169014084508115E-3</v>
      </c>
    </row>
    <row r="47" spans="1:31" x14ac:dyDescent="0.25">
      <c r="A47">
        <v>0</v>
      </c>
      <c r="B47" s="192">
        <v>42831</v>
      </c>
      <c r="C47" s="7">
        <v>300</v>
      </c>
      <c r="D47" s="78">
        <v>19.13</v>
      </c>
      <c r="E47" s="40"/>
      <c r="F47" s="40"/>
      <c r="G47" s="40">
        <f t="shared" si="18"/>
        <v>5739</v>
      </c>
      <c r="H47" s="230"/>
      <c r="I47" s="40"/>
      <c r="J47" s="40"/>
      <c r="O47" s="82">
        <v>1.04</v>
      </c>
      <c r="P47" s="82">
        <f>O47*$Q$4</f>
        <v>21.382400000000001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7">
        <f t="shared" si="3"/>
        <v>5.4455445544554504E-2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82">
        <v>1.03</v>
      </c>
      <c r="P48" s="82">
        <f t="shared" si="13"/>
        <v>21.1768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7">
        <f t="shared" si="3"/>
        <v>-1.8464528668610258E-2</v>
      </c>
    </row>
    <row r="49" spans="1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82">
        <v>1.02</v>
      </c>
      <c r="P49" s="82">
        <f t="shared" si="13"/>
        <v>20.9712</v>
      </c>
      <c r="Q49" s="2"/>
      <c r="T49" s="92" t="s">
        <v>122</v>
      </c>
      <c r="U49" s="129" t="s">
        <v>564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7">
        <f t="shared" si="3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3"/>
        <v>20.765599999999999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7">
        <f t="shared" si="3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3"/>
        <v>20.56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7">
        <f t="shared" si="3"/>
        <v>7.232401157184265E-3</v>
      </c>
    </row>
    <row r="52" spans="1:31" x14ac:dyDescent="0.25">
      <c r="O52" s="82">
        <v>0.99</v>
      </c>
      <c r="P52" s="82">
        <f t="shared" si="13"/>
        <v>20.354399999999998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7">
        <f t="shared" si="3"/>
        <v>3.0815109343936165E-2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3"/>
        <v>20.148799999999998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7">
        <f t="shared" si="3"/>
        <v>-4.967709885741467E-4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3"/>
        <v>19.943199999999997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7">
        <f t="shared" si="3"/>
        <v>-6.4165844027641583E-3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3"/>
        <v>19.737599999999997</v>
      </c>
      <c r="T55" s="92" t="s">
        <v>108</v>
      </c>
      <c r="U55" s="129" t="s">
        <v>554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7">
        <f t="shared" si="3"/>
        <v>-9.7751710654936375E-3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3"/>
        <v>19.531999999999996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7">
        <f t="shared" si="3"/>
        <v>-1.2548262548262468E-2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3"/>
        <v>19.326399999999996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7">
        <f t="shared" si="3"/>
        <v>5.8252427184464217E-3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3"/>
        <v>19.120799999999999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7">
        <f t="shared" si="3"/>
        <v>-9.6993210475260216E-4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3"/>
        <v>18.915199999999999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7">
        <f t="shared" si="3"/>
        <v>1.5263417035942917E-2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3"/>
        <v>18.709599999999998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7">
        <f t="shared" si="3"/>
        <v>-1.3119533527696792E-2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3"/>
        <v>18.503999999999998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7">
        <f t="shared" si="3"/>
        <v>-2.0000000000000129E-2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7">
        <f t="shared" si="3"/>
        <v>0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7">
        <f t="shared" si="3"/>
        <v>-1.0833725859632604E-2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7">
        <f t="shared" si="3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7">
        <f t="shared" si="3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7">
        <f t="shared" si="3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527</v>
      </c>
      <c r="T67" s="598" t="s">
        <v>517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531</v>
      </c>
      <c r="T68" s="23" t="s">
        <v>530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532</v>
      </c>
      <c r="T69" s="23" t="s">
        <v>533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534</v>
      </c>
      <c r="T70" s="23" t="s">
        <v>535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538</v>
      </c>
      <c r="T73" s="23" t="s">
        <v>528</v>
      </c>
    </row>
    <row r="74" spans="1:31" x14ac:dyDescent="0.25">
      <c r="S74" t="s">
        <v>537</v>
      </c>
      <c r="T74" s="23" t="s">
        <v>529</v>
      </c>
    </row>
    <row r="75" spans="1:31" x14ac:dyDescent="0.25">
      <c r="S75" t="s">
        <v>536</v>
      </c>
      <c r="T75" s="23" t="s">
        <v>539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20">C83*(E83-D83)</f>
        <v>-67.999999999999829</v>
      </c>
      <c r="G83" s="379">
        <f t="shared" ref="G83:G92" si="21">D83*C83</f>
        <v>2110.4</v>
      </c>
      <c r="H83" s="380">
        <f t="shared" ref="H83:H92" si="22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20"/>
        <v>-65.999999999999659</v>
      </c>
      <c r="G84" s="379">
        <f t="shared" si="21"/>
        <v>3129.6</v>
      </c>
      <c r="H84" s="380">
        <f t="shared" si="22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20"/>
        <v>-9.5999999999997954</v>
      </c>
      <c r="G85" s="379">
        <f t="shared" si="21"/>
        <v>3129.6</v>
      </c>
      <c r="H85" s="380">
        <f t="shared" si="22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20"/>
        <v>61.200000000000188</v>
      </c>
      <c r="G86" s="379">
        <f t="shared" si="21"/>
        <v>3129.6</v>
      </c>
      <c r="H86" s="380">
        <f t="shared" si="22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20"/>
        <v>-61.199999999999477</v>
      </c>
      <c r="G87" s="379">
        <f t="shared" si="21"/>
        <v>5103.2</v>
      </c>
      <c r="H87" s="380">
        <f t="shared" si="22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20"/>
        <v>-37.199999999999989</v>
      </c>
      <c r="G88" s="379">
        <f t="shared" si="21"/>
        <v>5103.2</v>
      </c>
      <c r="H88" s="380">
        <f t="shared" si="22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20"/>
        <v>146.80000000000035</v>
      </c>
      <c r="G89" s="379">
        <f t="shared" si="21"/>
        <v>5103.2</v>
      </c>
      <c r="H89" s="380">
        <f t="shared" si="22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20"/>
        <v>180.80000000000069</v>
      </c>
      <c r="G90" s="379">
        <f t="shared" si="21"/>
        <v>5103.2</v>
      </c>
      <c r="H90" s="380">
        <f t="shared" si="22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20"/>
        <v>214.24000000000021</v>
      </c>
      <c r="G91" s="379">
        <f t="shared" si="21"/>
        <v>2454.7599999999998</v>
      </c>
      <c r="H91" s="380">
        <f t="shared" si="22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20"/>
        <v>270.63199999999995</v>
      </c>
      <c r="G92" s="379">
        <f t="shared" si="21"/>
        <v>1908.568</v>
      </c>
      <c r="H92" s="380">
        <f t="shared" si="22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51" priority="27">
      <formula>F31&gt;0</formula>
    </cfRule>
    <cfRule type="expression" dxfId="1050" priority="28">
      <formula>F31&lt;0</formula>
    </cfRule>
  </conditionalFormatting>
  <conditionalFormatting sqref="Q7">
    <cfRule type="expression" dxfId="1049" priority="25">
      <formula>Q7&gt;0</formula>
    </cfRule>
    <cfRule type="expression" dxfId="1048" priority="26">
      <formula>Q7&lt;0</formula>
    </cfRule>
  </conditionalFormatting>
  <conditionalFormatting sqref="Q8">
    <cfRule type="expression" dxfId="1047" priority="23">
      <formula>Q8&gt;0</formula>
    </cfRule>
    <cfRule type="expression" dxfId="1046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45" priority="15">
      <formula>M53&gt;0</formula>
    </cfRule>
    <cfRule type="expression" dxfId="1044" priority="16">
      <formula>M53&lt;0</formula>
    </cfRule>
  </conditionalFormatting>
  <conditionalFormatting sqref="Q10">
    <cfRule type="expression" dxfId="1043" priority="13">
      <formula>Q10&gt;0</formula>
    </cfRule>
    <cfRule type="expression" dxfId="1042" priority="14">
      <formula>Q10&lt;0</formula>
    </cfRule>
  </conditionalFormatting>
  <conditionalFormatting sqref="F25:F30">
    <cfRule type="expression" dxfId="1041" priority="11">
      <formula>F25&gt;0</formula>
    </cfRule>
    <cfRule type="expression" dxfId="1040" priority="12">
      <formula>F25&lt;0</formula>
    </cfRule>
  </conditionalFormatting>
  <conditionalFormatting sqref="H25:H30">
    <cfRule type="expression" dxfId="1039" priority="9">
      <formula>H25&gt;0</formula>
    </cfRule>
    <cfRule type="expression" dxfId="1038" priority="10">
      <formula>H25&lt;0</formula>
    </cfRule>
  </conditionalFormatting>
  <conditionalFormatting sqref="F83:F94">
    <cfRule type="expression" dxfId="1037" priority="7">
      <formula>F83&gt;0</formula>
    </cfRule>
    <cfRule type="expression" dxfId="1036" priority="8">
      <formula>F83&lt;0</formula>
    </cfRule>
  </conditionalFormatting>
  <conditionalFormatting sqref="H83:H94">
    <cfRule type="expression" dxfId="1035" priority="5">
      <formula>H83&gt;0</formula>
    </cfRule>
    <cfRule type="expression" dxfId="1034" priority="6">
      <formula>H83&lt;0</formula>
    </cfRule>
  </conditionalFormatting>
  <conditionalFormatting sqref="J41">
    <cfRule type="expression" dxfId="1033" priority="3">
      <formula>J41&gt;0</formula>
    </cfRule>
    <cfRule type="expression" dxfId="1032" priority="4">
      <formula>J41&lt;0</formula>
    </cfRule>
  </conditionalFormatting>
  <conditionalFormatting sqref="J39:J49">
    <cfRule type="expression" dxfId="1031" priority="1">
      <formula>J39&gt;0</formula>
    </cfRule>
    <cfRule type="expression" dxfId="1030" priority="2">
      <formula>J39&lt;0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53.38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53.38</v>
      </c>
      <c r="R4" s="499">
        <v>5.9999999999999995E-4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58.718000000000011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58.184200000000004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57.650400000000005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57.116600000000005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56.582800000000006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56.049000000000007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55.515200000000007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54.981400000000001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54.447600000000001</v>
      </c>
      <c r="Q49" s="2"/>
      <c r="T49" s="92" t="s">
        <v>104</v>
      </c>
      <c r="U49" s="129" t="s">
        <v>399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53.913800000000002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53.38</v>
      </c>
      <c r="Q51" s="2"/>
      <c r="T51" s="92" t="s">
        <v>105</v>
      </c>
      <c r="U51" s="129" t="s">
        <v>661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52.846200000000003</v>
      </c>
      <c r="Q52" s="2"/>
      <c r="T52" s="92" t="s">
        <v>106</v>
      </c>
      <c r="U52" s="129" t="s">
        <v>508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52.312400000000004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51.778600000000004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51.244799999999998</v>
      </c>
      <c r="T55" s="92" t="s">
        <v>108</v>
      </c>
      <c r="U55" s="129" t="s">
        <v>662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50.710999999999999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50.177199999999999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49.643400000000007</v>
      </c>
      <c r="T58" s="92" t="s">
        <v>109</v>
      </c>
      <c r="U58" s="129" t="s">
        <v>598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49.109600000000007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48.575800000000001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48.042000000000002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29" priority="15">
      <formula>F39&gt;0</formula>
    </cfRule>
    <cfRule type="expression" dxfId="1028" priority="16">
      <formula>F39&lt;0</formula>
    </cfRule>
  </conditionalFormatting>
  <conditionalFormatting sqref="Q7">
    <cfRule type="expression" dxfId="1027" priority="13">
      <formula>Q7&gt;0</formula>
    </cfRule>
    <cfRule type="expression" dxfId="1026" priority="14">
      <formula>Q7&lt;0</formula>
    </cfRule>
  </conditionalFormatting>
  <conditionalFormatting sqref="Q8">
    <cfRule type="expression" dxfId="1025" priority="11">
      <formula>Q8&gt;0</formula>
    </cfRule>
    <cfRule type="expression" dxfId="1024" priority="12">
      <formula>Q8&lt;0</formula>
    </cfRule>
  </conditionalFormatting>
  <conditionalFormatting sqref="F25:F38">
    <cfRule type="expression" dxfId="1023" priority="9">
      <formula>F25&gt;0</formula>
    </cfRule>
    <cfRule type="expression" dxfId="1022" priority="10">
      <formula>F25&lt;0</formula>
    </cfRule>
  </conditionalFormatting>
  <conditionalFormatting sqref="H25:H38">
    <cfRule type="expression" dxfId="1021" priority="7">
      <formula>H25&gt;0</formula>
    </cfRule>
    <cfRule type="expression" dxfId="102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19" priority="3">
      <formula>M55&gt;0</formula>
    </cfRule>
    <cfRule type="expression" dxfId="1018" priority="4">
      <formula>M55&lt;0</formula>
    </cfRule>
  </conditionalFormatting>
  <conditionalFormatting sqref="Q10">
    <cfRule type="expression" dxfId="1017" priority="1">
      <formula>Q10&gt;0</formula>
    </cfRule>
    <cfRule type="expression" dxfId="101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37.1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37.1</v>
      </c>
      <c r="R4" s="499">
        <v>-4.4999999999999997E-3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373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40.81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40.439000000000007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40.068000000000005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39.697000000000003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39.326000000000001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38.955000000000005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38.584000000000003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38.213000000000001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37.841999999999999</v>
      </c>
      <c r="Q49" s="2"/>
      <c r="T49" s="92" t="s">
        <v>104</v>
      </c>
      <c r="U49" s="129" t="s">
        <v>663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37.471000000000004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37.1</v>
      </c>
      <c r="Q51" s="2"/>
      <c r="T51" s="92" t="s">
        <v>105</v>
      </c>
      <c r="U51" s="129" t="s">
        <v>664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36.728999999999999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36.358000000000004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35.987000000000002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35.616</v>
      </c>
      <c r="T55" s="92" t="s">
        <v>108</v>
      </c>
      <c r="U55" s="129" t="s">
        <v>665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35.244999999999997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34.874000000000002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34.503</v>
      </c>
      <c r="T58" s="92" t="s">
        <v>109</v>
      </c>
      <c r="U58" s="129" t="s">
        <v>565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34.132000000000005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33.761000000000003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33.39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15" priority="27">
      <formula>F27&gt;0</formula>
    </cfRule>
    <cfRule type="expression" dxfId="101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3" priority="15">
      <formula>Q8&gt;0</formula>
    </cfRule>
    <cfRule type="expression" dxfId="1012" priority="16">
      <formula>Q8&lt;0</formula>
    </cfRule>
  </conditionalFormatting>
  <conditionalFormatting sqref="Q7">
    <cfRule type="expression" dxfId="1011" priority="17">
      <formula>Q7&gt;0</formula>
    </cfRule>
    <cfRule type="expression" dxfId="1010" priority="18">
      <formula>Q7&lt;0</formula>
    </cfRule>
  </conditionalFormatting>
  <conditionalFormatting sqref="F37:F38">
    <cfRule type="expression" dxfId="1009" priority="13">
      <formula>F37&gt;0</formula>
    </cfRule>
    <cfRule type="expression" dxfId="1008" priority="14">
      <formula>F37&lt;0</formula>
    </cfRule>
  </conditionalFormatting>
  <conditionalFormatting sqref="H37:H38">
    <cfRule type="expression" dxfId="1007" priority="11">
      <formula>H37&gt;0</formula>
    </cfRule>
    <cfRule type="expression" dxfId="1006" priority="12">
      <formula>H37&lt;0</formula>
    </cfRule>
  </conditionalFormatting>
  <conditionalFormatting sqref="F23:F26 H23:H26">
    <cfRule type="expression" dxfId="1005" priority="9">
      <formula>F23&gt;0</formula>
    </cfRule>
    <cfRule type="expression" dxfId="1004" priority="10">
      <formula>F23&lt;0</formula>
    </cfRule>
  </conditionalFormatting>
  <conditionalFormatting sqref="Q10">
    <cfRule type="expression" dxfId="1003" priority="3">
      <formula>Q10&gt;0</formula>
    </cfRule>
    <cfRule type="expression" dxfId="1002" priority="4">
      <formula>Q10&lt;0</formula>
    </cfRule>
  </conditionalFormatting>
  <conditionalFormatting sqref="F22 H22">
    <cfRule type="expression" dxfId="1001" priority="1">
      <formula>F22&gt;0</formula>
    </cfRule>
    <cfRule type="expression" dxfId="1000" priority="2">
      <formula>F22&lt;0</formula>
    </cfRule>
  </conditionalFormatting>
  <conditionalFormatting sqref="M41">
    <cfRule type="expression" dxfId="999" priority="5">
      <formula>M41&gt;0</formula>
    </cfRule>
    <cfRule type="expression" dxfId="99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53.29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53.29</v>
      </c>
      <c r="R4" s="499">
        <v>4.0000000000000001E-3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58.619000000000007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58.086100000000002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57.553200000000004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57.020299999999999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56.487400000000001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55.954500000000003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55.421599999999998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54.8887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54.355800000000002</v>
      </c>
      <c r="Q49" s="2"/>
      <c r="T49" s="92" t="s">
        <v>104</v>
      </c>
      <c r="U49" s="129" t="s">
        <v>522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53.822899999999997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53.29</v>
      </c>
      <c r="Q51" s="2"/>
      <c r="T51" s="92" t="s">
        <v>105</v>
      </c>
      <c r="U51" s="129" t="s">
        <v>666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52.757100000000001</v>
      </c>
      <c r="Q52" s="2"/>
      <c r="T52" s="92" t="s">
        <v>106</v>
      </c>
      <c r="U52" s="129" t="s">
        <v>393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52.224199999999996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51.691299999999998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51.1584</v>
      </c>
      <c r="T55" s="92" t="s">
        <v>108</v>
      </c>
      <c r="U55" s="129" t="s">
        <v>667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50.625499999999995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50.092599999999997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49.559699999999999</v>
      </c>
      <c r="T58" s="92" t="s">
        <v>109</v>
      </c>
      <c r="U58" s="129" t="s">
        <v>606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49.026800000000001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48.493900000000004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47.960999999999999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358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372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390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390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416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453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1" t="s">
        <v>471</v>
      </c>
      <c r="B77" s="660">
        <v>42787</v>
      </c>
      <c r="C77" s="661">
        <v>20</v>
      </c>
      <c r="D77" s="662">
        <v>47.1</v>
      </c>
      <c r="E77" s="659">
        <v>54.78</v>
      </c>
      <c r="F77" s="659">
        <f t="shared" si="4"/>
        <v>153.6</v>
      </c>
      <c r="G77" s="659">
        <f t="shared" si="5"/>
        <v>942</v>
      </c>
      <c r="H77" s="663">
        <f t="shared" si="6"/>
        <v>0.16305732484076432</v>
      </c>
      <c r="I77" s="659"/>
    </row>
    <row r="78" spans="1:31" x14ac:dyDescent="0.25">
      <c r="A78" s="661" t="s">
        <v>489</v>
      </c>
      <c r="B78" s="660">
        <v>42792</v>
      </c>
      <c r="C78" s="661">
        <v>20</v>
      </c>
      <c r="D78" s="662">
        <v>47.1</v>
      </c>
      <c r="E78" s="659">
        <v>54.78</v>
      </c>
      <c r="F78" s="659">
        <f t="shared" si="4"/>
        <v>153.6</v>
      </c>
      <c r="G78" s="659">
        <f t="shared" si="5"/>
        <v>942</v>
      </c>
      <c r="H78" s="663">
        <f t="shared" si="6"/>
        <v>0.16305732484076432</v>
      </c>
      <c r="I78" s="659"/>
    </row>
    <row r="79" spans="1:31" x14ac:dyDescent="0.25">
      <c r="A79" s="661"/>
      <c r="B79" s="660">
        <v>42796</v>
      </c>
      <c r="C79" s="661">
        <v>0</v>
      </c>
      <c r="D79" s="662"/>
      <c r="E79" s="659"/>
      <c r="F79" s="659">
        <v>203.98</v>
      </c>
      <c r="G79" s="659"/>
      <c r="H79" s="663"/>
      <c r="I79" s="664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997" priority="29">
      <formula>F25&gt;0</formula>
    </cfRule>
    <cfRule type="expression" dxfId="996" priority="30">
      <formula>F25&lt;0</formula>
    </cfRule>
  </conditionalFormatting>
  <conditionalFormatting sqref="Q7">
    <cfRule type="expression" dxfId="995" priority="27">
      <formula>Q7&gt;0</formula>
    </cfRule>
    <cfRule type="expression" dxfId="994" priority="28">
      <formula>Q7&lt;0</formula>
    </cfRule>
  </conditionalFormatting>
  <conditionalFormatting sqref="Q8">
    <cfRule type="expression" dxfId="993" priority="25">
      <formula>Q8&gt;0</formula>
    </cfRule>
    <cfRule type="expression" dxfId="992" priority="26">
      <formula>Q8&lt;0</formula>
    </cfRule>
  </conditionalFormatting>
  <conditionalFormatting sqref="Q10">
    <cfRule type="expression" dxfId="991" priority="13">
      <formula>Q10&gt;0</formula>
    </cfRule>
    <cfRule type="expression" dxfId="990" priority="14">
      <formula>Q10&lt;0</formula>
    </cfRule>
  </conditionalFormatting>
  <conditionalFormatting sqref="M46">
    <cfRule type="expression" dxfId="989" priority="11">
      <formula>M46&gt;0</formula>
    </cfRule>
    <cfRule type="expression" dxfId="988" priority="12">
      <formula>M46&lt;0</formula>
    </cfRule>
  </conditionalFormatting>
  <conditionalFormatting sqref="F80:F88 H80:H88">
    <cfRule type="expression" dxfId="987" priority="9">
      <formula>F80&gt;0</formula>
    </cfRule>
    <cfRule type="expression" dxfId="986" priority="10">
      <formula>F80&lt;0</formula>
    </cfRule>
  </conditionalFormatting>
  <conditionalFormatting sqref="F75:F79">
    <cfRule type="expression" dxfId="985" priority="7">
      <formula>F75&gt;0</formula>
    </cfRule>
    <cfRule type="expression" dxfId="984" priority="8">
      <formula>F75&lt;0</formula>
    </cfRule>
  </conditionalFormatting>
  <conditionalFormatting sqref="H75:H79">
    <cfRule type="expression" dxfId="983" priority="5">
      <formula>H75&gt;0</formula>
    </cfRule>
    <cfRule type="expression" dxfId="982" priority="6">
      <formula>H75&lt;0</formula>
    </cfRule>
  </conditionalFormatting>
  <conditionalFormatting sqref="F71:F74">
    <cfRule type="expression" dxfId="981" priority="3">
      <formula>F71&gt;0</formula>
    </cfRule>
    <cfRule type="expression" dxfId="980" priority="4">
      <formula>F71&lt;0</formula>
    </cfRule>
  </conditionalFormatting>
  <conditionalFormatting sqref="H71:H74">
    <cfRule type="expression" dxfId="979" priority="1">
      <formula>H71&gt;0</formula>
    </cfRule>
    <cfRule type="expression" dxfId="97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58.75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58.75</v>
      </c>
      <c r="R4" s="499">
        <v>-8.9999999999999998E-4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64.625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64.037500000000009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63.45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62.862500000000004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62.275000000000006</v>
      </c>
      <c r="Q45" s="2"/>
      <c r="T45" s="92" t="s">
        <v>100</v>
      </c>
      <c r="U45" s="129" t="s">
        <v>668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61.6875</v>
      </c>
      <c r="Q46" s="2"/>
      <c r="T46" s="92" t="s">
        <v>101</v>
      </c>
      <c r="U46" s="129" t="s">
        <v>669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61.1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60.512500000000003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59.925000000000004</v>
      </c>
      <c r="Q49" s="2"/>
      <c r="T49" s="92" t="s">
        <v>122</v>
      </c>
      <c r="U49" s="129" t="s">
        <v>418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59.337499999999999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58.75</v>
      </c>
      <c r="Q51" s="2"/>
      <c r="T51" s="92" t="s">
        <v>105</v>
      </c>
      <c r="U51" s="129" t="s">
        <v>670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58.162500000000001</v>
      </c>
      <c r="Q52" s="2"/>
      <c r="T52" s="92" t="s">
        <v>106</v>
      </c>
      <c r="U52" s="129" t="s">
        <v>450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57.574999999999996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56.987499999999997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56.4</v>
      </c>
      <c r="T55" s="92" t="s">
        <v>108</v>
      </c>
      <c r="U55" s="129" t="s">
        <v>671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55.8125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55.224999999999994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54.637500000000003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54.050000000000004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53.462499999999999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52.875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77" priority="11">
      <formula>F34&gt;0</formula>
    </cfRule>
    <cfRule type="expression" dxfId="976" priority="12">
      <formula>F34&lt;0</formula>
    </cfRule>
  </conditionalFormatting>
  <conditionalFormatting sqref="Q7">
    <cfRule type="expression" dxfId="975" priority="9">
      <formula>Q7&gt;0</formula>
    </cfRule>
    <cfRule type="expression" dxfId="974" priority="10">
      <formula>Q7&lt;0</formula>
    </cfRule>
  </conditionalFormatting>
  <conditionalFormatting sqref="Q8">
    <cfRule type="expression" dxfId="973" priority="7">
      <formula>Q8&gt;0</formula>
    </cfRule>
    <cfRule type="expression" dxfId="972" priority="8">
      <formula>Q8&lt;0</formula>
    </cfRule>
  </conditionalFormatting>
  <conditionalFormatting sqref="F25:F33">
    <cfRule type="expression" dxfId="971" priority="5">
      <formula>F25&gt;0</formula>
    </cfRule>
    <cfRule type="expression" dxfId="970" priority="6">
      <formula>F25&lt;0</formula>
    </cfRule>
  </conditionalFormatting>
  <conditionalFormatting sqref="H25:H33">
    <cfRule type="expression" dxfId="969" priority="3">
      <formula>H25&gt;0</formula>
    </cfRule>
    <cfRule type="expression" dxfId="968" priority="4">
      <formula>H25&lt;0</formula>
    </cfRule>
  </conditionalFormatting>
  <conditionalFormatting sqref="M46">
    <cfRule type="expression" dxfId="967" priority="1">
      <formula>M46&gt;0</formula>
    </cfRule>
    <cfRule type="expression" dxfId="96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8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495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1">AC3/AC4-1</f>
        <v>-2.3062139654066449E-3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549</v>
      </c>
      <c r="M4" s="4"/>
      <c r="O4" s="11" t="s">
        <v>66</v>
      </c>
      <c r="Q4" s="55">
        <v>77.010000000000005</v>
      </c>
      <c r="R4" s="499">
        <v>-2.9999999999999997E-4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1"/>
        <v>-5.7324840764331197E-3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4620.6000000000004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1"/>
        <v>-4.4388078630309691E-3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1"/>
        <v>1.1427120365665733E-3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-130.88000000000284</v>
      </c>
      <c r="R7">
        <v>60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1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-130.88000000000284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1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-2.7545101736722609E-2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1"/>
        <v>2.5480952987644301E-4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1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1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1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1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1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1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1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1"/>
        <v>-2.0027537864563127E-3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1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1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1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1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1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1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1"/>
        <v>-2.0982473463342366E-3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1"/>
        <v>-4.0565457897971946E-3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1"/>
        <v>8.0545229244113337E-3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1"/>
        <v>1.4892032762472418E-3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1"/>
        <v>-1.0195307701756473E-2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1"/>
        <v>-8.5910652920972996E-4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1"/>
        <v>7.6675735839724091E-3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1"/>
        <v>8.7325349301397015E-3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1"/>
        <v>5.015045135406071E-3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1"/>
        <v>8.7840381478243579E-4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1"/>
        <v>3.0207677784770404E-3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1"/>
        <v>5.037148973681127E-4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1"/>
        <v>9.4063810855471441E-3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1"/>
        <v>-3.8119440914863301E-4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1"/>
        <v>2.1647777919266975E-3</v>
      </c>
    </row>
    <row r="39" spans="1:31" x14ac:dyDescent="0.25">
      <c r="A39" t="s">
        <v>398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1"/>
        <v>1.5780623463976129E-2</v>
      </c>
    </row>
    <row r="40" spans="1:31" ht="20.25" thickBot="1" x14ac:dyDescent="0.35">
      <c r="A40" t="s">
        <v>415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1"/>
        <v>3.6349474230819023E-3</v>
      </c>
    </row>
    <row r="41" spans="1:31" ht="15.75" thickTop="1" x14ac:dyDescent="0.25">
      <c r="A41" t="s">
        <v>415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84.711000000000013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1"/>
        <v>8.7742273441593355E-3</v>
      </c>
    </row>
    <row r="42" spans="1:31" ht="20.25" thickBot="1" x14ac:dyDescent="0.35">
      <c r="A42" t="s">
        <v>473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83.940900000000013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1"/>
        <v>3.8122781648481929E-3</v>
      </c>
    </row>
    <row r="43" spans="1:31" ht="15.75" thickTop="1" x14ac:dyDescent="0.25">
      <c r="A43" t="s">
        <v>475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83.170800000000014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1"/>
        <v>8.0837529817121556E-3</v>
      </c>
    </row>
    <row r="44" spans="1:31" x14ac:dyDescent="0.25">
      <c r="A44" t="s">
        <v>475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82.400700000000015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1"/>
        <v>8.8235294117646745E-3</v>
      </c>
    </row>
    <row r="45" spans="1:31" x14ac:dyDescent="0.25">
      <c r="A45" t="s">
        <v>506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81.630600000000015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1"/>
        <v>-4.0656662819033018E-2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80.860500000000002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1"/>
        <v>-1.0658545869813518E-2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" si="15">C47*(E47-D47)</f>
        <v>-42.078000000000202</v>
      </c>
      <c r="G47" s="40">
        <f t="shared" ref="G47" si="16">D47*C47</f>
        <v>4751.4780000000001</v>
      </c>
      <c r="H47" s="230">
        <f t="shared" ref="H47" si="17">(E47-D47)/D47</f>
        <v>-8.8557707727995802E-3</v>
      </c>
      <c r="I47" s="40"/>
      <c r="O47" s="82">
        <v>1.04</v>
      </c>
      <c r="P47" s="82">
        <f t="shared" si="5"/>
        <v>80.090400000000002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1"/>
        <v>1.6522623284187521E-3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79.320300000000003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1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78.550200000000004</v>
      </c>
      <c r="Q49" s="2"/>
      <c r="T49" s="92" t="s">
        <v>104</v>
      </c>
      <c r="U49" s="129" t="s">
        <v>509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1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77.780100000000004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1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77.010000000000005</v>
      </c>
      <c r="Q51" s="2"/>
      <c r="T51" s="92" t="s">
        <v>105</v>
      </c>
      <c r="U51" s="129" t="s">
        <v>672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1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76.239900000000006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1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75.469800000000006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1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74.699700000000007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1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73.929600000000008</v>
      </c>
      <c r="T55" s="92" t="s">
        <v>108</v>
      </c>
      <c r="U55" s="129" t="s">
        <v>673</v>
      </c>
      <c r="W55" s="132">
        <v>42755</v>
      </c>
      <c r="X55" s="10" t="s">
        <v>367</v>
      </c>
      <c r="Y55" s="10"/>
      <c r="Z55" s="10"/>
      <c r="AA55" s="10"/>
      <c r="AB55" s="94"/>
      <c r="AC55" s="10"/>
      <c r="AD55" s="2"/>
      <c r="AE55" s="137">
        <f t="shared" si="1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73.159500000000008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1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72.389399999999995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1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71.61930000000001</v>
      </c>
      <c r="T58" s="92" t="s">
        <v>109</v>
      </c>
      <c r="U58" s="129" t="s">
        <v>585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1"/>
        <v>2.3683887593569874E-2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70.84920000000001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1"/>
        <v>-7.4299634591961095E-3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70.079100000000011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1"/>
        <v>-2.0663668408897884E-3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69.309000000000012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1"/>
        <v>1.2169891687963119E-3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1"/>
        <v>1.1821204285186626E-2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1"/>
        <v>-6.1192020560518756E-3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1"/>
        <v>9.6379587297663605E-3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1"/>
        <v>2.0941087422732485E-2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1"/>
        <v>-7.5122073369225939E-3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65" priority="9">
      <formula>F57&gt;0</formula>
    </cfRule>
    <cfRule type="expression" dxfId="964" priority="10">
      <formula>F57&lt;0</formula>
    </cfRule>
  </conditionalFormatting>
  <conditionalFormatting sqref="Q7">
    <cfRule type="expression" dxfId="963" priority="7">
      <formula>Q7&gt;0</formula>
    </cfRule>
    <cfRule type="expression" dxfId="962" priority="8">
      <formula>Q7&lt;0</formula>
    </cfRule>
  </conditionalFormatting>
  <conditionalFormatting sqref="Q8">
    <cfRule type="expression" dxfId="961" priority="5">
      <formula>Q8&gt;0</formula>
    </cfRule>
    <cfRule type="expression" dxfId="960" priority="6">
      <formula>Q8&lt;0</formula>
    </cfRule>
  </conditionalFormatting>
  <conditionalFormatting sqref="F25:F56">
    <cfRule type="expression" dxfId="959" priority="3">
      <formula>F25&gt;0</formula>
    </cfRule>
    <cfRule type="expression" dxfId="958" priority="4">
      <formula>F25&lt;0</formula>
    </cfRule>
  </conditionalFormatting>
  <conditionalFormatting sqref="H25:H56">
    <cfRule type="expression" dxfId="957" priority="1">
      <formula>H25&gt;0</formula>
    </cfRule>
    <cfRule type="expression" dxfId="9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6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6000</v>
      </c>
      <c r="T2" s="42" t="s">
        <v>520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 t="s">
        <v>546</v>
      </c>
      <c r="M3" s="3"/>
      <c r="O3" s="11" t="s">
        <v>58</v>
      </c>
      <c r="Q3" s="507">
        <f>IF(Q2=0, Q4, (F31-K31-M31)/Q2)</f>
        <v>16.389371666666662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16.309999999999999</v>
      </c>
      <c r="R4" s="499">
        <v>2.07E-2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97859.999999999985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98336.229999999967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14139.34100000163</v>
      </c>
      <c r="R7">
        <v>4100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-476.22999999999593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-4.8428742895674981E-3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2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8400</v>
      </c>
      <c r="D31" s="18"/>
      <c r="E31" s="18"/>
      <c r="F31" s="18">
        <f>SUM(F2:F30)</f>
        <v>136793.4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330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2400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330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543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464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477</v>
      </c>
      <c r="B37" s="156">
        <v>42788</v>
      </c>
      <c r="C37" s="444">
        <v>6000</v>
      </c>
      <c r="D37" s="68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383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3" t="s">
        <v>78</v>
      </c>
      <c r="P41" s="703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19.898199999999999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19.735099999999999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19.571999999999999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19.408899999999999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19.245799999999999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19.082699999999999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18.919599999999996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18.756499999999996</v>
      </c>
      <c r="T49" s="135" t="s">
        <v>122</v>
      </c>
      <c r="U49" s="129" t="s">
        <v>455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18.593399999999995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18.430299999999995</v>
      </c>
      <c r="T51" s="135" t="s">
        <v>105</v>
      </c>
      <c r="U51" s="129" t="s">
        <v>674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2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18.267199999999999</v>
      </c>
      <c r="T52" s="135" t="s">
        <v>106</v>
      </c>
      <c r="U52" s="129" t="s">
        <v>675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2">
        <v>16.388999999999999</v>
      </c>
      <c r="E53" s="40">
        <v>15.98</v>
      </c>
      <c r="F53" s="40">
        <f t="shared" ref="F53" si="50">C53*(E53-D53)</f>
        <v>-2453.9999999999936</v>
      </c>
      <c r="G53" s="40">
        <f t="shared" ref="G53" si="51">D53*C53</f>
        <v>98334</v>
      </c>
      <c r="H53" s="231">
        <f t="shared" ref="H53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18.104099999999999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B54" s="156"/>
      <c r="C54" s="10"/>
      <c r="D54" s="241"/>
      <c r="E54" s="40"/>
      <c r="F54" s="40"/>
      <c r="G54" s="40"/>
      <c r="H54" s="230"/>
      <c r="I54" s="40"/>
      <c r="J54" s="40"/>
      <c r="K54" s="40"/>
      <c r="O54" s="82">
        <v>1.1000000000000001</v>
      </c>
      <c r="P54" s="82">
        <f>O54*$Q$4</f>
        <v>17.940999999999999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B55" s="156"/>
      <c r="C55" s="10"/>
      <c r="D55" s="241"/>
      <c r="E55" s="40"/>
      <c r="F55" s="40"/>
      <c r="G55" s="40"/>
      <c r="H55" s="230"/>
      <c r="I55" s="40"/>
      <c r="J55" s="40"/>
      <c r="K55" s="40"/>
      <c r="O55" s="82">
        <v>1.0900000000000001</v>
      </c>
      <c r="P55" s="82">
        <f t="shared" ref="P55:P74" si="53">O55*$Q$4</f>
        <v>17.777899999999999</v>
      </c>
      <c r="T55" s="135" t="s">
        <v>108</v>
      </c>
      <c r="U55" s="129" t="s">
        <v>676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17.614799999999999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17.451699999999999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17.288599999999999</v>
      </c>
      <c r="T58" s="135" t="s">
        <v>109</v>
      </c>
      <c r="U58" s="129" t="s">
        <v>607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17.125499999999999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16.962399999999999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16.799299999999999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16.636199999999999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16.473099999999999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16.309999999999999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16.146899999999999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15.983799999999999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15.820699999999999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15.657599999999999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15.494499999999999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15.331399999999999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15.1683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15.0052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14.842099999999999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14.678999999999998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14.515899999999998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14.352799999999998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14.189699999999998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14.026599999999998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13.863499999999998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354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354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391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395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406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407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411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414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422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433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438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462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464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955" priority="102">
      <formula>F79&gt;0</formula>
    </cfRule>
    <cfRule type="expression" dxfId="954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953" priority="95">
      <formula>F72&gt;0</formula>
    </cfRule>
    <cfRule type="expression" dxfId="952" priority="96">
      <formula>F72&lt;0</formula>
    </cfRule>
  </conditionalFormatting>
  <conditionalFormatting sqref="H72:H78">
    <cfRule type="expression" dxfId="951" priority="91">
      <formula>H72&gt;0</formula>
    </cfRule>
    <cfRule type="expression" dxfId="950" priority="92">
      <formula>H72&lt;0</formula>
    </cfRule>
  </conditionalFormatting>
  <conditionalFormatting sqref="Q8">
    <cfRule type="expression" dxfId="949" priority="77">
      <formula>Q8&gt;0</formula>
    </cfRule>
    <cfRule type="expression" dxfId="948" priority="78">
      <formula>Q8&lt;0</formula>
    </cfRule>
  </conditionalFormatting>
  <conditionalFormatting sqref="Q7">
    <cfRule type="expression" dxfId="947" priority="79">
      <formula>Q7&gt;0</formula>
    </cfRule>
    <cfRule type="expression" dxfId="946" priority="80">
      <formula>Q7&lt;0</formula>
    </cfRule>
  </conditionalFormatting>
  <conditionalFormatting sqref="F180:F186">
    <cfRule type="expression" dxfId="945" priority="51">
      <formula>F180&gt;0</formula>
    </cfRule>
    <cfRule type="expression" dxfId="944" priority="52">
      <formula>F180&lt;0</formula>
    </cfRule>
  </conditionalFormatting>
  <conditionalFormatting sqref="F105:F123 H105:H123">
    <cfRule type="expression" dxfId="943" priority="73">
      <formula>F105&gt;0</formula>
    </cfRule>
    <cfRule type="expression" dxfId="942" priority="74">
      <formula>F105&lt;0</formula>
    </cfRule>
  </conditionalFormatting>
  <conditionalFormatting sqref="F98:F104">
    <cfRule type="expression" dxfId="941" priority="71">
      <formula>F98&gt;0</formula>
    </cfRule>
    <cfRule type="expression" dxfId="940" priority="72">
      <formula>F98&lt;0</formula>
    </cfRule>
  </conditionalFormatting>
  <conditionalFormatting sqref="H98:H104">
    <cfRule type="expression" dxfId="939" priority="69">
      <formula>H98&gt;0</formula>
    </cfRule>
    <cfRule type="expression" dxfId="938" priority="70">
      <formula>H98&lt;0</formula>
    </cfRule>
  </conditionalFormatting>
  <conditionalFormatting sqref="F131:F149 H131:H149">
    <cfRule type="expression" dxfId="937" priority="67">
      <formula>F131&gt;0</formula>
    </cfRule>
    <cfRule type="expression" dxfId="936" priority="68">
      <formula>F131&lt;0</formula>
    </cfRule>
  </conditionalFormatting>
  <conditionalFormatting sqref="F124:F130">
    <cfRule type="expression" dxfId="935" priority="65">
      <formula>F124&gt;0</formula>
    </cfRule>
    <cfRule type="expression" dxfId="934" priority="66">
      <formula>F124&lt;0</formula>
    </cfRule>
  </conditionalFormatting>
  <conditionalFormatting sqref="H124:H130">
    <cfRule type="expression" dxfId="933" priority="63">
      <formula>H124&gt;0</formula>
    </cfRule>
    <cfRule type="expression" dxfId="932" priority="64">
      <formula>H124&lt;0</formula>
    </cfRule>
  </conditionalFormatting>
  <conditionalFormatting sqref="F157:F174 H157:H174">
    <cfRule type="expression" dxfId="931" priority="61">
      <formula>F157&gt;0</formula>
    </cfRule>
    <cfRule type="expression" dxfId="930" priority="62">
      <formula>F157&lt;0</formula>
    </cfRule>
  </conditionalFormatting>
  <conditionalFormatting sqref="F150:F156">
    <cfRule type="expression" dxfId="929" priority="59">
      <formula>F150&gt;0</formula>
    </cfRule>
    <cfRule type="expression" dxfId="928" priority="60">
      <formula>F150&lt;0</formula>
    </cfRule>
  </conditionalFormatting>
  <conditionalFormatting sqref="H150:H156">
    <cfRule type="expression" dxfId="927" priority="57">
      <formula>H150&gt;0</formula>
    </cfRule>
    <cfRule type="expression" dxfId="926" priority="58">
      <formula>H150&lt;0</formula>
    </cfRule>
  </conditionalFormatting>
  <conditionalFormatting sqref="F175:F179 H175:H179">
    <cfRule type="expression" dxfId="925" priority="55">
      <formula>F175&gt;0</formula>
    </cfRule>
    <cfRule type="expression" dxfId="924" priority="56">
      <formula>F175&lt;0</formula>
    </cfRule>
  </conditionalFormatting>
  <conditionalFormatting sqref="F187:F202 H187:H202">
    <cfRule type="expression" dxfId="923" priority="53">
      <formula>F187&gt;0</formula>
    </cfRule>
    <cfRule type="expression" dxfId="922" priority="54">
      <formula>F187&lt;0</formula>
    </cfRule>
  </conditionalFormatting>
  <conditionalFormatting sqref="H180:H186">
    <cfRule type="expression" dxfId="921" priority="49">
      <formula>H180&gt;0</formula>
    </cfRule>
    <cfRule type="expression" dxfId="920" priority="50">
      <formula>H180&lt;0</formula>
    </cfRule>
  </conditionalFormatting>
  <conditionalFormatting sqref="F203 H203">
    <cfRule type="expression" dxfId="919" priority="47">
      <formula>F203&gt;0</formula>
    </cfRule>
    <cfRule type="expression" dxfId="918" priority="48">
      <formula>F203&lt;0</formula>
    </cfRule>
  </conditionalFormatting>
  <conditionalFormatting sqref="F204:F208 H204:H208">
    <cfRule type="expression" dxfId="917" priority="45">
      <formula>F204&gt;0</formula>
    </cfRule>
    <cfRule type="expression" dxfId="916" priority="46">
      <formula>F204&lt;0</formula>
    </cfRule>
  </conditionalFormatting>
  <conditionalFormatting sqref="F216:F231 H216:H231">
    <cfRule type="expression" dxfId="915" priority="43">
      <formula>F216&gt;0</formula>
    </cfRule>
    <cfRule type="expression" dxfId="914" priority="44">
      <formula>F216&lt;0</formula>
    </cfRule>
  </conditionalFormatting>
  <conditionalFormatting sqref="F209:F215">
    <cfRule type="expression" dxfId="913" priority="41">
      <formula>F209&gt;0</formula>
    </cfRule>
    <cfRule type="expression" dxfId="912" priority="42">
      <formula>F209&lt;0</formula>
    </cfRule>
  </conditionalFormatting>
  <conditionalFormatting sqref="H209:H215">
    <cfRule type="expression" dxfId="911" priority="39">
      <formula>H209&gt;0</formula>
    </cfRule>
    <cfRule type="expression" dxfId="910" priority="40">
      <formula>H209&lt;0</formula>
    </cfRule>
  </conditionalFormatting>
  <conditionalFormatting sqref="F233:F238 H233:H238">
    <cfRule type="expression" dxfId="909" priority="37">
      <formula>F233&gt;0</formula>
    </cfRule>
    <cfRule type="expression" dxfId="908" priority="38">
      <formula>F233&lt;0</formula>
    </cfRule>
  </conditionalFormatting>
  <conditionalFormatting sqref="F239 H239">
    <cfRule type="expression" dxfId="907" priority="35">
      <formula>F239&gt;0</formula>
    </cfRule>
    <cfRule type="expression" dxfId="906" priority="36">
      <formula>F239&lt;0</formula>
    </cfRule>
  </conditionalFormatting>
  <conditionalFormatting sqref="F240:F244 H240:H244">
    <cfRule type="expression" dxfId="905" priority="33">
      <formula>F240&gt;0</formula>
    </cfRule>
    <cfRule type="expression" dxfId="904" priority="34">
      <formula>F240&lt;0</formula>
    </cfRule>
  </conditionalFormatting>
  <conditionalFormatting sqref="F252:F267 H252:H267">
    <cfRule type="expression" dxfId="903" priority="31">
      <formula>F252&gt;0</formula>
    </cfRule>
    <cfRule type="expression" dxfId="902" priority="32">
      <formula>F252&lt;0</formula>
    </cfRule>
  </conditionalFormatting>
  <conditionalFormatting sqref="F245:F251">
    <cfRule type="expression" dxfId="901" priority="29">
      <formula>F245&gt;0</formula>
    </cfRule>
    <cfRule type="expression" dxfId="900" priority="30">
      <formula>F245&lt;0</formula>
    </cfRule>
  </conditionalFormatting>
  <conditionalFormatting sqref="H245:H251">
    <cfRule type="expression" dxfId="899" priority="27">
      <formula>H245&gt;0</formula>
    </cfRule>
    <cfRule type="expression" dxfId="898" priority="28">
      <formula>H245&lt;0</formula>
    </cfRule>
  </conditionalFormatting>
  <conditionalFormatting sqref="F268:F273 H268:H273">
    <cfRule type="expression" dxfId="897" priority="25">
      <formula>F268&gt;0</formula>
    </cfRule>
    <cfRule type="expression" dxfId="896" priority="26">
      <formula>F268&lt;0</formula>
    </cfRule>
  </conditionalFormatting>
  <conditionalFormatting sqref="F274 H274">
    <cfRule type="expression" dxfId="895" priority="23">
      <formula>F274&gt;0</formula>
    </cfRule>
    <cfRule type="expression" dxfId="894" priority="24">
      <formula>F274&lt;0</formula>
    </cfRule>
  </conditionalFormatting>
  <conditionalFormatting sqref="F275:F279 H275:H279">
    <cfRule type="expression" dxfId="893" priority="21">
      <formula>F275&gt;0</formula>
    </cfRule>
    <cfRule type="expression" dxfId="892" priority="22">
      <formula>F275&lt;0</formula>
    </cfRule>
  </conditionalFormatting>
  <conditionalFormatting sqref="F287:F302 H287:H302">
    <cfRule type="expression" dxfId="891" priority="19">
      <formula>F287&gt;0</formula>
    </cfRule>
    <cfRule type="expression" dxfId="890" priority="20">
      <formula>F287&lt;0</formula>
    </cfRule>
  </conditionalFormatting>
  <conditionalFormatting sqref="F280:F286">
    <cfRule type="expression" dxfId="889" priority="17">
      <formula>F280&gt;0</formula>
    </cfRule>
    <cfRule type="expression" dxfId="888" priority="18">
      <formula>F280&lt;0</formula>
    </cfRule>
  </conditionalFormatting>
  <conditionalFormatting sqref="H280:H286">
    <cfRule type="expression" dxfId="887" priority="15">
      <formula>H280&gt;0</formula>
    </cfRule>
    <cfRule type="expression" dxfId="886" priority="16">
      <formula>H280&lt;0</formula>
    </cfRule>
  </conditionalFormatting>
  <conditionalFormatting sqref="M331">
    <cfRule type="expression" dxfId="885" priority="13">
      <formula>M331&gt;0</formula>
    </cfRule>
    <cfRule type="expression" dxfId="884" priority="14">
      <formula>M331&lt;0</formula>
    </cfRule>
  </conditionalFormatting>
  <conditionalFormatting sqref="F54:F68 H54:H68">
    <cfRule type="expression" dxfId="883" priority="11">
      <formula>F54&gt;0</formula>
    </cfRule>
    <cfRule type="expression" dxfId="882" priority="12">
      <formula>F54&lt;0</formula>
    </cfRule>
  </conditionalFormatting>
  <conditionalFormatting sqref="F42:F53">
    <cfRule type="expression" dxfId="881" priority="9">
      <formula>F42&gt;0</formula>
    </cfRule>
    <cfRule type="expression" dxfId="880" priority="10">
      <formula>F42&lt;0</formula>
    </cfRule>
  </conditionalFormatting>
  <conditionalFormatting sqref="H42:H53">
    <cfRule type="expression" dxfId="879" priority="7">
      <formula>H42&gt;0</formula>
    </cfRule>
    <cfRule type="expression" dxfId="878" priority="8">
      <formula>H42&lt;0</formula>
    </cfRule>
  </conditionalFormatting>
  <conditionalFormatting sqref="F36:F41 H36:H41">
    <cfRule type="expression" dxfId="877" priority="5">
      <formula>F36&gt;0</formula>
    </cfRule>
    <cfRule type="expression" dxfId="876" priority="6">
      <formula>F36&lt;0</formula>
    </cfRule>
  </conditionalFormatting>
  <conditionalFormatting sqref="J38:K38">
    <cfRule type="expression" dxfId="875" priority="3">
      <formula>J38&gt;0</formula>
    </cfRule>
    <cfRule type="expression" dxfId="874" priority="4">
      <formula>J38&lt;0</formula>
    </cfRule>
  </conditionalFormatting>
  <conditionalFormatting sqref="J39:K45 K44:K68">
    <cfRule type="expression" dxfId="873" priority="1">
      <formula>J39&gt;0</formula>
    </cfRule>
    <cfRule type="expression" dxfId="872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375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544</v>
      </c>
      <c r="M3" s="3"/>
      <c r="N3" s="4"/>
      <c r="O3" s="11" t="s">
        <v>58</v>
      </c>
      <c r="Q3" s="490">
        <f>IF(Q2=0, Q4, (F28-K28-M28)/Q2)</f>
        <v>31.861853333333332</v>
      </c>
      <c r="T3" s="1" t="s">
        <v>496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29.51</v>
      </c>
      <c r="R4" s="499">
        <v>6.7999999999999996E-3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44265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578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-1779.8100000000049</v>
      </c>
      <c r="R7">
        <v>1300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-3527.7799999999988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-7.3814078193400731E-2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543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360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360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396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423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440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394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397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465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474</v>
      </c>
      <c r="J41" s="40"/>
      <c r="K41" s="40"/>
      <c r="O41" s="82">
        <v>1.1000000000000001</v>
      </c>
      <c r="P41" s="82">
        <f>O41*$Q$4</f>
        <v>32.461000000000006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362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32.165900000000001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499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31.870800000000003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505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31.575700000000005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31.280600000000003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30.985500000000002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30.690400000000004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30.395300000000002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30.100200000000001</v>
      </c>
      <c r="Q49" s="2"/>
      <c r="T49" s="92" t="s">
        <v>104</v>
      </c>
      <c r="U49" s="87" t="s">
        <v>566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29.805100000000003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29.51</v>
      </c>
      <c r="Q51" s="2"/>
      <c r="T51" s="92" t="s">
        <v>105</v>
      </c>
      <c r="U51" s="87" t="s">
        <v>677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29.2149</v>
      </c>
      <c r="Q52" s="2"/>
      <c r="T52" s="92" t="s">
        <v>106</v>
      </c>
      <c r="U52" s="87" t="s">
        <v>678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28.919800000000002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28.624700000000001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28.329599999999999</v>
      </c>
      <c r="T55" s="92" t="s">
        <v>108</v>
      </c>
      <c r="U55" s="87" t="s">
        <v>679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28.034500000000001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27.7394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27.444300000000002</v>
      </c>
      <c r="T58" s="92" t="s">
        <v>109</v>
      </c>
      <c r="U58" s="87" t="s">
        <v>608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27.149200000000004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26.854100000000003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26.559000000000001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71" priority="49">
      <formula>F58&gt;0</formula>
    </cfRule>
    <cfRule type="expression" dxfId="870" priority="50">
      <formula>F58&lt;0</formula>
    </cfRule>
  </conditionalFormatting>
  <conditionalFormatting sqref="F63:F76 F79:F123 F126:F127">
    <cfRule type="expression" dxfId="869" priority="45">
      <formula>F63&gt;0</formula>
    </cfRule>
    <cfRule type="expression" dxfId="868" priority="46">
      <formula>F63&lt;0</formula>
    </cfRule>
  </conditionalFormatting>
  <conditionalFormatting sqref="F63:F76 F79:F123 F126:F127">
    <cfRule type="expression" dxfId="867" priority="47">
      <formula>F63&gt;0</formula>
    </cfRule>
    <cfRule type="expression" dxfId="866" priority="48">
      <formula>F63&lt;0</formula>
    </cfRule>
  </conditionalFormatting>
  <conditionalFormatting sqref="H58:H76 H79:H123 H126:H127">
    <cfRule type="expression" dxfId="865" priority="43">
      <formula>H58&gt;0</formula>
    </cfRule>
    <cfRule type="expression" dxfId="864" priority="44">
      <formula>H58&lt;0</formula>
    </cfRule>
  </conditionalFormatting>
  <conditionalFormatting sqref="F54:F57">
    <cfRule type="expression" dxfId="863" priority="37">
      <formula>F54&gt;0</formula>
    </cfRule>
    <cfRule type="expression" dxfId="862" priority="38">
      <formula>F54&lt;0</formula>
    </cfRule>
  </conditionalFormatting>
  <conditionalFormatting sqref="H54:H57">
    <cfRule type="expression" dxfId="861" priority="35">
      <formula>H54&gt;0</formula>
    </cfRule>
    <cfRule type="expression" dxfId="860" priority="36">
      <formula>H54&lt;0</formula>
    </cfRule>
  </conditionalFormatting>
  <conditionalFormatting sqref="Q8">
    <cfRule type="expression" dxfId="859" priority="31">
      <formula>Q8&gt;0</formula>
    </cfRule>
    <cfRule type="expression" dxfId="858" priority="32">
      <formula>Q8&lt;0</formula>
    </cfRule>
  </conditionalFormatting>
  <conditionalFormatting sqref="Q7">
    <cfRule type="expression" dxfId="857" priority="33">
      <formula>Q7&gt;0</formula>
    </cfRule>
    <cfRule type="expression" dxfId="856" priority="34">
      <formula>Q7&lt;0</formula>
    </cfRule>
  </conditionalFormatting>
  <conditionalFormatting sqref="F77">
    <cfRule type="expression" dxfId="855" priority="27">
      <formula>F77&gt;0</formula>
    </cfRule>
    <cfRule type="expression" dxfId="854" priority="28">
      <formula>F77&lt;0</formula>
    </cfRule>
  </conditionalFormatting>
  <conditionalFormatting sqref="F77">
    <cfRule type="expression" dxfId="853" priority="29">
      <formula>F77&gt;0</formula>
    </cfRule>
    <cfRule type="expression" dxfId="852" priority="30">
      <formula>F77&lt;0</formula>
    </cfRule>
  </conditionalFormatting>
  <conditionalFormatting sqref="H77">
    <cfRule type="expression" dxfId="851" priority="25">
      <formula>H77&gt;0</formula>
    </cfRule>
    <cfRule type="expression" dxfId="850" priority="26">
      <formula>H77&lt;0</formula>
    </cfRule>
  </conditionalFormatting>
  <conditionalFormatting sqref="F78">
    <cfRule type="expression" dxfId="849" priority="21">
      <formula>F78&gt;0</formula>
    </cfRule>
    <cfRule type="expression" dxfId="848" priority="22">
      <formula>F78&lt;0</formula>
    </cfRule>
  </conditionalFormatting>
  <conditionalFormatting sqref="F78">
    <cfRule type="expression" dxfId="847" priority="23">
      <formula>F78&gt;0</formula>
    </cfRule>
    <cfRule type="expression" dxfId="846" priority="24">
      <formula>F78&lt;0</formula>
    </cfRule>
  </conditionalFormatting>
  <conditionalFormatting sqref="H78">
    <cfRule type="expression" dxfId="845" priority="19">
      <formula>H78&gt;0</formula>
    </cfRule>
    <cfRule type="expression" dxfId="844" priority="20">
      <formula>H78&lt;0</formula>
    </cfRule>
  </conditionalFormatting>
  <conditionalFormatting sqref="F124:F125">
    <cfRule type="expression" dxfId="843" priority="15">
      <formula>F124&gt;0</formula>
    </cfRule>
    <cfRule type="expression" dxfId="842" priority="16">
      <formula>F124&lt;0</formula>
    </cfRule>
  </conditionalFormatting>
  <conditionalFormatting sqref="F124:F125">
    <cfRule type="expression" dxfId="841" priority="17">
      <formula>F124&gt;0</formula>
    </cfRule>
    <cfRule type="expression" dxfId="840" priority="18">
      <formula>F124&lt;0</formula>
    </cfRule>
  </conditionalFormatting>
  <conditionalFormatting sqref="H124:H125">
    <cfRule type="expression" dxfId="839" priority="13">
      <formula>H124&gt;0</formula>
    </cfRule>
    <cfRule type="expression" dxfId="838" priority="14">
      <formula>H124&lt;0</formula>
    </cfRule>
  </conditionalFormatting>
  <conditionalFormatting sqref="F35:F48">
    <cfRule type="expression" dxfId="837" priority="11">
      <formula>F35&gt;0</formula>
    </cfRule>
    <cfRule type="expression" dxfId="836" priority="12">
      <formula>F35&lt;0</formula>
    </cfRule>
  </conditionalFormatting>
  <conditionalFormatting sqref="H35:H48">
    <cfRule type="expression" dxfId="835" priority="9">
      <formula>H35&gt;0</formula>
    </cfRule>
    <cfRule type="expression" dxfId="834" priority="10">
      <formula>H35&lt;0</formula>
    </cfRule>
  </conditionalFormatting>
  <conditionalFormatting sqref="Q10">
    <cfRule type="expression" dxfId="833" priority="7">
      <formula>Q10&gt;0</formula>
    </cfRule>
    <cfRule type="expression" dxfId="832" priority="8">
      <formula>Q10&lt;0</formula>
    </cfRule>
  </conditionalFormatting>
  <conditionalFormatting sqref="J45:K45">
    <cfRule type="expression" dxfId="831" priority="5">
      <formula>J45&gt;0</formula>
    </cfRule>
    <cfRule type="expression" dxfId="830" priority="6">
      <formula>J45&lt;0</formula>
    </cfRule>
  </conditionalFormatting>
  <conditionalFormatting sqref="K46">
    <cfRule type="expression" dxfId="829" priority="3">
      <formula>K46&gt;0</formula>
    </cfRule>
    <cfRule type="expression" dxfId="828" priority="4">
      <formula>K46&lt;0</formula>
    </cfRule>
  </conditionalFormatting>
  <conditionalFormatting sqref="K47:K51">
    <cfRule type="expression" dxfId="827" priority="1">
      <formula>K47&gt;0</formula>
    </cfRule>
    <cfRule type="expression" dxfId="826" priority="2">
      <formula>K47&lt;0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>
        <v>42830</v>
      </c>
      <c r="X2" s="10">
        <v>11.48</v>
      </c>
      <c r="Y2" s="10">
        <v>11.5</v>
      </c>
      <c r="Z2" s="10">
        <v>11.25</v>
      </c>
      <c r="AA2" s="10">
        <v>11.26</v>
      </c>
      <c r="AB2" s="94">
        <v>42698700</v>
      </c>
      <c r="AC2" s="10">
        <v>11.26</v>
      </c>
      <c r="AD2" s="2">
        <f>Y2-Z2</f>
        <v>0.25</v>
      </c>
      <c r="AE2" s="137">
        <f>AC2/AC3-1</f>
        <v>-9.6745822339489029E-3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11.27</v>
      </c>
      <c r="T3" s="1"/>
      <c r="W3" s="132">
        <v>42829</v>
      </c>
      <c r="X3" s="10">
        <v>11.38</v>
      </c>
      <c r="Y3" s="10">
        <v>11.48</v>
      </c>
      <c r="Z3" s="10">
        <v>11.28</v>
      </c>
      <c r="AA3" s="10">
        <v>11.37</v>
      </c>
      <c r="AB3" s="94">
        <v>40010200</v>
      </c>
      <c r="AC3" s="10">
        <v>11.37</v>
      </c>
      <c r="AD3" s="2">
        <f t="shared" ref="AD3:AD66" si="0">Y3-Z3</f>
        <v>0.20000000000000107</v>
      </c>
      <c r="AE3" s="137">
        <f t="shared" ref="AE3:AE66" si="1">AC3/AC4-1</f>
        <v>-6.1188811188811476E-3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11.27</v>
      </c>
      <c r="R4" s="499">
        <v>8.9999999999999998E-4</v>
      </c>
      <c r="T4" s="162"/>
      <c r="W4" s="132">
        <v>42828</v>
      </c>
      <c r="X4" s="10">
        <v>11.64</v>
      </c>
      <c r="Y4" s="10">
        <v>11.64</v>
      </c>
      <c r="Z4" s="10">
        <v>11.28</v>
      </c>
      <c r="AA4" s="10">
        <v>11.44</v>
      </c>
      <c r="AB4" s="94">
        <v>65576800</v>
      </c>
      <c r="AC4" s="10">
        <v>11.44</v>
      </c>
      <c r="AD4" s="2">
        <f t="shared" si="0"/>
        <v>0.36000000000000121</v>
      </c>
      <c r="AE4" s="137">
        <f t="shared" si="1"/>
        <v>-1.718213058419249E-2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11.66</v>
      </c>
      <c r="Y5" s="10">
        <v>11.68</v>
      </c>
      <c r="Z5" s="10">
        <v>11.6</v>
      </c>
      <c r="AA5" s="10">
        <v>11.64</v>
      </c>
      <c r="AB5" s="94">
        <v>26623800</v>
      </c>
      <c r="AC5" s="10">
        <v>11.64</v>
      </c>
      <c r="AD5" s="2">
        <f t="shared" si="0"/>
        <v>8.0000000000000071E-2</v>
      </c>
      <c r="AE5" s="137">
        <f t="shared" si="1"/>
        <v>-3.424657534246478E-3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11.67</v>
      </c>
      <c r="Y6" s="10">
        <v>11.74</v>
      </c>
      <c r="Z6" s="10">
        <v>11.61</v>
      </c>
      <c r="AA6" s="10">
        <v>11.68</v>
      </c>
      <c r="AB6" s="94">
        <v>27973800</v>
      </c>
      <c r="AC6" s="10">
        <v>11.68</v>
      </c>
      <c r="AD6" s="2">
        <f t="shared" si="0"/>
        <v>0.13000000000000078</v>
      </c>
      <c r="AE6" s="137">
        <f t="shared" si="1"/>
        <v>0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42823</v>
      </c>
      <c r="X7" s="10">
        <v>11.73</v>
      </c>
      <c r="Y7" s="10">
        <v>11.76</v>
      </c>
      <c r="Z7" s="10">
        <v>11.64</v>
      </c>
      <c r="AA7" s="10">
        <v>11.68</v>
      </c>
      <c r="AB7" s="94">
        <v>35682800</v>
      </c>
      <c r="AC7" s="10">
        <v>11.68</v>
      </c>
      <c r="AD7" s="2">
        <f t="shared" si="0"/>
        <v>0.11999999999999922</v>
      </c>
      <c r="AE7" s="137">
        <f t="shared" si="1"/>
        <v>2.5751072961373023E-3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11.51</v>
      </c>
      <c r="Y8" s="10">
        <v>11.8</v>
      </c>
      <c r="Z8" s="10">
        <v>11.48</v>
      </c>
      <c r="AA8" s="10">
        <v>11.65</v>
      </c>
      <c r="AB8" s="94">
        <v>57520100</v>
      </c>
      <c r="AC8" s="10">
        <v>11.65</v>
      </c>
      <c r="AD8" s="2">
        <f t="shared" si="0"/>
        <v>0.32000000000000028</v>
      </c>
      <c r="AE8" s="137">
        <f t="shared" si="1"/>
        <v>1.6579406631762605E-2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11.51</v>
      </c>
      <c r="Y9" s="10">
        <v>11.55</v>
      </c>
      <c r="Z9" s="10">
        <v>11.41</v>
      </c>
      <c r="AA9" s="10">
        <v>11.46</v>
      </c>
      <c r="AB9" s="94">
        <v>57579500</v>
      </c>
      <c r="AC9" s="10">
        <v>11.46</v>
      </c>
      <c r="AD9" s="2">
        <f t="shared" si="0"/>
        <v>0.14000000000000057</v>
      </c>
      <c r="AE9" s="137">
        <f t="shared" si="1"/>
        <v>-1.376936316695343E-2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42818</v>
      </c>
      <c r="X10" s="10">
        <v>11.66</v>
      </c>
      <c r="Y10" s="10">
        <v>11.77</v>
      </c>
      <c r="Z10" s="10">
        <v>11.55</v>
      </c>
      <c r="AA10" s="10">
        <v>11.62</v>
      </c>
      <c r="AB10" s="94">
        <v>43597200</v>
      </c>
      <c r="AC10" s="10">
        <v>11.62</v>
      </c>
      <c r="AD10" s="2">
        <f t="shared" si="0"/>
        <v>0.21999999999999886</v>
      </c>
      <c r="AE10" s="137">
        <f t="shared" si="1"/>
        <v>-4.2844901456727813E-3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>
        <v>42817</v>
      </c>
      <c r="X11" s="10">
        <v>11.57</v>
      </c>
      <c r="Y11" s="10">
        <v>11.75</v>
      </c>
      <c r="Z11" s="10">
        <v>11.5</v>
      </c>
      <c r="AA11" s="10">
        <v>11.67</v>
      </c>
      <c r="AB11" s="94">
        <v>71064000</v>
      </c>
      <c r="AC11" s="10">
        <v>11.67</v>
      </c>
      <c r="AD11" s="2">
        <f t="shared" si="0"/>
        <v>0.25</v>
      </c>
      <c r="AE11" s="137">
        <f t="shared" si="1"/>
        <v>-8.4961767204757566E-3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11.72</v>
      </c>
      <c r="Y12" s="10">
        <v>11.83</v>
      </c>
      <c r="Z12" s="10">
        <v>11.62</v>
      </c>
      <c r="AA12" s="10">
        <v>11.77</v>
      </c>
      <c r="AB12" s="94">
        <v>52014600</v>
      </c>
      <c r="AC12" s="10">
        <v>11.77</v>
      </c>
      <c r="AD12" s="2">
        <f t="shared" si="0"/>
        <v>0.21000000000000085</v>
      </c>
      <c r="AE12" s="137">
        <f t="shared" si="1"/>
        <v>4.2662116040954601E-3</v>
      </c>
    </row>
    <row r="13" spans="1:31" x14ac:dyDescent="0.25">
      <c r="H13" s="71"/>
      <c r="W13" s="132">
        <v>42815</v>
      </c>
      <c r="X13" s="10">
        <v>12.3</v>
      </c>
      <c r="Y13" s="10">
        <v>12.32</v>
      </c>
      <c r="Z13" s="10">
        <v>11.7</v>
      </c>
      <c r="AA13" s="10">
        <v>11.72</v>
      </c>
      <c r="AB13" s="94">
        <v>100764400</v>
      </c>
      <c r="AC13" s="10">
        <v>11.72</v>
      </c>
      <c r="AD13" s="2">
        <f t="shared" si="0"/>
        <v>0.62000000000000099</v>
      </c>
      <c r="AE13" s="137">
        <f t="shared" si="1"/>
        <v>-4.5602605863192092E-2</v>
      </c>
    </row>
    <row r="14" spans="1:31" x14ac:dyDescent="0.25">
      <c r="H14" s="71"/>
      <c r="W14" s="132">
        <v>42814</v>
      </c>
      <c r="X14" s="10">
        <v>12.48</v>
      </c>
      <c r="Y14" s="10">
        <v>12.49</v>
      </c>
      <c r="Z14" s="10">
        <v>12.25</v>
      </c>
      <c r="AA14" s="10">
        <v>12.28</v>
      </c>
      <c r="AB14" s="94">
        <v>44791100</v>
      </c>
      <c r="AC14" s="10">
        <v>12.28</v>
      </c>
      <c r="AD14" s="2">
        <f t="shared" si="0"/>
        <v>0.24000000000000021</v>
      </c>
      <c r="AE14" s="137">
        <f t="shared" si="1"/>
        <v>-1.602564102564108E-2</v>
      </c>
    </row>
    <row r="15" spans="1:31" x14ac:dyDescent="0.25">
      <c r="H15" s="71"/>
      <c r="W15" s="132">
        <v>42811</v>
      </c>
      <c r="X15" s="10">
        <v>12.74</v>
      </c>
      <c r="Y15" s="10">
        <v>12.74</v>
      </c>
      <c r="Z15" s="10">
        <v>12.45</v>
      </c>
      <c r="AA15" s="10">
        <v>12.48</v>
      </c>
      <c r="AB15" s="94">
        <v>54771300</v>
      </c>
      <c r="AC15" s="10">
        <v>12.48</v>
      </c>
      <c r="AD15" s="2">
        <f t="shared" si="0"/>
        <v>0.29000000000000092</v>
      </c>
      <c r="AE15" s="137">
        <f t="shared" si="1"/>
        <v>-1.7322834645669194E-2</v>
      </c>
    </row>
    <row r="16" spans="1:31" x14ac:dyDescent="0.25">
      <c r="H16" s="71"/>
      <c r="W16" s="132">
        <v>42810</v>
      </c>
      <c r="X16" s="10">
        <v>12.65</v>
      </c>
      <c r="Y16" s="10">
        <v>12.72</v>
      </c>
      <c r="Z16" s="10">
        <v>12.59</v>
      </c>
      <c r="AA16" s="10">
        <v>12.7</v>
      </c>
      <c r="AB16" s="94">
        <v>28766800</v>
      </c>
      <c r="AC16" s="10">
        <v>12.7</v>
      </c>
      <c r="AD16" s="2">
        <f t="shared" si="0"/>
        <v>0.13000000000000078</v>
      </c>
      <c r="AE16" s="137">
        <f t="shared" si="1"/>
        <v>3.9525691699604515E-3</v>
      </c>
    </row>
    <row r="17" spans="1:31" x14ac:dyDescent="0.25">
      <c r="H17" s="71"/>
      <c r="W17" s="132">
        <v>42809</v>
      </c>
      <c r="X17" s="10">
        <v>12.56</v>
      </c>
      <c r="Y17" s="10">
        <v>12.65</v>
      </c>
      <c r="Z17" s="10">
        <v>12.52</v>
      </c>
      <c r="AA17" s="10">
        <v>12.65</v>
      </c>
      <c r="AB17" s="94">
        <v>32929600</v>
      </c>
      <c r="AC17" s="10">
        <v>12.65</v>
      </c>
      <c r="AD17" s="2">
        <f t="shared" si="0"/>
        <v>0.13000000000000078</v>
      </c>
      <c r="AE17" s="137">
        <f t="shared" si="1"/>
        <v>7.9681274900398336E-3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12.51</v>
      </c>
      <c r="Y18" s="10">
        <v>12.56</v>
      </c>
      <c r="Z18" s="10">
        <v>12.45</v>
      </c>
      <c r="AA18" s="10">
        <v>12.55</v>
      </c>
      <c r="AB18" s="94">
        <v>26933600</v>
      </c>
      <c r="AC18" s="10">
        <v>12.55</v>
      </c>
      <c r="AD18" s="2">
        <f t="shared" si="0"/>
        <v>0.11000000000000121</v>
      </c>
      <c r="AE18" s="137">
        <f t="shared" si="1"/>
        <v>7.9744816586924117E-4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12.56</v>
      </c>
      <c r="Y19" s="10">
        <v>12.63</v>
      </c>
      <c r="Z19" s="10">
        <v>12.5</v>
      </c>
      <c r="AA19" s="10">
        <v>12.54</v>
      </c>
      <c r="AB19" s="94">
        <v>22422900</v>
      </c>
      <c r="AC19" s="10">
        <v>12.54</v>
      </c>
      <c r="AD19" s="2">
        <f t="shared" si="0"/>
        <v>0.13000000000000078</v>
      </c>
      <c r="AE19" s="137">
        <f t="shared" si="1"/>
        <v>7.9808459696728562E-4</v>
      </c>
    </row>
    <row r="20" spans="1:31" x14ac:dyDescent="0.25">
      <c r="W20" s="132">
        <v>42804</v>
      </c>
      <c r="X20" s="10">
        <v>12.55</v>
      </c>
      <c r="Y20" s="10">
        <v>12.63</v>
      </c>
      <c r="Z20" s="10">
        <v>12.47</v>
      </c>
      <c r="AA20" s="10">
        <v>12.53</v>
      </c>
      <c r="AB20" s="94">
        <v>34704700</v>
      </c>
      <c r="AC20" s="10">
        <v>12.53</v>
      </c>
      <c r="AD20" s="2">
        <f t="shared" si="0"/>
        <v>0.16000000000000014</v>
      </c>
      <c r="AE20" s="137">
        <f t="shared" si="1"/>
        <v>2.3999999999999577E-3</v>
      </c>
    </row>
    <row r="21" spans="1:31" x14ac:dyDescent="0.25">
      <c r="W21" s="132">
        <v>42803</v>
      </c>
      <c r="X21" s="10">
        <v>12.54</v>
      </c>
      <c r="Y21" s="10">
        <v>12.54</v>
      </c>
      <c r="Z21" s="10">
        <v>12.4</v>
      </c>
      <c r="AA21" s="10">
        <v>12.5</v>
      </c>
      <c r="AB21" s="94">
        <v>29102400</v>
      </c>
      <c r="AC21" s="10">
        <v>12.5</v>
      </c>
      <c r="AD21" s="2">
        <f t="shared" si="0"/>
        <v>0.13999999999999879</v>
      </c>
      <c r="AE21" s="137">
        <f t="shared" si="1"/>
        <v>-2.3942537909017458E-3</v>
      </c>
    </row>
    <row r="22" spans="1:31" x14ac:dyDescent="0.25">
      <c r="W22" s="132">
        <v>42802</v>
      </c>
      <c r="X22" s="10">
        <v>12.5</v>
      </c>
      <c r="Y22" s="10">
        <v>12.64</v>
      </c>
      <c r="Z22" s="10">
        <v>12.46</v>
      </c>
      <c r="AA22" s="10">
        <v>12.53</v>
      </c>
      <c r="AB22" s="94">
        <v>27313000</v>
      </c>
      <c r="AC22" s="10">
        <v>12.53</v>
      </c>
      <c r="AD22" s="2">
        <f t="shared" si="0"/>
        <v>0.17999999999999972</v>
      </c>
      <c r="AE22" s="137">
        <f t="shared" si="1"/>
        <v>5.6179775280897903E-3</v>
      </c>
    </row>
    <row r="23" spans="1:31" x14ac:dyDescent="0.25">
      <c r="W23" s="132">
        <v>42801</v>
      </c>
      <c r="X23" s="10">
        <v>12.51</v>
      </c>
      <c r="Y23" s="10">
        <v>12.53</v>
      </c>
      <c r="Z23" s="10">
        <v>12.42</v>
      </c>
      <c r="AA23" s="10">
        <v>12.46</v>
      </c>
      <c r="AB23" s="94">
        <v>24642200</v>
      </c>
      <c r="AC23" s="10">
        <v>12.46</v>
      </c>
      <c r="AD23" s="2">
        <f t="shared" si="0"/>
        <v>0.10999999999999943</v>
      </c>
      <c r="AE23" s="137">
        <f t="shared" si="1"/>
        <v>-4.7923322683705027E-3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12.58</v>
      </c>
      <c r="Y24" s="10">
        <v>12.6</v>
      </c>
      <c r="Z24" s="10">
        <v>12.5</v>
      </c>
      <c r="AA24" s="10">
        <v>12.52</v>
      </c>
      <c r="AB24" s="94">
        <v>28603800</v>
      </c>
      <c r="AC24" s="10">
        <v>12.52</v>
      </c>
      <c r="AD24" s="2">
        <f t="shared" si="0"/>
        <v>9.9999999999999645E-2</v>
      </c>
      <c r="AE24" s="137">
        <f t="shared" si="1"/>
        <v>-1.0276679841897285E-2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42797</v>
      </c>
      <c r="X25" s="10">
        <v>12.66</v>
      </c>
      <c r="Y25" s="10">
        <v>12.71</v>
      </c>
      <c r="Z25" s="10">
        <v>12.53</v>
      </c>
      <c r="AA25" s="10">
        <v>12.65</v>
      </c>
      <c r="AB25" s="94">
        <v>30429200</v>
      </c>
      <c r="AC25" s="10">
        <v>12.65</v>
      </c>
      <c r="AD25" s="2">
        <f t="shared" si="0"/>
        <v>0.18000000000000149</v>
      </c>
      <c r="AE25" s="137">
        <f t="shared" si="1"/>
        <v>-7.898894154818592E-4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42796</v>
      </c>
      <c r="X26" s="10">
        <v>12.72</v>
      </c>
      <c r="Y26" s="10">
        <v>12.75</v>
      </c>
      <c r="Z26" s="10">
        <v>12.58</v>
      </c>
      <c r="AA26" s="10">
        <v>12.66</v>
      </c>
      <c r="AB26" s="94">
        <v>33171700</v>
      </c>
      <c r="AC26" s="10">
        <v>12.66</v>
      </c>
      <c r="AD26" s="2">
        <f t="shared" si="0"/>
        <v>0.16999999999999993</v>
      </c>
      <c r="AE26" s="137">
        <f t="shared" si="1"/>
        <v>-2.3640661938534313E-3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42795</v>
      </c>
      <c r="X27" s="10">
        <v>12.66</v>
      </c>
      <c r="Y27" s="10">
        <v>12.75</v>
      </c>
      <c r="Z27" s="10">
        <v>12.65</v>
      </c>
      <c r="AA27" s="10">
        <v>12.69</v>
      </c>
      <c r="AB27" s="94">
        <v>36118200</v>
      </c>
      <c r="AC27" s="10">
        <v>12.69</v>
      </c>
      <c r="AD27" s="2">
        <f t="shared" si="0"/>
        <v>9.9999999999999645E-2</v>
      </c>
      <c r="AE27" s="137">
        <f t="shared" si="1"/>
        <v>1.276935355147657E-2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42794</v>
      </c>
      <c r="X28" s="10">
        <v>12.63</v>
      </c>
      <c r="Y28" s="10">
        <v>12.66</v>
      </c>
      <c r="Z28" s="10">
        <v>12.45</v>
      </c>
      <c r="AA28" s="10">
        <v>12.53</v>
      </c>
      <c r="AB28" s="94">
        <v>36020600</v>
      </c>
      <c r="AC28" s="10">
        <v>12.53</v>
      </c>
      <c r="AD28" s="2">
        <f t="shared" si="0"/>
        <v>0.21000000000000085</v>
      </c>
      <c r="AE28" s="137">
        <f t="shared" si="1"/>
        <v>-1.0268562401263837E-2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42793</v>
      </c>
      <c r="X29" s="10">
        <v>12.49</v>
      </c>
      <c r="Y29" s="10">
        <v>12.68</v>
      </c>
      <c r="Z29" s="10">
        <v>12.43</v>
      </c>
      <c r="AA29" s="10">
        <v>12.66</v>
      </c>
      <c r="AB29" s="94">
        <v>41633600</v>
      </c>
      <c r="AC29" s="10">
        <v>12.66</v>
      </c>
      <c r="AD29" s="2">
        <f t="shared" si="0"/>
        <v>0.25</v>
      </c>
      <c r="AE29" s="137">
        <f t="shared" si="1"/>
        <v>1.5236567762630271E-2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42790</v>
      </c>
      <c r="X30" s="10">
        <v>12.51</v>
      </c>
      <c r="Y30" s="10">
        <v>12.51</v>
      </c>
      <c r="Z30" s="10">
        <v>12.38</v>
      </c>
      <c r="AA30" s="10">
        <v>12.47</v>
      </c>
      <c r="AB30" s="94">
        <v>35985500</v>
      </c>
      <c r="AC30" s="10">
        <v>12.47</v>
      </c>
      <c r="AD30" s="2">
        <f t="shared" si="0"/>
        <v>0.12999999999999901</v>
      </c>
      <c r="AE30" s="137">
        <f t="shared" si="1"/>
        <v>-7.1656050955414274E-3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42789</v>
      </c>
      <c r="X31" s="10">
        <v>12.7</v>
      </c>
      <c r="Y31" s="10">
        <v>12.72</v>
      </c>
      <c r="Z31" s="10">
        <v>12.55</v>
      </c>
      <c r="AA31" s="10">
        <v>12.56</v>
      </c>
      <c r="AB31" s="94">
        <v>22359700</v>
      </c>
      <c r="AC31" s="10">
        <v>12.56</v>
      </c>
      <c r="AD31" s="2">
        <f t="shared" si="0"/>
        <v>0.16999999999999993</v>
      </c>
      <c r="AE31" s="137">
        <f t="shared" si="1"/>
        <v>-8.6819258089976259E-3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42788</v>
      </c>
      <c r="X32" s="10">
        <v>12.66</v>
      </c>
      <c r="Y32" s="10">
        <v>12.77</v>
      </c>
      <c r="Z32" s="10">
        <v>12.65</v>
      </c>
      <c r="AA32" s="10">
        <v>12.67</v>
      </c>
      <c r="AB32" s="94">
        <v>24697400</v>
      </c>
      <c r="AC32" s="10">
        <v>12.67</v>
      </c>
      <c r="AD32" s="2">
        <f t="shared" si="0"/>
        <v>0.11999999999999922</v>
      </c>
      <c r="AE32" s="137">
        <f t="shared" si="1"/>
        <v>-1.5760441292356209E-3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42787</v>
      </c>
      <c r="X33" s="10">
        <v>12.61</v>
      </c>
      <c r="Y33" s="10">
        <v>12.72</v>
      </c>
      <c r="Z33" s="10">
        <v>12.61</v>
      </c>
      <c r="AA33" s="10">
        <v>12.69</v>
      </c>
      <c r="AB33" s="94">
        <v>28157700</v>
      </c>
      <c r="AC33" s="10">
        <v>12.69</v>
      </c>
      <c r="AD33" s="2">
        <f t="shared" si="0"/>
        <v>0.11000000000000121</v>
      </c>
      <c r="AE33" s="137">
        <f t="shared" si="1"/>
        <v>8.7440381558028246E-3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42783</v>
      </c>
      <c r="X34" s="10">
        <v>12.5</v>
      </c>
      <c r="Y34" s="10">
        <v>12.58</v>
      </c>
      <c r="Z34" s="10">
        <v>12.42</v>
      </c>
      <c r="AA34" s="10">
        <v>12.58</v>
      </c>
      <c r="AB34" s="94">
        <v>26276700</v>
      </c>
      <c r="AC34" s="10">
        <v>12.58</v>
      </c>
      <c r="AD34" s="2">
        <f t="shared" si="0"/>
        <v>0.16000000000000014</v>
      </c>
      <c r="AE34" s="137">
        <f t="shared" si="1"/>
        <v>3.1897926634769647E-3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42782</v>
      </c>
      <c r="X35" s="10">
        <v>12.61</v>
      </c>
      <c r="Y35" s="10">
        <v>12.64</v>
      </c>
      <c r="Z35" s="10">
        <v>12.48</v>
      </c>
      <c r="AA35" s="10">
        <v>12.54</v>
      </c>
      <c r="AB35" s="94">
        <v>22839000</v>
      </c>
      <c r="AC35" s="10">
        <v>12.54</v>
      </c>
      <c r="AD35" s="2">
        <f t="shared" si="0"/>
        <v>0.16000000000000014</v>
      </c>
      <c r="AE35" s="137">
        <f t="shared" si="1"/>
        <v>-7.1258907363421775E-3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42781</v>
      </c>
      <c r="X36" s="10">
        <v>12.62</v>
      </c>
      <c r="Y36" s="10">
        <v>12.64</v>
      </c>
      <c r="Z36" s="10">
        <v>12.55</v>
      </c>
      <c r="AA36" s="10">
        <v>12.63</v>
      </c>
      <c r="AB36" s="94">
        <v>25003400</v>
      </c>
      <c r="AC36" s="10">
        <v>12.63</v>
      </c>
      <c r="AD36" s="2">
        <f t="shared" si="0"/>
        <v>8.9999999999999858E-2</v>
      </c>
      <c r="AE36" s="137">
        <f t="shared" si="1"/>
        <v>-1.5810276679841806E-3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42780</v>
      </c>
      <c r="X37" s="10">
        <v>12.64</v>
      </c>
      <c r="Y37" s="10">
        <v>12.7</v>
      </c>
      <c r="Z37" s="10">
        <v>12.59</v>
      </c>
      <c r="AA37" s="10">
        <v>12.65</v>
      </c>
      <c r="AB37" s="94">
        <v>28320000</v>
      </c>
      <c r="AC37" s="10">
        <v>12.65</v>
      </c>
      <c r="AD37" s="2">
        <f t="shared" si="0"/>
        <v>0.10999999999999943</v>
      </c>
      <c r="AE37" s="137">
        <f t="shared" si="1"/>
        <v>7.1656050955413164E-3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42779</v>
      </c>
      <c r="X38" s="10">
        <v>12.54</v>
      </c>
      <c r="Y38" s="10">
        <v>12.62</v>
      </c>
      <c r="Z38" s="10">
        <v>12.48</v>
      </c>
      <c r="AA38" s="10">
        <v>12.56</v>
      </c>
      <c r="AB38" s="94">
        <v>24474000</v>
      </c>
      <c r="AC38" s="10">
        <v>12.56</v>
      </c>
      <c r="AD38" s="2">
        <f t="shared" si="0"/>
        <v>0.13999999999999879</v>
      </c>
      <c r="AE38" s="137">
        <f t="shared" si="1"/>
        <v>3.9968025579537603E-3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42776</v>
      </c>
      <c r="X39" s="10">
        <v>12.44</v>
      </c>
      <c r="Y39" s="10">
        <v>12.51</v>
      </c>
      <c r="Z39" s="10">
        <v>12.37</v>
      </c>
      <c r="AA39" s="10">
        <v>12.51</v>
      </c>
      <c r="AB39" s="94">
        <v>32996500</v>
      </c>
      <c r="AC39" s="10">
        <v>12.51</v>
      </c>
      <c r="AD39" s="2">
        <f t="shared" si="0"/>
        <v>0.14000000000000057</v>
      </c>
      <c r="AE39" s="137">
        <f t="shared" si="1"/>
        <v>1.050080775444262E-2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>
        <v>42775</v>
      </c>
      <c r="X40" s="10">
        <v>12.38</v>
      </c>
      <c r="Y40" s="10">
        <v>12.47</v>
      </c>
      <c r="Z40" s="10">
        <v>12.35</v>
      </c>
      <c r="AA40" s="10">
        <v>12.38</v>
      </c>
      <c r="AB40" s="94">
        <v>32924600</v>
      </c>
      <c r="AC40" s="10">
        <v>12.38</v>
      </c>
      <c r="AD40" s="2">
        <f t="shared" si="0"/>
        <v>0.12000000000000099</v>
      </c>
      <c r="AE40" s="137">
        <f t="shared" si="1"/>
        <v>0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12.397</v>
      </c>
      <c r="Q41" s="2"/>
      <c r="W41" s="132">
        <v>42774</v>
      </c>
      <c r="X41" s="10">
        <v>12.34</v>
      </c>
      <c r="Y41" s="10">
        <v>12.45</v>
      </c>
      <c r="Z41" s="10">
        <v>12.27</v>
      </c>
      <c r="AA41" s="10">
        <v>12.38</v>
      </c>
      <c r="AB41" s="94">
        <v>26411400</v>
      </c>
      <c r="AC41" s="10">
        <v>12.38</v>
      </c>
      <c r="AD41" s="2">
        <f t="shared" si="0"/>
        <v>0.17999999999999972</v>
      </c>
      <c r="AE41" s="137">
        <f t="shared" si="1"/>
        <v>3.2414910858995505E-3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12.2843</v>
      </c>
      <c r="Q42" s="2"/>
      <c r="T42" s="90" t="s">
        <v>113</v>
      </c>
      <c r="W42" s="132">
        <v>42773</v>
      </c>
      <c r="X42" s="10">
        <v>12.5</v>
      </c>
      <c r="Y42" s="10">
        <v>12.52</v>
      </c>
      <c r="Z42" s="10">
        <v>12.31</v>
      </c>
      <c r="AA42" s="10">
        <v>12.34</v>
      </c>
      <c r="AB42" s="94">
        <v>32914400</v>
      </c>
      <c r="AC42" s="10">
        <v>12.34</v>
      </c>
      <c r="AD42" s="2">
        <f t="shared" si="0"/>
        <v>0.20999999999999908</v>
      </c>
      <c r="AE42" s="137">
        <f t="shared" si="1"/>
        <v>-1.4376996805111841E-2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12.1716</v>
      </c>
      <c r="Q43" s="2"/>
      <c r="T43" s="127" t="s">
        <v>98</v>
      </c>
      <c r="U43" s="97">
        <v>11.37</v>
      </c>
      <c r="W43" s="132">
        <v>42772</v>
      </c>
      <c r="X43" s="10">
        <v>12.55</v>
      </c>
      <c r="Y43" s="10">
        <v>12.62</v>
      </c>
      <c r="Z43" s="10">
        <v>12.46</v>
      </c>
      <c r="AA43" s="10">
        <v>12.52</v>
      </c>
      <c r="AB43" s="94">
        <v>26916800</v>
      </c>
      <c r="AC43" s="10">
        <v>12.52</v>
      </c>
      <c r="AD43" s="2">
        <f t="shared" si="0"/>
        <v>0.15999999999999837</v>
      </c>
      <c r="AE43" s="137">
        <f t="shared" si="1"/>
        <v>-3.1847133757962887E-3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12.0589</v>
      </c>
      <c r="Q44" s="2"/>
      <c r="T44" s="92" t="s">
        <v>99</v>
      </c>
      <c r="U44" s="87">
        <v>11.48</v>
      </c>
      <c r="W44" s="132">
        <v>42769</v>
      </c>
      <c r="X44" s="10">
        <v>12.42</v>
      </c>
      <c r="Y44" s="10">
        <v>12.62</v>
      </c>
      <c r="Z44" s="10">
        <v>12.39</v>
      </c>
      <c r="AA44" s="10">
        <v>12.56</v>
      </c>
      <c r="AB44" s="94">
        <v>38245300</v>
      </c>
      <c r="AC44" s="10">
        <v>12.56</v>
      </c>
      <c r="AD44" s="2">
        <f t="shared" si="0"/>
        <v>0.22999999999999865</v>
      </c>
      <c r="AE44" s="137">
        <f t="shared" si="1"/>
        <v>2.2801302931596101E-2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11.946199999999999</v>
      </c>
      <c r="Q45" s="2"/>
      <c r="T45" s="92" t="s">
        <v>100</v>
      </c>
      <c r="U45" s="87" t="s">
        <v>129</v>
      </c>
      <c r="W45" s="132">
        <v>42768</v>
      </c>
      <c r="X45" s="10">
        <v>12.3</v>
      </c>
      <c r="Y45" s="10">
        <v>12.37</v>
      </c>
      <c r="Z45" s="10">
        <v>12.23</v>
      </c>
      <c r="AA45" s="10">
        <v>12.28</v>
      </c>
      <c r="AB45" s="94">
        <v>29035400</v>
      </c>
      <c r="AC45" s="10">
        <v>12.28</v>
      </c>
      <c r="AD45" s="2">
        <f t="shared" si="0"/>
        <v>0.13999999999999879</v>
      </c>
      <c r="AE45" s="137">
        <f t="shared" si="1"/>
        <v>-3.2467532467532756E-3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11.833500000000001</v>
      </c>
      <c r="Q46" s="2"/>
      <c r="T46" s="92" t="s">
        <v>101</v>
      </c>
      <c r="U46" s="87" t="s">
        <v>129</v>
      </c>
      <c r="W46" s="132">
        <v>42767</v>
      </c>
      <c r="X46" s="10">
        <v>12.45</v>
      </c>
      <c r="Y46" s="10">
        <v>12.58</v>
      </c>
      <c r="Z46" s="10">
        <v>12.22</v>
      </c>
      <c r="AA46" s="10">
        <v>12.32</v>
      </c>
      <c r="AB46" s="94">
        <v>44396800</v>
      </c>
      <c r="AC46" s="10">
        <v>12.32</v>
      </c>
      <c r="AD46" s="2">
        <f t="shared" si="0"/>
        <v>0.35999999999999943</v>
      </c>
      <c r="AE46" s="137">
        <f t="shared" si="1"/>
        <v>-3.2362459546925182E-3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11.720800000000001</v>
      </c>
      <c r="Q47" s="2"/>
      <c r="T47" s="92" t="s">
        <v>102</v>
      </c>
      <c r="U47" s="87">
        <v>13.18</v>
      </c>
      <c r="W47" s="132">
        <v>42766</v>
      </c>
      <c r="X47" s="10">
        <v>12.31</v>
      </c>
      <c r="Y47" s="10">
        <v>12.39</v>
      </c>
      <c r="Z47" s="10">
        <v>12.19</v>
      </c>
      <c r="AA47" s="10">
        <v>12.36</v>
      </c>
      <c r="AB47" s="94">
        <v>46974500</v>
      </c>
      <c r="AC47" s="10">
        <v>12.36</v>
      </c>
      <c r="AD47" s="2">
        <f t="shared" si="0"/>
        <v>0.20000000000000107</v>
      </c>
      <c r="AE47" s="137">
        <f t="shared" si="1"/>
        <v>-8.0840743734844622E-4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11.6081</v>
      </c>
      <c r="Q48" s="2"/>
      <c r="T48" s="92" t="s">
        <v>103</v>
      </c>
      <c r="U48" s="87">
        <v>1.34107</v>
      </c>
      <c r="W48" s="132">
        <v>42765</v>
      </c>
      <c r="X48" s="10">
        <v>12.46</v>
      </c>
      <c r="Y48" s="10">
        <v>12.46</v>
      </c>
      <c r="Z48" s="10">
        <v>12.28</v>
      </c>
      <c r="AA48" s="10">
        <v>12.37</v>
      </c>
      <c r="AB48" s="94">
        <v>39254200</v>
      </c>
      <c r="AC48" s="10">
        <v>12.37</v>
      </c>
      <c r="AD48" s="2">
        <f t="shared" si="0"/>
        <v>0.18000000000000149</v>
      </c>
      <c r="AE48" s="137">
        <f t="shared" si="1"/>
        <v>-9.60768614891927E-3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11.4954</v>
      </c>
      <c r="Q49" s="2"/>
      <c r="T49" s="92" t="s">
        <v>104</v>
      </c>
      <c r="U49" s="87" t="s">
        <v>401</v>
      </c>
      <c r="W49" s="132">
        <v>42762</v>
      </c>
      <c r="X49" s="10">
        <v>12.48</v>
      </c>
      <c r="Y49" s="10">
        <v>12.54</v>
      </c>
      <c r="Z49" s="10">
        <v>12.38</v>
      </c>
      <c r="AA49" s="10">
        <v>12.49</v>
      </c>
      <c r="AB49" s="94">
        <v>34613900</v>
      </c>
      <c r="AC49" s="10">
        <v>12.49</v>
      </c>
      <c r="AD49" s="2">
        <f t="shared" si="0"/>
        <v>0.15999999999999837</v>
      </c>
      <c r="AE49" s="137">
        <f t="shared" si="1"/>
        <v>9.7008892481811326E-3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11.3827</v>
      </c>
      <c r="Q50" s="2"/>
      <c r="T50" s="92"/>
      <c r="U50" s="87"/>
      <c r="W50" s="132">
        <v>42761</v>
      </c>
      <c r="X50" s="10">
        <v>12.65</v>
      </c>
      <c r="Y50" s="10">
        <v>12.68</v>
      </c>
      <c r="Z50" s="10">
        <v>12.35</v>
      </c>
      <c r="AA50" s="10">
        <v>12.37</v>
      </c>
      <c r="AB50" s="94">
        <v>55672800</v>
      </c>
      <c r="AC50" s="10">
        <v>12.37</v>
      </c>
      <c r="AD50" s="2">
        <f t="shared" si="0"/>
        <v>0.33000000000000007</v>
      </c>
      <c r="AE50" s="137">
        <f t="shared" si="1"/>
        <v>-3.2838154808444098E-2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11.27</v>
      </c>
      <c r="Q51" s="2"/>
      <c r="T51" s="92" t="s">
        <v>105</v>
      </c>
      <c r="U51" s="87" t="s">
        <v>680</v>
      </c>
      <c r="W51" s="132">
        <v>42760</v>
      </c>
      <c r="X51" s="10">
        <v>12.71</v>
      </c>
      <c r="Y51" s="10">
        <v>12.8</v>
      </c>
      <c r="Z51" s="10">
        <v>12.64</v>
      </c>
      <c r="AA51" s="10">
        <v>12.79</v>
      </c>
      <c r="AB51" s="94">
        <v>46747800</v>
      </c>
      <c r="AC51" s="10">
        <v>12.79</v>
      </c>
      <c r="AD51" s="2">
        <f t="shared" si="0"/>
        <v>0.16000000000000014</v>
      </c>
      <c r="AE51" s="137">
        <f t="shared" si="1"/>
        <v>1.4274385408405976E-2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11.157299999999999</v>
      </c>
      <c r="Q52" s="2"/>
      <c r="T52" s="92" t="s">
        <v>106</v>
      </c>
      <c r="U52" s="87" t="s">
        <v>419</v>
      </c>
      <c r="W52" s="132">
        <v>42759</v>
      </c>
      <c r="X52" s="10">
        <v>12.35</v>
      </c>
      <c r="Y52" s="10">
        <v>12.61</v>
      </c>
      <c r="Z52" s="10">
        <v>12.34</v>
      </c>
      <c r="AA52" s="10">
        <v>12.61</v>
      </c>
      <c r="AB52" s="94">
        <v>34625200</v>
      </c>
      <c r="AC52" s="10">
        <v>12.61</v>
      </c>
      <c r="AD52" s="2">
        <f t="shared" si="0"/>
        <v>0.26999999999999957</v>
      </c>
      <c r="AE52" s="137">
        <f t="shared" si="1"/>
        <v>2.4370430544272903E-2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11.044599999999999</v>
      </c>
      <c r="Q53" s="2"/>
      <c r="T53" s="92" t="s">
        <v>107</v>
      </c>
      <c r="U53" s="89">
        <v>43316140</v>
      </c>
      <c r="W53" s="132">
        <v>42758</v>
      </c>
      <c r="X53" s="10">
        <v>12.35</v>
      </c>
      <c r="Y53" s="10">
        <v>12.38</v>
      </c>
      <c r="Z53" s="10">
        <v>12.22</v>
      </c>
      <c r="AA53" s="10">
        <v>12.31</v>
      </c>
      <c r="AB53" s="94">
        <v>31670700</v>
      </c>
      <c r="AC53" s="10">
        <v>12.31</v>
      </c>
      <c r="AD53" s="2">
        <f t="shared" si="0"/>
        <v>0.16000000000000014</v>
      </c>
      <c r="AE53" s="137">
        <f t="shared" si="1"/>
        <v>-4.04530744336562E-3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10.931899999999999</v>
      </c>
      <c r="T54" s="92" t="s">
        <v>110</v>
      </c>
      <c r="U54" s="89">
        <v>38267500</v>
      </c>
      <c r="W54" s="132">
        <v>42755</v>
      </c>
      <c r="X54" s="10">
        <v>12.45</v>
      </c>
      <c r="Y54" s="10">
        <v>12.48</v>
      </c>
      <c r="Z54" s="10">
        <v>12.31</v>
      </c>
      <c r="AA54" s="10">
        <v>12.36</v>
      </c>
      <c r="AB54" s="94">
        <v>29270000</v>
      </c>
      <c r="AC54" s="10">
        <v>12.36</v>
      </c>
      <c r="AD54" s="2">
        <f t="shared" si="0"/>
        <v>0.16999999999999993</v>
      </c>
      <c r="AE54" s="137">
        <f t="shared" si="1"/>
        <v>-5.6315366049879412E-3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10.819199999999999</v>
      </c>
      <c r="T55" s="92" t="s">
        <v>108</v>
      </c>
      <c r="U55" s="87" t="s">
        <v>681</v>
      </c>
      <c r="W55" s="132">
        <v>42754</v>
      </c>
      <c r="X55" s="10">
        <v>12.4</v>
      </c>
      <c r="Y55" s="10">
        <v>12.56</v>
      </c>
      <c r="Z55" s="10">
        <v>12.34</v>
      </c>
      <c r="AA55" s="10">
        <v>12.43</v>
      </c>
      <c r="AB55" s="94">
        <v>30135600</v>
      </c>
      <c r="AC55" s="10">
        <v>12.43</v>
      </c>
      <c r="AD55" s="2">
        <f t="shared" si="0"/>
        <v>0.22000000000000064</v>
      </c>
      <c r="AE55" s="137">
        <f t="shared" si="1"/>
        <v>1.6116035455278066E-3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10.706499999999998</v>
      </c>
      <c r="T56" s="92" t="s">
        <v>111</v>
      </c>
      <c r="U56" s="87">
        <v>9.7899999999999991</v>
      </c>
      <c r="W56" s="132">
        <v>42753</v>
      </c>
      <c r="X56" s="10">
        <v>12.43</v>
      </c>
      <c r="Y56" s="10">
        <v>12.45</v>
      </c>
      <c r="Z56" s="10">
        <v>12.3</v>
      </c>
      <c r="AA56" s="10">
        <v>12.41</v>
      </c>
      <c r="AB56" s="94">
        <v>33830800</v>
      </c>
      <c r="AC56" s="10">
        <v>12.41</v>
      </c>
      <c r="AD56" s="2">
        <f t="shared" si="0"/>
        <v>0.14999999999999858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10.5938</v>
      </c>
      <c r="T57" s="92" t="s">
        <v>112</v>
      </c>
      <c r="U57" s="87">
        <v>1.1499999999999999</v>
      </c>
      <c r="W57" s="132">
        <v>42753</v>
      </c>
      <c r="X57" s="10" t="s">
        <v>353</v>
      </c>
      <c r="Y57" s="10"/>
      <c r="Z57" s="10"/>
      <c r="AA57" s="10"/>
      <c r="AB57" s="94"/>
      <c r="AC57" s="10"/>
      <c r="AD57" s="2">
        <f t="shared" si="0"/>
        <v>0</v>
      </c>
      <c r="AE57" s="137">
        <f t="shared" si="1"/>
        <v>-1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10.4811</v>
      </c>
      <c r="T58" s="92" t="s">
        <v>109</v>
      </c>
      <c r="U58" s="87" t="s">
        <v>599</v>
      </c>
      <c r="W58" s="132">
        <v>42752</v>
      </c>
      <c r="X58" s="10">
        <v>12.65</v>
      </c>
      <c r="Y58" s="10">
        <v>12.73</v>
      </c>
      <c r="Z58" s="10">
        <v>12.54</v>
      </c>
      <c r="AA58" s="10">
        <v>12.61</v>
      </c>
      <c r="AB58" s="94">
        <v>49069500</v>
      </c>
      <c r="AC58" s="10">
        <v>12.41</v>
      </c>
      <c r="AD58" s="2">
        <f t="shared" si="0"/>
        <v>0.19000000000000128</v>
      </c>
      <c r="AE58" s="137">
        <f t="shared" si="1"/>
        <v>-1.6090104585679832E-3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10.368399999999999</v>
      </c>
      <c r="W59" s="132">
        <v>42748</v>
      </c>
      <c r="X59" s="10">
        <v>12.62</v>
      </c>
      <c r="Y59" s="10">
        <v>12.67</v>
      </c>
      <c r="Z59" s="10">
        <v>12.5</v>
      </c>
      <c r="AA59" s="10">
        <v>12.63</v>
      </c>
      <c r="AB59" s="94">
        <v>29197100</v>
      </c>
      <c r="AC59" s="10">
        <v>12.43</v>
      </c>
      <c r="AD59" s="2">
        <f t="shared" si="0"/>
        <v>0.16999999999999993</v>
      </c>
      <c r="AE59" s="137">
        <f t="shared" si="1"/>
        <v>3.2284100080710587E-3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10.255699999999999</v>
      </c>
      <c r="W60" s="132">
        <v>42747</v>
      </c>
      <c r="X60" s="10">
        <v>12.66</v>
      </c>
      <c r="Y60" s="10">
        <v>12.68</v>
      </c>
      <c r="Z60" s="10">
        <v>12.35</v>
      </c>
      <c r="AA60" s="10">
        <v>12.59</v>
      </c>
      <c r="AB60" s="94">
        <v>36493300</v>
      </c>
      <c r="AC60" s="10">
        <v>12.39</v>
      </c>
      <c r="AD60" s="2">
        <f t="shared" si="0"/>
        <v>0.33000000000000007</v>
      </c>
      <c r="AE60" s="137">
        <f t="shared" si="1"/>
        <v>-6.4153969526864474E-3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10.143000000000001</v>
      </c>
      <c r="W61" s="132">
        <v>42746</v>
      </c>
      <c r="X61" s="10">
        <v>12.71</v>
      </c>
      <c r="Y61" s="10">
        <v>12.72</v>
      </c>
      <c r="Z61" s="10">
        <v>12.51</v>
      </c>
      <c r="AA61" s="10">
        <v>12.67</v>
      </c>
      <c r="AB61" s="94">
        <v>49718700</v>
      </c>
      <c r="AC61" s="10">
        <v>12.47</v>
      </c>
      <c r="AD61" s="2">
        <f t="shared" si="0"/>
        <v>0.21000000000000085</v>
      </c>
      <c r="AE61" s="137">
        <f t="shared" si="1"/>
        <v>-1.4229249011857736E-2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42745</v>
      </c>
      <c r="X62" s="10">
        <v>12.7</v>
      </c>
      <c r="Y62" s="10">
        <v>13.02</v>
      </c>
      <c r="Z62" s="10">
        <v>12.66</v>
      </c>
      <c r="AA62" s="10">
        <v>12.85</v>
      </c>
      <c r="AB62" s="94">
        <v>58703500</v>
      </c>
      <c r="AC62" s="10">
        <v>12.65</v>
      </c>
      <c r="AD62" s="2">
        <f t="shared" si="0"/>
        <v>0.35999999999999943</v>
      </c>
      <c r="AE62" s="137">
        <f t="shared" si="1"/>
        <v>1.7699115044247815E-2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42744</v>
      </c>
      <c r="X63" s="10">
        <v>12.79</v>
      </c>
      <c r="Y63" s="10">
        <v>12.86</v>
      </c>
      <c r="Z63" s="10">
        <v>12.63</v>
      </c>
      <c r="AA63" s="10">
        <v>12.63</v>
      </c>
      <c r="AB63" s="94">
        <v>39183400</v>
      </c>
      <c r="AC63" s="10">
        <v>12.43</v>
      </c>
      <c r="AD63" s="2">
        <f t="shared" si="0"/>
        <v>0.22999999999999865</v>
      </c>
      <c r="AE63" s="137">
        <f t="shared" si="1"/>
        <v>-1.0350318471337605E-2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42741</v>
      </c>
      <c r="X64" s="10">
        <v>12.8</v>
      </c>
      <c r="Y64" s="10">
        <v>12.84</v>
      </c>
      <c r="Z64" s="10">
        <v>12.64</v>
      </c>
      <c r="AA64" s="10">
        <v>12.76</v>
      </c>
      <c r="AB64" s="94">
        <v>40315900</v>
      </c>
      <c r="AC64" s="10">
        <v>12.56</v>
      </c>
      <c r="AD64" s="2">
        <f t="shared" si="0"/>
        <v>0.19999999999999929</v>
      </c>
      <c r="AE64" s="137">
        <f t="shared" si="1"/>
        <v>-7.9554494828959488E-4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13.21</v>
      </c>
      <c r="Y65" s="10">
        <v>13.22</v>
      </c>
      <c r="Z65" s="10">
        <v>12.63</v>
      </c>
      <c r="AA65" s="10">
        <v>12.77</v>
      </c>
      <c r="AB65" s="94">
        <v>75628400</v>
      </c>
      <c r="AC65" s="10">
        <v>12.57</v>
      </c>
      <c r="AD65" s="2">
        <f t="shared" si="0"/>
        <v>0.58999999999999986</v>
      </c>
      <c r="AE65" s="137">
        <f t="shared" si="1"/>
        <v>-3.0092592592592671E-2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12.77</v>
      </c>
      <c r="Y66" s="10">
        <v>13.27</v>
      </c>
      <c r="Z66" s="10">
        <v>12.74</v>
      </c>
      <c r="AA66" s="10">
        <v>13.17</v>
      </c>
      <c r="AB66" s="94">
        <v>77638100</v>
      </c>
      <c r="AC66" s="10">
        <v>12.96</v>
      </c>
      <c r="AD66" s="2">
        <f t="shared" si="0"/>
        <v>0.52999999999999936</v>
      </c>
      <c r="AE66" s="137">
        <f t="shared" si="1"/>
        <v>4.6004842615012143E-2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12.2</v>
      </c>
      <c r="Y67" s="10">
        <v>12.6</v>
      </c>
      <c r="Z67" s="10">
        <v>12.13</v>
      </c>
      <c r="AA67" s="10">
        <v>12.59</v>
      </c>
      <c r="AB67" s="94">
        <v>40510800</v>
      </c>
      <c r="AC67" s="10">
        <v>12.39</v>
      </c>
      <c r="AD67" s="2">
        <f>Y67-Z67</f>
        <v>0.46999999999999886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12.24</v>
      </c>
      <c r="Y68" s="10">
        <v>12.28</v>
      </c>
      <c r="Z68" s="10">
        <v>12.08</v>
      </c>
      <c r="AA68" s="10">
        <v>12.13</v>
      </c>
      <c r="AB68" s="94">
        <v>27405700</v>
      </c>
      <c r="AC68" s="10">
        <v>11.94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25" priority="25">
      <formula>F30&gt;0</formula>
    </cfRule>
    <cfRule type="expression" dxfId="824" priority="26">
      <formula>F30&lt;0</formula>
    </cfRule>
  </conditionalFormatting>
  <conditionalFormatting sqref="F34:F42 F46:F74">
    <cfRule type="expression" dxfId="823" priority="21">
      <formula>F34&gt;0</formula>
    </cfRule>
    <cfRule type="expression" dxfId="822" priority="22">
      <formula>F34&lt;0</formula>
    </cfRule>
  </conditionalFormatting>
  <conditionalFormatting sqref="F34:F42 F46:F74">
    <cfRule type="expression" dxfId="821" priority="23">
      <formula>F34&gt;0</formula>
    </cfRule>
    <cfRule type="expression" dxfId="820" priority="24">
      <formula>F34&lt;0</formula>
    </cfRule>
  </conditionalFormatting>
  <conditionalFormatting sqref="H30:H42 H46:H74">
    <cfRule type="expression" dxfId="819" priority="19">
      <formula>H30&gt;0</formula>
    </cfRule>
    <cfRule type="expression" dxfId="818" priority="20">
      <formula>H30&lt;0</formula>
    </cfRule>
  </conditionalFormatting>
  <conditionalFormatting sqref="F25:F29">
    <cfRule type="expression" dxfId="817" priority="13">
      <formula>F25&gt;0</formula>
    </cfRule>
    <cfRule type="expression" dxfId="816" priority="14">
      <formula>F25&lt;0</formula>
    </cfRule>
  </conditionalFormatting>
  <conditionalFormatting sqref="H25:H29">
    <cfRule type="expression" dxfId="815" priority="11">
      <formula>H25&gt;0</formula>
    </cfRule>
    <cfRule type="expression" dxfId="814" priority="12">
      <formula>H25&lt;0</formula>
    </cfRule>
  </conditionalFormatting>
  <conditionalFormatting sqref="Q7">
    <cfRule type="expression" dxfId="813" priority="9">
      <formula>Q7&gt;0</formula>
    </cfRule>
    <cfRule type="expression" dxfId="812" priority="10">
      <formula>Q7&lt;0</formula>
    </cfRule>
  </conditionalFormatting>
  <conditionalFormatting sqref="Q8">
    <cfRule type="expression" dxfId="811" priority="7">
      <formula>Q8&gt;0</formula>
    </cfRule>
    <cfRule type="expression" dxfId="810" priority="8">
      <formula>Q8&lt;0</formula>
    </cfRule>
  </conditionalFormatting>
  <conditionalFormatting sqref="F43:F45">
    <cfRule type="expression" dxfId="809" priority="3">
      <formula>F43&gt;0</formula>
    </cfRule>
    <cfRule type="expression" dxfId="808" priority="4">
      <formula>F43&lt;0</formula>
    </cfRule>
  </conditionalFormatting>
  <conditionalFormatting sqref="F43:F45">
    <cfRule type="expression" dxfId="807" priority="5">
      <formula>F43&gt;0</formula>
    </cfRule>
    <cfRule type="expression" dxfId="806" priority="6">
      <formula>F43&lt;0</formula>
    </cfRule>
  </conditionalFormatting>
  <conditionalFormatting sqref="H43:H45">
    <cfRule type="expression" dxfId="805" priority="1">
      <formula>H43&gt;0</formula>
    </cfRule>
    <cfRule type="expression" dxfId="80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125.05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125.05</v>
      </c>
      <c r="R4" s="499">
        <v>2E-3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137.55500000000001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136.30450000000002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135.054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133.80350000000001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132.553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131.30250000000001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130.05199999999999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128.8015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127.551</v>
      </c>
      <c r="Q49" s="2"/>
      <c r="T49" s="92" t="s">
        <v>104</v>
      </c>
      <c r="U49" s="129" t="s">
        <v>384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126.3005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125.05</v>
      </c>
      <c r="Q51" s="2"/>
      <c r="T51" s="92" t="s">
        <v>105</v>
      </c>
      <c r="U51" s="129" t="s">
        <v>682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123.79949999999999</v>
      </c>
      <c r="Q52" s="2"/>
      <c r="T52" s="92" t="s">
        <v>106</v>
      </c>
      <c r="U52" s="129" t="s">
        <v>683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122.54899999999999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121.29849999999999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120.04799999999999</v>
      </c>
      <c r="T55" s="92" t="s">
        <v>108</v>
      </c>
      <c r="U55" s="129" t="s">
        <v>684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118.79749999999999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117.547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116.29650000000001</v>
      </c>
      <c r="T58" s="92" t="s">
        <v>109</v>
      </c>
      <c r="U58" s="129" t="s">
        <v>609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115.04600000000001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113.7955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112.545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5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5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5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388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431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448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03" priority="19">
      <formula>F25&gt;0</formula>
    </cfRule>
    <cfRule type="expression" dxfId="802" priority="20">
      <formula>F25&lt;0</formula>
    </cfRule>
  </conditionalFormatting>
  <conditionalFormatting sqref="Q7">
    <cfRule type="expression" dxfId="801" priority="17">
      <formula>Q7&gt;0</formula>
    </cfRule>
    <cfRule type="expression" dxfId="800" priority="18">
      <formula>Q7&lt;0</formula>
    </cfRule>
  </conditionalFormatting>
  <conditionalFormatting sqref="Q8">
    <cfRule type="expression" dxfId="799" priority="15">
      <formula>Q8&gt;0</formula>
    </cfRule>
    <cfRule type="expression" dxfId="798" priority="16">
      <formula>Q8&lt;0</formula>
    </cfRule>
  </conditionalFormatting>
  <conditionalFormatting sqref="M74">
    <cfRule type="expression" dxfId="797" priority="9">
      <formula>M74&gt;0</formula>
    </cfRule>
    <cfRule type="expression" dxfId="796" priority="10">
      <formula>M74&lt;0</formula>
    </cfRule>
  </conditionalFormatting>
  <conditionalFormatting sqref="F113:F149 H113:H149">
    <cfRule type="expression" dxfId="795" priority="7">
      <formula>F113&gt;0</formula>
    </cfRule>
    <cfRule type="expression" dxfId="794" priority="8">
      <formula>F113&lt;0</formula>
    </cfRule>
  </conditionalFormatting>
  <conditionalFormatting sqref="F105:F112">
    <cfRule type="expression" dxfId="793" priority="5">
      <formula>F105&gt;0</formula>
    </cfRule>
    <cfRule type="expression" dxfId="792" priority="6">
      <formula>F105&lt;0</formula>
    </cfRule>
  </conditionalFormatting>
  <conditionalFormatting sqref="H105:H112">
    <cfRule type="expression" dxfId="791" priority="3">
      <formula>H105&gt;0</formula>
    </cfRule>
    <cfRule type="expression" dxfId="790" priority="4">
      <formula>H105&lt;0</formula>
    </cfRule>
  </conditionalFormatting>
  <conditionalFormatting sqref="Q10">
    <cfRule type="expression" dxfId="789" priority="1">
      <formula>Q10&gt;0</formula>
    </cfRule>
    <cfRule type="expression" dxfId="78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77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2200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23.229190909091002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10.87</v>
      </c>
      <c r="R4" s="499">
        <v>-1.3599999999999999E-2</v>
      </c>
      <c r="T4" s="1" t="s">
        <v>493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23914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51104.220000000205</v>
      </c>
      <c r="T6" t="s">
        <v>494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-27190.220000000205</v>
      </c>
      <c r="R7">
        <v>1800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-27190.220000000205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-0.53205430001671283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11.957000000000001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11.8483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11.739599999999999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11.6309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11.5222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11.413499999999999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11.3048</v>
      </c>
      <c r="Q49" s="2"/>
      <c r="T49" s="107" t="s">
        <v>104</v>
      </c>
      <c r="U49" s="105" t="s">
        <v>685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11.196099999999999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11.087399999999999</v>
      </c>
      <c r="Q51" s="2"/>
      <c r="T51" s="107" t="s">
        <v>105</v>
      </c>
      <c r="U51" s="105" t="s">
        <v>686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10.9787</v>
      </c>
      <c r="Q52" s="2"/>
      <c r="T52" s="107" t="s">
        <v>106</v>
      </c>
      <c r="U52" s="105" t="s">
        <v>567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10.87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10.761299999999999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10.6526</v>
      </c>
      <c r="T55" s="107" t="s">
        <v>108</v>
      </c>
      <c r="U55" s="105" t="s">
        <v>687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10.543899999999999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10.435199999999998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10.326499999999999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10.217799999999999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10.1091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10.000399999999999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9.8917000000000002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9.7829999999999995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540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541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8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6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7">
        <v>200</v>
      </c>
      <c r="I95" s="78">
        <v>10.94</v>
      </c>
      <c r="J95" s="44">
        <v>0.05</v>
      </c>
      <c r="K95" s="44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41505</v>
      </c>
      <c r="D118" s="80"/>
      <c r="E118" s="14"/>
      <c r="F118" s="18">
        <f>SUM(F2:F117)</f>
        <v>584554.78</v>
      </c>
      <c r="G118" s="14"/>
      <c r="H118" s="14">
        <f>SUM(H2:H117)</f>
        <v>39305</v>
      </c>
      <c r="I118" s="80"/>
      <c r="J118" s="14"/>
      <c r="K118" s="18">
        <f>SUM(K2:K117)</f>
        <v>533450.55999999982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37505</v>
      </c>
      <c r="D119" s="355"/>
      <c r="E119" s="355"/>
      <c r="F119" s="356">
        <f>SumByColor($A$119,F2:F117)</f>
        <v>511880</v>
      </c>
      <c r="G119" s="355"/>
      <c r="H119" s="355">
        <f>SumByColor($A$119,H2:H117)</f>
        <v>37505</v>
      </c>
      <c r="I119" s="355"/>
      <c r="J119" s="355"/>
      <c r="K119" s="356">
        <f>SumByColor($A$119,K2:K117)</f>
        <v>512710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356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386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386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405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409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426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434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437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442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443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444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449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449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449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" si="41">C254*(E254-D254)</f>
        <v>-27102.239999999998</v>
      </c>
      <c r="G254" s="40">
        <f t="shared" ref="G254" si="42">IF(C254=0, 0,D254*C254)</f>
        <v>51104.24</v>
      </c>
      <c r="H254" s="231">
        <f t="shared" ref="H254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B255" s="192"/>
      <c r="C255" s="281"/>
      <c r="D255" s="282"/>
      <c r="E255" s="40"/>
      <c r="F255" s="40"/>
      <c r="G255" s="40"/>
      <c r="H255" s="231"/>
      <c r="I255" s="199"/>
      <c r="J255" s="40"/>
      <c r="K255" s="40"/>
    </row>
    <row r="256" spans="1:11" x14ac:dyDescent="0.25">
      <c r="B256" s="192"/>
      <c r="C256" s="281"/>
      <c r="D256" s="282"/>
      <c r="E256" s="40"/>
      <c r="F256" s="40"/>
      <c r="G256" s="40"/>
      <c r="H256" s="231"/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787" priority="74">
      <formula>F12&gt;0</formula>
    </cfRule>
    <cfRule type="expression" dxfId="78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85" priority="67">
      <formula>F124&gt;0</formula>
    </cfRule>
    <cfRule type="expression" dxfId="784" priority="68">
      <formula>F124&lt;0</formula>
    </cfRule>
  </conditionalFormatting>
  <conditionalFormatting sqref="H124:H130">
    <cfRule type="expression" dxfId="783" priority="55">
      <formula>H124&gt;0</formula>
    </cfRule>
    <cfRule type="expression" dxfId="782" priority="56">
      <formula>H124&lt;0</formula>
    </cfRule>
  </conditionalFormatting>
  <conditionalFormatting sqref="H131">
    <cfRule type="expression" dxfId="781" priority="53">
      <formula>H131&gt;0</formula>
    </cfRule>
    <cfRule type="expression" dxfId="780" priority="54">
      <formula>H131&lt;0</formula>
    </cfRule>
  </conditionalFormatting>
  <conditionalFormatting sqref="H132">
    <cfRule type="expression" dxfId="779" priority="51">
      <formula>H132&gt;0</formula>
    </cfRule>
    <cfRule type="expression" dxfId="778" priority="52">
      <formula>H132&lt;0</formula>
    </cfRule>
  </conditionalFormatting>
  <conditionalFormatting sqref="H133:H135">
    <cfRule type="expression" dxfId="777" priority="49">
      <formula>H133&gt;0</formula>
    </cfRule>
    <cfRule type="expression" dxfId="776" priority="50">
      <formula>H133&lt;0</formula>
    </cfRule>
  </conditionalFormatting>
  <conditionalFormatting sqref="H136">
    <cfRule type="expression" dxfId="775" priority="45">
      <formula>H136&gt;0</formula>
    </cfRule>
    <cfRule type="expression" dxfId="774" priority="46">
      <formula>H136&lt;0</formula>
    </cfRule>
  </conditionalFormatting>
  <conditionalFormatting sqref="Q7">
    <cfRule type="expression" dxfId="773" priority="39">
      <formula>Q7&gt;0</formula>
    </cfRule>
    <cfRule type="expression" dxfId="772" priority="40">
      <formula>Q7&lt;0</formula>
    </cfRule>
  </conditionalFormatting>
  <conditionalFormatting sqref="Q8">
    <cfRule type="expression" dxfId="771" priority="37">
      <formula>Q8&gt;0</formula>
    </cfRule>
    <cfRule type="expression" dxfId="770" priority="38">
      <formula>Q8&lt;0</formula>
    </cfRule>
  </conditionalFormatting>
  <conditionalFormatting sqref="F167:F178 H167:H178">
    <cfRule type="expression" dxfId="769" priority="35">
      <formula>F167&gt;0</formula>
    </cfRule>
    <cfRule type="expression" dxfId="768" priority="36">
      <formula>F167&lt;0</formula>
    </cfRule>
  </conditionalFormatting>
  <conditionalFormatting sqref="F183:F197 H183:H197">
    <cfRule type="expression" dxfId="767" priority="33">
      <formula>F183&gt;0</formula>
    </cfRule>
    <cfRule type="expression" dxfId="766" priority="34">
      <formula>F183&lt;0</formula>
    </cfRule>
  </conditionalFormatting>
  <conditionalFormatting sqref="F198:F206 H198:H206">
    <cfRule type="expression" dxfId="765" priority="31">
      <formula>F198&gt;0</formula>
    </cfRule>
    <cfRule type="expression" dxfId="764" priority="32">
      <formula>F198&lt;0</formula>
    </cfRule>
  </conditionalFormatting>
  <conditionalFormatting sqref="F141:F147 H141:H147">
    <cfRule type="expression" dxfId="763" priority="29">
      <formula>F141&gt;0</formula>
    </cfRule>
    <cfRule type="expression" dxfId="762" priority="30">
      <formula>F141&lt;0</formula>
    </cfRule>
  </conditionalFormatting>
  <conditionalFormatting sqref="H149:H152 F149:F152">
    <cfRule type="expression" dxfId="761" priority="27">
      <formula>F149&gt;0</formula>
    </cfRule>
    <cfRule type="expression" dxfId="760" priority="28">
      <formula>F149&lt;0</formula>
    </cfRule>
  </conditionalFormatting>
  <conditionalFormatting sqref="F226 H215:H218 H257:H260 F257:F260 H226 H231:H233 F231:F233 F235:F244 H235:H244">
    <cfRule type="expression" dxfId="759" priority="25">
      <formula>F215&gt;0</formula>
    </cfRule>
    <cfRule type="expression" dxfId="758" priority="26">
      <formula>F215&lt;0</formula>
    </cfRule>
  </conditionalFormatting>
  <conditionalFormatting sqref="F207:F218">
    <cfRule type="expression" dxfId="757" priority="23">
      <formula>F207&gt;0</formula>
    </cfRule>
    <cfRule type="expression" dxfId="756" priority="24">
      <formula>F207&lt;0</formula>
    </cfRule>
  </conditionalFormatting>
  <conditionalFormatting sqref="H207:H208">
    <cfRule type="expression" dxfId="755" priority="21">
      <formula>H207&gt;0</formula>
    </cfRule>
    <cfRule type="expression" dxfId="754" priority="22">
      <formula>H207&lt;0</formula>
    </cfRule>
  </conditionalFormatting>
  <conditionalFormatting sqref="H209">
    <cfRule type="expression" dxfId="753" priority="19">
      <formula>H209&gt;0</formula>
    </cfRule>
    <cfRule type="expression" dxfId="752" priority="20">
      <formula>H209&lt;0</formula>
    </cfRule>
  </conditionalFormatting>
  <conditionalFormatting sqref="H210">
    <cfRule type="expression" dxfId="751" priority="17">
      <formula>H210&gt;0</formula>
    </cfRule>
    <cfRule type="expression" dxfId="750" priority="18">
      <formula>H210&lt;0</formula>
    </cfRule>
  </conditionalFormatting>
  <conditionalFormatting sqref="H211:H213">
    <cfRule type="expression" dxfId="749" priority="15">
      <formula>H211&gt;0</formula>
    </cfRule>
    <cfRule type="expression" dxfId="748" priority="16">
      <formula>H211&lt;0</formula>
    </cfRule>
  </conditionalFormatting>
  <conditionalFormatting sqref="H214">
    <cfRule type="expression" dxfId="747" priority="13">
      <formula>H214&gt;0</formula>
    </cfRule>
    <cfRule type="expression" dxfId="746" priority="14">
      <formula>H214&lt;0</formula>
    </cfRule>
  </conditionalFormatting>
  <conditionalFormatting sqref="F245:F256 H245:H256">
    <cfRule type="expression" dxfId="745" priority="11">
      <formula>F245&gt;0</formula>
    </cfRule>
    <cfRule type="expression" dxfId="744" priority="12">
      <formula>F245&lt;0</formula>
    </cfRule>
  </conditionalFormatting>
  <conditionalFormatting sqref="F261:F275 H261:H275">
    <cfRule type="expression" dxfId="743" priority="9">
      <formula>F261&gt;0</formula>
    </cfRule>
    <cfRule type="expression" dxfId="742" priority="10">
      <formula>F261&lt;0</formula>
    </cfRule>
  </conditionalFormatting>
  <conditionalFormatting sqref="F276:F283 H276:H283">
    <cfRule type="expression" dxfId="741" priority="7">
      <formula>F276&gt;0</formula>
    </cfRule>
    <cfRule type="expression" dxfId="740" priority="8">
      <formula>F276&lt;0</formula>
    </cfRule>
  </conditionalFormatting>
  <conditionalFormatting sqref="F219:F225 H219:H225">
    <cfRule type="expression" dxfId="739" priority="5">
      <formula>F219&gt;0</formula>
    </cfRule>
    <cfRule type="expression" dxfId="738" priority="6">
      <formula>F219&lt;0</formula>
    </cfRule>
  </conditionalFormatting>
  <conditionalFormatting sqref="H227:H230 F227:F230">
    <cfRule type="expression" dxfId="737" priority="3">
      <formula>F227&gt;0</formula>
    </cfRule>
    <cfRule type="expression" dxfId="736" priority="4">
      <formula>F227&lt;0</formula>
    </cfRule>
  </conditionalFormatting>
  <conditionalFormatting sqref="H234 F234">
    <cfRule type="expression" dxfId="735" priority="1">
      <formula>F234&gt;0</formula>
    </cfRule>
    <cfRule type="expression" dxfId="73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93.4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93.4</v>
      </c>
      <c r="R4" s="499">
        <v>3.3E-3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102.74000000000001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101.80600000000001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100.87200000000001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99.938000000000017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99.004000000000005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98.070000000000007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97.13600000000001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96.202000000000012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95.268000000000001</v>
      </c>
      <c r="Q49" s="2"/>
      <c r="T49" s="92" t="s">
        <v>122</v>
      </c>
      <c r="U49" s="129" t="s">
        <v>418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94.334000000000003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93.4</v>
      </c>
      <c r="Q51" s="2"/>
      <c r="T51" s="92" t="s">
        <v>105</v>
      </c>
      <c r="U51" s="129" t="s">
        <v>688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92.466000000000008</v>
      </c>
      <c r="Q52" s="2"/>
      <c r="T52" s="92" t="s">
        <v>106</v>
      </c>
      <c r="U52" s="129" t="s">
        <v>451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91.532000000000011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90.597999999999999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89.664000000000001</v>
      </c>
      <c r="T55" s="92" t="s">
        <v>108</v>
      </c>
      <c r="U55" s="129" t="s">
        <v>689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88.73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87.796000000000006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86.862000000000009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85.928000000000011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84.994000000000014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84.06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1">
        <v>42768</v>
      </c>
      <c r="C74" s="661">
        <v>40</v>
      </c>
      <c r="D74" s="659">
        <v>91.52</v>
      </c>
      <c r="E74" s="659">
        <v>0</v>
      </c>
      <c r="F74" s="659">
        <f>D74*C74+E74</f>
        <v>3660.7999999999997</v>
      </c>
      <c r="G74" s="681">
        <v>42803</v>
      </c>
      <c r="H74" s="661">
        <v>20</v>
      </c>
      <c r="I74" s="659">
        <v>91.58</v>
      </c>
      <c r="J74" s="659">
        <v>0.04</v>
      </c>
      <c r="K74" s="659">
        <f>I74*H74-J74</f>
        <v>1831.56</v>
      </c>
      <c r="L74" s="660"/>
      <c r="M74" s="659"/>
    </row>
    <row r="75" spans="1:31" x14ac:dyDescent="0.25">
      <c r="A75" s="260"/>
      <c r="B75" s="681">
        <v>42768</v>
      </c>
      <c r="C75" s="661">
        <v>40</v>
      </c>
      <c r="D75" s="659">
        <v>88.8</v>
      </c>
      <c r="E75" s="659">
        <v>0</v>
      </c>
      <c r="F75" s="659">
        <f>D75*C75+E75</f>
        <v>3552</v>
      </c>
      <c r="G75" s="681">
        <v>42803</v>
      </c>
      <c r="H75" s="671">
        <v>20</v>
      </c>
      <c r="I75" s="659">
        <v>92.2</v>
      </c>
      <c r="J75" s="659">
        <v>0.04</v>
      </c>
      <c r="K75" s="659">
        <f t="shared" ref="K75:K76" si="3">I75*H75-J75</f>
        <v>1843.96</v>
      </c>
      <c r="L75" s="661"/>
      <c r="M75" s="661"/>
    </row>
    <row r="76" spans="1:31" x14ac:dyDescent="0.25">
      <c r="A76" s="260"/>
      <c r="B76" s="681"/>
      <c r="C76" s="661"/>
      <c r="D76" s="659"/>
      <c r="E76" s="659"/>
      <c r="F76" s="659"/>
      <c r="G76" s="681">
        <v>42803</v>
      </c>
      <c r="H76" s="671">
        <v>40</v>
      </c>
      <c r="I76" s="659">
        <v>93</v>
      </c>
      <c r="J76" s="659">
        <v>0.08</v>
      </c>
      <c r="K76" s="659">
        <f t="shared" si="3"/>
        <v>3719.92</v>
      </c>
      <c r="L76" s="661"/>
      <c r="M76" s="66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377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377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33" priority="43">
      <formula>F33&gt;0</formula>
    </cfRule>
    <cfRule type="expression" dxfId="732" priority="44">
      <formula>F33&lt;0</formula>
    </cfRule>
  </conditionalFormatting>
  <conditionalFormatting sqref="Q7">
    <cfRule type="expression" dxfId="731" priority="41">
      <formula>Q7&gt;0</formula>
    </cfRule>
    <cfRule type="expression" dxfId="730" priority="42">
      <formula>Q7&lt;0</formula>
    </cfRule>
  </conditionalFormatting>
  <conditionalFormatting sqref="Q8">
    <cfRule type="expression" dxfId="729" priority="39">
      <formula>Q8&gt;0</formula>
    </cfRule>
    <cfRule type="expression" dxfId="728" priority="40">
      <formula>Q8&lt;0</formula>
    </cfRule>
  </conditionalFormatting>
  <conditionalFormatting sqref="F29 F32">
    <cfRule type="expression" dxfId="727" priority="37">
      <formula>F29&gt;0</formula>
    </cfRule>
    <cfRule type="expression" dxfId="726" priority="38">
      <formula>F29&lt;0</formula>
    </cfRule>
  </conditionalFormatting>
  <conditionalFormatting sqref="H29 H32">
    <cfRule type="expression" dxfId="725" priority="35">
      <formula>H29&gt;0</formula>
    </cfRule>
    <cfRule type="expression" dxfId="724" priority="36">
      <formula>H29&lt;0</formula>
    </cfRule>
  </conditionalFormatting>
  <conditionalFormatting sqref="F30:F31">
    <cfRule type="expression" dxfId="723" priority="33">
      <formula>F30&gt;0</formula>
    </cfRule>
    <cfRule type="expression" dxfId="722" priority="34">
      <formula>F30&lt;0</formula>
    </cfRule>
  </conditionalFormatting>
  <conditionalFormatting sqref="H30:H31">
    <cfRule type="expression" dxfId="721" priority="31">
      <formula>H30&gt;0</formula>
    </cfRule>
    <cfRule type="expression" dxfId="720" priority="32">
      <formula>H30&lt;0</formula>
    </cfRule>
  </conditionalFormatting>
  <conditionalFormatting sqref="F105:F140 H105:H140">
    <cfRule type="expression" dxfId="719" priority="29">
      <formula>F105&gt;0</formula>
    </cfRule>
    <cfRule type="expression" dxfId="718" priority="30">
      <formula>F105&lt;0</formula>
    </cfRule>
  </conditionalFormatting>
  <conditionalFormatting sqref="F96:F99">
    <cfRule type="expression" dxfId="717" priority="27">
      <formula>F96&gt;0</formula>
    </cfRule>
    <cfRule type="expression" dxfId="716" priority="28">
      <formula>F96&lt;0</formula>
    </cfRule>
  </conditionalFormatting>
  <conditionalFormatting sqref="H96:H99">
    <cfRule type="expression" dxfId="715" priority="25">
      <formula>H96&gt;0</formula>
    </cfRule>
    <cfRule type="expression" dxfId="714" priority="26">
      <formula>H96&lt;0</formula>
    </cfRule>
  </conditionalFormatting>
  <conditionalFormatting sqref="F25:F28">
    <cfRule type="expression" dxfId="713" priority="19">
      <formula>F25&gt;0</formula>
    </cfRule>
    <cfRule type="expression" dxfId="712" priority="20">
      <formula>F25&lt;0</formula>
    </cfRule>
  </conditionalFormatting>
  <conditionalFormatting sqref="H25:H28">
    <cfRule type="expression" dxfId="711" priority="17">
      <formula>H25&gt;0</formula>
    </cfRule>
    <cfRule type="expression" dxfId="710" priority="18">
      <formula>H25&lt;0</formula>
    </cfRule>
  </conditionalFormatting>
  <conditionalFormatting sqref="J27">
    <cfRule type="expression" dxfId="709" priority="15">
      <formula>J27&gt;0</formula>
    </cfRule>
    <cfRule type="expression" dxfId="708" priority="16">
      <formula>J27&lt;0</formula>
    </cfRule>
  </conditionalFormatting>
  <conditionalFormatting sqref="F104">
    <cfRule type="expression" dxfId="707" priority="13">
      <formula>F104&gt;0</formula>
    </cfRule>
    <cfRule type="expression" dxfId="706" priority="14">
      <formula>F104&lt;0</formula>
    </cfRule>
  </conditionalFormatting>
  <conditionalFormatting sqref="H104">
    <cfRule type="expression" dxfId="705" priority="11">
      <formula>H104&gt;0</formula>
    </cfRule>
    <cfRule type="expression" dxfId="704" priority="12">
      <formula>H104&lt;0</formula>
    </cfRule>
  </conditionalFormatting>
  <conditionalFormatting sqref="F100:F103">
    <cfRule type="expression" dxfId="703" priority="9">
      <formula>F100&gt;0</formula>
    </cfRule>
    <cfRule type="expression" dxfId="702" priority="10">
      <formula>F100&lt;0</formula>
    </cfRule>
  </conditionalFormatting>
  <conditionalFormatting sqref="H100:H103">
    <cfRule type="expression" dxfId="701" priority="7">
      <formula>H100&gt;0</formula>
    </cfRule>
    <cfRule type="expression" dxfId="700" priority="8">
      <formula>H100&lt;0</formula>
    </cfRule>
  </conditionalFormatting>
  <conditionalFormatting sqref="J102">
    <cfRule type="expression" dxfId="699" priority="5">
      <formula>J102&gt;0</formula>
    </cfRule>
    <cfRule type="expression" dxfId="698" priority="6">
      <formula>J102&lt;0</formula>
    </cfRule>
  </conditionalFormatting>
  <conditionalFormatting sqref="Q10">
    <cfRule type="expression" dxfId="697" priority="3">
      <formula>Q10&gt;0</formula>
    </cfRule>
    <cfRule type="expression" dxfId="696" priority="4">
      <formula>Q10&lt;0</formula>
    </cfRule>
  </conditionalFormatting>
  <conditionalFormatting sqref="M71">
    <cfRule type="expression" dxfId="695" priority="1">
      <formula>M71&gt;0</formula>
    </cfRule>
    <cfRule type="expression" dxfId="69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4" activePane="bottomLeft" state="frozen"/>
      <selection activeCell="A2" sqref="A2"/>
      <selection pane="bottomLeft" activeCell="L27" sqref="L27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55.14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55.14</v>
      </c>
      <c r="R4" s="499">
        <v>2.8999999999999998E-3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2" t="s">
        <v>114</v>
      </c>
      <c r="C22" s="672" t="s">
        <v>147</v>
      </c>
      <c r="D22" s="673" t="s">
        <v>146</v>
      </c>
      <c r="E22" s="674" t="s">
        <v>148</v>
      </c>
      <c r="F22" s="675" t="s">
        <v>65</v>
      </c>
      <c r="G22" s="676" t="s">
        <v>152</v>
      </c>
      <c r="H22" s="675" t="s">
        <v>88</v>
      </c>
      <c r="I22" s="676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77"/>
      <c r="C23" s="9"/>
      <c r="D23" s="678"/>
      <c r="E23" s="41"/>
      <c r="F23" s="41"/>
      <c r="G23" s="41"/>
      <c r="H23" s="679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77"/>
      <c r="C24" s="9"/>
      <c r="D24" s="678"/>
      <c r="E24" s="41"/>
      <c r="F24" s="41"/>
      <c r="G24" s="41"/>
      <c r="H24" s="679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77"/>
      <c r="C25" s="9"/>
      <c r="D25" s="678"/>
      <c r="E25" s="41"/>
      <c r="F25" s="41"/>
      <c r="G25" s="41"/>
      <c r="H25" s="679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77"/>
      <c r="C26" s="9"/>
      <c r="D26" s="678"/>
      <c r="E26" s="41"/>
      <c r="F26" s="41"/>
      <c r="G26" s="41"/>
      <c r="H26" s="679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77"/>
      <c r="C27" s="9"/>
      <c r="D27" s="678"/>
      <c r="E27" s="41"/>
      <c r="F27" s="41"/>
      <c r="G27" s="41"/>
      <c r="H27" s="679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77"/>
      <c r="C28" s="9"/>
      <c r="D28" s="678"/>
      <c r="E28" s="41"/>
      <c r="F28" s="41"/>
      <c r="G28" s="41"/>
      <c r="H28" s="679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77"/>
      <c r="C29" s="9"/>
      <c r="D29" s="678"/>
      <c r="E29" s="41"/>
      <c r="F29" s="41"/>
      <c r="G29" s="41"/>
      <c r="H29" s="679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77"/>
      <c r="C30" s="9"/>
      <c r="D30" s="678"/>
      <c r="E30" s="41"/>
      <c r="F30" s="41"/>
      <c r="G30" s="41"/>
      <c r="H30" s="679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77"/>
      <c r="C31" s="9"/>
      <c r="D31" s="678"/>
      <c r="E31" s="41"/>
      <c r="F31" s="41"/>
      <c r="G31" s="41"/>
      <c r="H31" s="679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77"/>
      <c r="C32" s="9"/>
      <c r="D32" s="678"/>
      <c r="E32" s="41"/>
      <c r="F32" s="41"/>
      <c r="G32" s="41"/>
      <c r="H32" s="679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77"/>
      <c r="C33" s="9"/>
      <c r="D33" s="678"/>
      <c r="E33" s="41"/>
      <c r="F33" s="41"/>
      <c r="G33" s="41"/>
      <c r="H33" s="679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77"/>
      <c r="C34" s="9"/>
      <c r="D34" s="678"/>
      <c r="E34" s="41"/>
      <c r="F34" s="41"/>
      <c r="G34" s="41"/>
      <c r="H34" s="679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60.654000000000003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60.102600000000002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59.551200000000001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58.999800000000008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58.448400000000007</v>
      </c>
      <c r="T49" s="92" t="s">
        <v>122</v>
      </c>
      <c r="U49" s="129" t="s">
        <v>586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57.897000000000006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57.345600000000005</v>
      </c>
      <c r="T51" s="92" t="s">
        <v>105</v>
      </c>
      <c r="U51" s="129" t="s">
        <v>690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56.794200000000004</v>
      </c>
      <c r="T52" s="92" t="s">
        <v>106</v>
      </c>
      <c r="U52" s="129" t="s">
        <v>691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56.242800000000003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55.691400000000002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55.14</v>
      </c>
      <c r="T55" s="92" t="s">
        <v>108</v>
      </c>
      <c r="U55" s="129" t="s">
        <v>692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54.5886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54.037199999999999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53.485799999999998</v>
      </c>
      <c r="T58" s="92" t="s">
        <v>109</v>
      </c>
      <c r="U58" s="129" t="s">
        <v>610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52.934399999999997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52.382999999999996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51.831599999999995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51.280200000000001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50.7288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50.177400000000006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49.626000000000005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693" priority="43">
      <formula>F27&gt;0</formula>
    </cfRule>
    <cfRule type="expression" dxfId="692" priority="44">
      <formula>F27&lt;0</formula>
    </cfRule>
  </conditionalFormatting>
  <conditionalFormatting sqref="H27:H33">
    <cfRule type="expression" dxfId="691" priority="39">
      <formula>H27&gt;0</formula>
    </cfRule>
    <cfRule type="expression" dxfId="690" priority="40">
      <formula>H27&lt;0</formula>
    </cfRule>
  </conditionalFormatting>
  <conditionalFormatting sqref="F23:F26">
    <cfRule type="expression" dxfId="689" priority="25">
      <formula>F23&gt;0</formula>
    </cfRule>
    <cfRule type="expression" dxfId="688" priority="26">
      <formula>F23&lt;0</formula>
    </cfRule>
  </conditionalFormatting>
  <conditionalFormatting sqref="H23:H26">
    <cfRule type="expression" dxfId="687" priority="23">
      <formula>H23&gt;0</formula>
    </cfRule>
    <cfRule type="expression" dxfId="686" priority="24">
      <formula>H23&lt;0</formula>
    </cfRule>
  </conditionalFormatting>
  <conditionalFormatting sqref="Q8">
    <cfRule type="expression" dxfId="685" priority="19">
      <formula>Q8&gt;0</formula>
    </cfRule>
    <cfRule type="expression" dxfId="684" priority="20">
      <formula>Q8&lt;0</formula>
    </cfRule>
  </conditionalFormatting>
  <conditionalFormatting sqref="Q7">
    <cfRule type="expression" dxfId="683" priority="21">
      <formula>Q7&gt;0</formula>
    </cfRule>
    <cfRule type="expression" dxfId="682" priority="22">
      <formula>Q7&lt;0</formula>
    </cfRule>
  </conditionalFormatting>
  <conditionalFormatting sqref="F34">
    <cfRule type="expression" dxfId="681" priority="17">
      <formula>F34&gt;0</formula>
    </cfRule>
    <cfRule type="expression" dxfId="680" priority="18">
      <formula>F34&lt;0</formula>
    </cfRule>
  </conditionalFormatting>
  <conditionalFormatting sqref="H34">
    <cfRule type="expression" dxfId="679" priority="15">
      <formula>H34&gt;0</formula>
    </cfRule>
    <cfRule type="expression" dxfId="678" priority="16">
      <formula>H34&lt;0</formula>
    </cfRule>
  </conditionalFormatting>
  <conditionalFormatting sqref="M36">
    <cfRule type="expression" dxfId="677" priority="5">
      <formula>M36&gt;0</formula>
    </cfRule>
    <cfRule type="expression" dxfId="676" priority="6">
      <formula>M36&lt;0</formula>
    </cfRule>
  </conditionalFormatting>
  <conditionalFormatting sqref="Q10">
    <cfRule type="expression" dxfId="675" priority="1">
      <formula>Q10&gt;0</formula>
    </cfRule>
    <cfRule type="expression" dxfId="674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100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552</v>
      </c>
      <c r="M3" s="4"/>
      <c r="O3" s="11" t="s">
        <v>58</v>
      </c>
      <c r="Q3" s="229">
        <f>IF(Q2=0, Q4, (F18-K18-M18)/Q2)</f>
        <v>30.4756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73"/>
      <c r="C4" s="4"/>
      <c r="D4" s="3"/>
      <c r="E4" s="3"/>
      <c r="F4" s="44"/>
      <c r="G4" s="73"/>
      <c r="H4" s="184"/>
      <c r="I4" s="3"/>
      <c r="J4" s="3"/>
      <c r="K4" s="3"/>
      <c r="L4" s="4"/>
      <c r="O4" s="11" t="s">
        <v>66</v>
      </c>
      <c r="Q4" s="55">
        <v>29.19</v>
      </c>
      <c r="R4" s="499">
        <v>6.6E-3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2919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3047.56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1323.6999999999985</v>
      </c>
      <c r="R7" s="30">
        <v>42839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-128.55999999999995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-4.2184567325991927E-2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5966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543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376</v>
      </c>
      <c r="B25" s="192">
        <v>42758</v>
      </c>
      <c r="C25" s="7">
        <v>100</v>
      </c>
      <c r="D25" s="44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376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363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10">
        <v>200</v>
      </c>
      <c r="D28" s="40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7">
        <v>100</v>
      </c>
      <c r="D29" s="44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510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7">
        <v>100</v>
      </c>
      <c r="D30" s="44">
        <v>30.4756</v>
      </c>
      <c r="E30" s="40">
        <v>29.17</v>
      </c>
      <c r="F30" s="40">
        <f t="shared" ref="F30" si="8">C30*(E30-D30)</f>
        <v>-130.55999999999983</v>
      </c>
      <c r="G30" s="40">
        <f t="shared" ref="G30" si="9">D30*C30</f>
        <v>3047.56</v>
      </c>
      <c r="H30" s="230">
        <f t="shared" ref="H30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32.109000000000002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31.817100000000003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31.525200000000005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31.233300000000003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30.941400000000002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30.649500000000003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30.357600000000001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30.065700000000003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29.773800000000001</v>
      </c>
      <c r="Q49" s="2"/>
      <c r="T49" s="92" t="s">
        <v>122</v>
      </c>
      <c r="U49" s="129" t="s">
        <v>455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29.481900000000003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29.19</v>
      </c>
      <c r="Q51" s="2"/>
      <c r="T51" s="92" t="s">
        <v>105</v>
      </c>
      <c r="U51" s="129" t="s">
        <v>693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28.898099999999999</v>
      </c>
      <c r="Q52" s="2"/>
      <c r="T52" s="92" t="s">
        <v>106</v>
      </c>
      <c r="U52" s="129" t="s">
        <v>469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28.606200000000001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28.314299999999999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28.022400000000001</v>
      </c>
      <c r="T55" s="92" t="s">
        <v>108</v>
      </c>
      <c r="U55" s="129" t="s">
        <v>694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27.730499999999999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27.438600000000001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27.146700000000003</v>
      </c>
      <c r="T58" s="92" t="s">
        <v>109</v>
      </c>
      <c r="U58" s="129" t="s">
        <v>611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26.854800000000001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26.562900000000003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26.271000000000001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359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359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359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359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359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73" priority="37">
      <formula>F55&gt;0</formula>
    </cfRule>
    <cfRule type="expression" dxfId="672" priority="38">
      <formula>F55&lt;0</formula>
    </cfRule>
  </conditionalFormatting>
  <conditionalFormatting sqref="Q7">
    <cfRule type="expression" dxfId="671" priority="25">
      <formula>Q7&gt;0</formula>
    </cfRule>
    <cfRule type="expression" dxfId="670" priority="26">
      <formula>Q7&lt;0</formula>
    </cfRule>
  </conditionalFormatting>
  <conditionalFormatting sqref="Q8">
    <cfRule type="expression" dxfId="669" priority="23">
      <formula>Q8&gt;0</formula>
    </cfRule>
    <cfRule type="expression" dxfId="668" priority="24">
      <formula>Q8&lt;0</formula>
    </cfRule>
  </conditionalFormatting>
  <conditionalFormatting sqref="F42:F54">
    <cfRule type="expression" dxfId="667" priority="21">
      <formula>F42&gt;0</formula>
    </cfRule>
    <cfRule type="expression" dxfId="666" priority="22">
      <formula>F42&lt;0</formula>
    </cfRule>
  </conditionalFormatting>
  <conditionalFormatting sqref="H42:H54">
    <cfRule type="expression" dxfId="665" priority="19">
      <formula>H42&gt;0</formula>
    </cfRule>
    <cfRule type="expression" dxfId="664" priority="20">
      <formula>H42&lt;0</formula>
    </cfRule>
  </conditionalFormatting>
  <conditionalFormatting sqref="H58:H61">
    <cfRule type="expression" dxfId="663" priority="15">
      <formula>H58&gt;0</formula>
    </cfRule>
    <cfRule type="expression" dxfId="662" priority="16">
      <formula>H58&lt;0</formula>
    </cfRule>
  </conditionalFormatting>
  <conditionalFormatting sqref="F58:F61">
    <cfRule type="expression" dxfId="661" priority="17">
      <formula>F58&gt;0</formula>
    </cfRule>
    <cfRule type="expression" dxfId="660" priority="18">
      <formula>F58&lt;0</formula>
    </cfRule>
  </conditionalFormatting>
  <conditionalFormatting sqref="M84">
    <cfRule type="expression" dxfId="659" priority="13">
      <formula>M84&gt;0</formula>
    </cfRule>
    <cfRule type="expression" dxfId="658" priority="14">
      <formula>M84&lt;0</formula>
    </cfRule>
  </conditionalFormatting>
  <conditionalFormatting sqref="F23:F24 F31:F36">
    <cfRule type="expression" dxfId="657" priority="11">
      <formula>F23&gt;0</formula>
    </cfRule>
    <cfRule type="expression" dxfId="656" priority="12">
      <formula>F23&lt;0</formula>
    </cfRule>
  </conditionalFormatting>
  <conditionalFormatting sqref="H23:H24 H31:H36">
    <cfRule type="expression" dxfId="655" priority="9">
      <formula>H23&gt;0</formula>
    </cfRule>
    <cfRule type="expression" dxfId="654" priority="10">
      <formula>H23&lt;0</formula>
    </cfRule>
  </conditionalFormatting>
  <conditionalFormatting sqref="Q10">
    <cfRule type="expression" dxfId="653" priority="7">
      <formula>Q10&gt;0</formula>
    </cfRule>
    <cfRule type="expression" dxfId="652" priority="8">
      <formula>Q10&lt;0</formula>
    </cfRule>
  </conditionalFormatting>
  <conditionalFormatting sqref="F25:F30">
    <cfRule type="expression" dxfId="651" priority="5">
      <formula>F25&gt;0</formula>
    </cfRule>
    <cfRule type="expression" dxfId="650" priority="6">
      <formula>F25&lt;0</formula>
    </cfRule>
  </conditionalFormatting>
  <conditionalFormatting sqref="H25:H30">
    <cfRule type="expression" dxfId="649" priority="3">
      <formula>H25&gt;0</formula>
    </cfRule>
    <cfRule type="expression" dxfId="648" priority="4">
      <formula>H25&lt;0</formula>
    </cfRule>
  </conditionalFormatting>
  <conditionalFormatting sqref="K28:K35">
    <cfRule type="expression" dxfId="647" priority="1">
      <formula>K28&gt;0</formula>
    </cfRule>
    <cfRule type="expression" dxfId="646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51.3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51.3</v>
      </c>
      <c r="R4" s="499">
        <v>3.3E-3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575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56.43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55.917000000000002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55.404000000000003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54.890999999999998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54.378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53.865000000000002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53.351999999999997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52.838999999999999</v>
      </c>
      <c r="Q48" s="2"/>
      <c r="T48" s="92" t="s">
        <v>333</v>
      </c>
      <c r="U48" s="87" t="s">
        <v>555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52.326000000000001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51.812999999999995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51.3</v>
      </c>
      <c r="Q51" s="2"/>
      <c r="T51" s="92" t="s">
        <v>105</v>
      </c>
      <c r="U51" s="87" t="s">
        <v>695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50.786999999999999</v>
      </c>
      <c r="Q52" s="2"/>
      <c r="T52" s="92" t="s">
        <v>106</v>
      </c>
      <c r="U52" s="87" t="s">
        <v>574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50.273999999999994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49.760999999999996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49.247999999999998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48.734999999999992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48.221999999999994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47.709000000000003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47.195999999999998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46.683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46.17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45" priority="9">
      <formula>F39&gt;0</formula>
    </cfRule>
    <cfRule type="expression" dxfId="644" priority="10">
      <formula>F39&lt;0</formula>
    </cfRule>
  </conditionalFormatting>
  <conditionalFormatting sqref="F25:F38">
    <cfRule type="expression" dxfId="643" priority="7">
      <formula>F25&gt;0</formula>
    </cfRule>
    <cfRule type="expression" dxfId="642" priority="8">
      <formula>F25&lt;0</formula>
    </cfRule>
  </conditionalFormatting>
  <conditionalFormatting sqref="H25:H38">
    <cfRule type="expression" dxfId="641" priority="5">
      <formula>H25&gt;0</formula>
    </cfRule>
    <cfRule type="expression" dxfId="640" priority="6">
      <formula>H25&lt;0</formula>
    </cfRule>
  </conditionalFormatting>
  <conditionalFormatting sqref="Q7">
    <cfRule type="expression" dxfId="639" priority="3">
      <formula>Q7&gt;0</formula>
    </cfRule>
    <cfRule type="expression" dxfId="638" priority="4">
      <formula>Q7&lt;0</formula>
    </cfRule>
  </conditionalFormatting>
  <conditionalFormatting sqref="Q8">
    <cfRule type="expression" dxfId="637" priority="1">
      <formula>Q8&gt;0</formula>
    </cfRule>
    <cfRule type="expression" dxfId="63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>C2*D2+E2</f>
        <v>14843.999999999998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2">
        <v>42803</v>
      </c>
      <c r="C3" s="4">
        <v>100</v>
      </c>
      <c r="D3" s="3">
        <v>25.05</v>
      </c>
      <c r="E3" s="3">
        <v>0</v>
      </c>
      <c r="F3" s="3">
        <f>C3*D3+E3</f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25.193000000000001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0">Y3-Z3</f>
        <v>0.51999999999999957</v>
      </c>
      <c r="AE3" s="137">
        <f t="shared" ref="AE3:AE66" si="1">AC3/AC4-1</f>
        <v>-1.7458100558659373E-3</v>
      </c>
      <c r="AL3" s="233"/>
      <c r="AO3" s="233"/>
    </row>
    <row r="4" spans="1:42" x14ac:dyDescent="0.25">
      <c r="B4" s="502">
        <v>42809</v>
      </c>
      <c r="C4" s="4">
        <v>200</v>
      </c>
      <c r="D4" s="3">
        <v>24.98</v>
      </c>
      <c r="E4" s="3">
        <v>0</v>
      </c>
      <c r="F4" s="3">
        <f>C4*D4+E4</f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28.62</v>
      </c>
      <c r="R4" s="499">
        <v>1.2699999999999999E-2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0"/>
        <v>0.73999999999999844</v>
      </c>
      <c r="AE4" s="137">
        <f t="shared" si="1"/>
        <v>-8.996539792387459E-3</v>
      </c>
      <c r="AL4" s="233"/>
      <c r="AO4" s="233"/>
    </row>
    <row r="5" spans="1:42" x14ac:dyDescent="0.25">
      <c r="B5" s="502">
        <v>42818</v>
      </c>
      <c r="C5" s="4">
        <v>100</v>
      </c>
      <c r="D5" s="3">
        <v>28.48</v>
      </c>
      <c r="E5" s="3">
        <v>0</v>
      </c>
      <c r="F5" s="3">
        <f>C5*D5+E5</f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28620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0"/>
        <v>0.46000000000000085</v>
      </c>
      <c r="AE5" s="137">
        <f t="shared" si="1"/>
        <v>-2.4162927166033743E-3</v>
      </c>
      <c r="AL5" s="233"/>
      <c r="AO5" s="233"/>
    </row>
    <row r="6" spans="1:42" x14ac:dyDescent="0.25"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25193</v>
      </c>
      <c r="T6" s="23" t="s">
        <v>500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0"/>
        <v>0.67000000000000171</v>
      </c>
      <c r="AE6" s="137">
        <f t="shared" si="1"/>
        <v>1.6491228070175445E-2</v>
      </c>
      <c r="AL6" s="233"/>
      <c r="AO6" s="233"/>
    </row>
    <row r="7" spans="1:42" x14ac:dyDescent="0.25">
      <c r="B7" s="501"/>
      <c r="C7" s="4"/>
      <c r="D7" s="3"/>
      <c r="E7" s="3"/>
      <c r="F7" s="3"/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18922.866999999853</v>
      </c>
      <c r="R7">
        <v>600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0"/>
        <v>0.32999999999999829</v>
      </c>
      <c r="AE7" s="137">
        <f t="shared" si="1"/>
        <v>-6.6225165562914245E-3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3427</v>
      </c>
      <c r="T8" t="s">
        <v>579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0"/>
        <v>0.43999999999999773</v>
      </c>
      <c r="AE8" s="137">
        <f t="shared" si="1"/>
        <v>-2.4339360222531692E-3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0.13602984956138611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0"/>
        <v>1.1099999999999994</v>
      </c>
      <c r="AE9" s="137">
        <f t="shared" si="1"/>
        <v>1.1607456911713054E-2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0"/>
        <v>1.7100000000000009</v>
      </c>
      <c r="AE10" s="137">
        <f t="shared" si="1"/>
        <v>7.4046089913109236E-2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0"/>
        <v>0.44999999999999929</v>
      </c>
      <c r="AE11" s="137">
        <f t="shared" si="1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0"/>
        <v>0.51999999999999957</v>
      </c>
      <c r="AE12" s="137">
        <f t="shared" si="1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11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0"/>
        <v>1.0100000000000016</v>
      </c>
      <c r="AE13" s="137">
        <f t="shared" si="1"/>
        <v>-2.6325829835940562E-2</v>
      </c>
    </row>
    <row r="14" spans="1:42" x14ac:dyDescent="0.25">
      <c r="B14" s="501"/>
      <c r="C14" s="4"/>
      <c r="D14" s="3"/>
      <c r="E14" s="3"/>
      <c r="F14" s="3"/>
      <c r="G14" s="711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0"/>
        <v>0.80000000000000071</v>
      </c>
      <c r="AE14" s="137">
        <f t="shared" si="1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0"/>
        <v>0.51000000000000156</v>
      </c>
      <c r="AE15" s="137">
        <f t="shared" si="1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0"/>
        <v>0.40000000000000213</v>
      </c>
      <c r="AE16" s="137">
        <f t="shared" si="1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0"/>
        <v>1.2099999999999973</v>
      </c>
      <c r="AE17" s="137">
        <f t="shared" si="1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0"/>
        <v>0.44999999999999929</v>
      </c>
      <c r="AE18" s="137">
        <f t="shared" si="1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0"/>
        <v>0.53000000000000114</v>
      </c>
      <c r="AE19" s="137">
        <f t="shared" si="1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0"/>
        <v>0.94000000000000128</v>
      </c>
      <c r="AE20" s="137">
        <f t="shared" si="1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0"/>
        <v>0.63999999999999702</v>
      </c>
      <c r="AE21" s="137">
        <f t="shared" si="1"/>
        <v>-9.0622537431048755E-3</v>
      </c>
    </row>
    <row r="22" spans="1:41" x14ac:dyDescent="0.25">
      <c r="A22" s="22" t="s">
        <v>81</v>
      </c>
      <c r="B22" s="12"/>
      <c r="C22" s="12">
        <f>SUM(C2:C21)</f>
        <v>1000</v>
      </c>
      <c r="D22" s="12"/>
      <c r="E22" s="12"/>
      <c r="F22" s="13">
        <f>SUM(F2:F21)</f>
        <v>25193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0"/>
        <v>0.78999999999999915</v>
      </c>
      <c r="AE22" s="137">
        <f t="shared" si="1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0"/>
        <v>0.46999999999999886</v>
      </c>
      <c r="AE23" s="137">
        <f t="shared" si="1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0"/>
        <v>0.75</v>
      </c>
      <c r="AE24" s="137">
        <f t="shared" si="1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0"/>
        <v>0.69999999999999929</v>
      </c>
      <c r="AE25" s="137">
        <f t="shared" si="1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0"/>
        <v>0.87000000000000099</v>
      </c>
      <c r="AE26" s="137">
        <f t="shared" si="1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0"/>
        <v>0.50999999999999801</v>
      </c>
      <c r="AE27" s="137">
        <f t="shared" si="1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0"/>
        <v>0.62999999999999901</v>
      </c>
      <c r="AE28" s="137">
        <f t="shared" si="1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543</v>
      </c>
      <c r="K29" s="228" t="s">
        <v>502</v>
      </c>
      <c r="L29" s="4"/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0"/>
        <v>0.62000000000000099</v>
      </c>
      <c r="AE29" s="137">
        <f t="shared" si="1"/>
        <v>2.2375215146299698E-2</v>
      </c>
    </row>
    <row r="30" spans="1:41" x14ac:dyDescent="0.25">
      <c r="A30" s="378" t="s">
        <v>371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2">-C30*(D30-E30)</f>
        <v>2329.0005499999988</v>
      </c>
      <c r="G30" s="379">
        <f t="shared" ref="G30:G39" si="3">IF(C30=0, 0,D30*C30)</f>
        <v>31321.499450000003</v>
      </c>
      <c r="H30" s="381">
        <f t="shared" ref="H30:H39" si="4">IF(C30=0, D30, (E30-D30)/D30)</f>
        <v>7.4357888060815641E-2</v>
      </c>
      <c r="I30" s="379"/>
      <c r="J30" s="379"/>
      <c r="K30" s="379"/>
      <c r="L30" s="4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0"/>
        <v>0.62000000000000099</v>
      </c>
      <c r="AE30" s="137">
        <f t="shared" si="1"/>
        <v>-1.0221465076661107E-2</v>
      </c>
    </row>
    <row r="31" spans="1:41" x14ac:dyDescent="0.25">
      <c r="A31" s="378" t="s">
        <v>378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2"/>
        <v>4315.650300000003</v>
      </c>
      <c r="G31" s="379">
        <f t="shared" si="3"/>
        <v>26727.599699999999</v>
      </c>
      <c r="H31" s="381">
        <f t="shared" si="4"/>
        <v>0.16146793383769523</v>
      </c>
      <c r="I31" s="379"/>
      <c r="J31" s="379"/>
      <c r="K31" s="379"/>
      <c r="L31" s="4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0"/>
        <v>0.73999999999999844</v>
      </c>
      <c r="AE31" s="137">
        <f t="shared" si="1"/>
        <v>-1.1368421052631583E-2</v>
      </c>
    </row>
    <row r="32" spans="1:41" x14ac:dyDescent="0.25">
      <c r="A32" s="378" t="s">
        <v>379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2"/>
        <v>4135.3999999999987</v>
      </c>
      <c r="G32" s="379">
        <f t="shared" si="3"/>
        <v>31297.599999999999</v>
      </c>
      <c r="H32" s="381">
        <f t="shared" si="4"/>
        <v>0.13213153724247223</v>
      </c>
      <c r="I32" s="379"/>
      <c r="J32" s="379"/>
      <c r="K32" s="379"/>
      <c r="L32" s="4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0"/>
        <v>0.41000000000000014</v>
      </c>
      <c r="AE32" s="137">
        <f t="shared" si="1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2"/>
        <v>5561.0910000000003</v>
      </c>
      <c r="G33" s="379">
        <f t="shared" si="3"/>
        <v>17029.909</v>
      </c>
      <c r="H33" s="381">
        <f t="shared" si="4"/>
        <v>0.32654848596078817</v>
      </c>
      <c r="I33" s="379"/>
      <c r="J33" s="379"/>
      <c r="K33" s="379"/>
      <c r="L33" s="4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0"/>
        <v>0.40000000000000213</v>
      </c>
      <c r="AE33" s="137">
        <f t="shared" si="1"/>
        <v>1.7987152034261156E-2</v>
      </c>
    </row>
    <row r="34" spans="1:41" x14ac:dyDescent="0.25">
      <c r="A34" s="378" t="s">
        <v>380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2"/>
        <v>5181.0919999999987</v>
      </c>
      <c r="G34" s="379">
        <f t="shared" si="3"/>
        <v>31057.907999999999</v>
      </c>
      <c r="H34" s="381">
        <f t="shared" si="4"/>
        <v>0.16682037953103598</v>
      </c>
      <c r="I34" s="379">
        <v>20</v>
      </c>
      <c r="J34" s="379"/>
      <c r="K34" s="379"/>
      <c r="L34" s="4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0"/>
        <v>0.36999999999999744</v>
      </c>
      <c r="AE34" s="137">
        <f t="shared" si="1"/>
        <v>1.6100957354221013E-2</v>
      </c>
    </row>
    <row r="35" spans="1:41" x14ac:dyDescent="0.25">
      <c r="A35" s="524" t="s">
        <v>404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2"/>
        <v>1467.000449999998</v>
      </c>
      <c r="G35" s="526">
        <f t="shared" si="3"/>
        <v>31175.99955</v>
      </c>
      <c r="H35" s="527">
        <f t="shared" si="4"/>
        <v>4.7055442365118903E-2</v>
      </c>
      <c r="I35" s="526"/>
      <c r="J35" s="526"/>
      <c r="K35" s="526"/>
      <c r="L35" s="4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0"/>
        <v>0.48999999999999844</v>
      </c>
      <c r="AE35" s="137">
        <f t="shared" si="1"/>
        <v>-1.7376194613378804E-3</v>
      </c>
    </row>
    <row r="36" spans="1:41" x14ac:dyDescent="0.25">
      <c r="A36" s="524" t="s">
        <v>421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2"/>
        <v>2079.2700000000032</v>
      </c>
      <c r="G36" s="526">
        <f t="shared" si="3"/>
        <v>31130.73</v>
      </c>
      <c r="H36" s="527">
        <f t="shared" si="4"/>
        <v>6.679155933702817E-2</v>
      </c>
      <c r="I36" s="526"/>
      <c r="J36" s="526"/>
      <c r="K36" s="526"/>
      <c r="L36" s="4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0"/>
        <v>0.47000000000000242</v>
      </c>
      <c r="AE36" s="137">
        <f t="shared" si="1"/>
        <v>-4.325259515570945E-3</v>
      </c>
      <c r="AL36" s="233"/>
    </row>
    <row r="37" spans="1:41" x14ac:dyDescent="0.25">
      <c r="A37" s="524" t="s">
        <v>447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2"/>
        <v>1356.7692499999996</v>
      </c>
      <c r="G37" s="526">
        <f t="shared" si="3"/>
        <v>35920.730750000002</v>
      </c>
      <c r="H37" s="527">
        <f t="shared" si="4"/>
        <v>3.7771204028191979E-2</v>
      </c>
      <c r="I37" s="526">
        <v>23</v>
      </c>
      <c r="J37" s="526"/>
      <c r="K37" s="526"/>
      <c r="L37" s="4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0"/>
        <v>0.69000000000000128</v>
      </c>
      <c r="AE37" s="137">
        <f t="shared" si="1"/>
        <v>-3.2635983263598178E-2</v>
      </c>
    </row>
    <row r="38" spans="1:41" x14ac:dyDescent="0.25">
      <c r="A38" s="524" t="s">
        <v>452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2"/>
        <v>-90.19724999999994</v>
      </c>
      <c r="G38" s="526">
        <f t="shared" si="3"/>
        <v>38238.197250000005</v>
      </c>
      <c r="H38" s="527">
        <f t="shared" si="4"/>
        <v>-2.3588258988856995E-3</v>
      </c>
      <c r="I38" s="526"/>
      <c r="J38" s="526"/>
      <c r="K38" s="526"/>
      <c r="L38" s="4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0"/>
        <v>0.37999999999999901</v>
      </c>
      <c r="AE38" s="137">
        <f t="shared" si="1"/>
        <v>-6.2370062370062929E-3</v>
      </c>
    </row>
    <row r="39" spans="1:41" x14ac:dyDescent="0.25">
      <c r="A39" s="524" t="s">
        <v>466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2"/>
        <v>-261.77950000000169</v>
      </c>
      <c r="G39" s="526">
        <f t="shared" si="3"/>
        <v>35880.779500000004</v>
      </c>
      <c r="H39" s="527">
        <f t="shared" si="4"/>
        <v>-7.2958141837470864E-3</v>
      </c>
      <c r="I39" s="526">
        <v>23</v>
      </c>
      <c r="J39" s="526"/>
      <c r="K39" s="526"/>
      <c r="L39" s="4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0"/>
        <v>0.86000000000000298</v>
      </c>
      <c r="AE39" s="137">
        <f t="shared" si="1"/>
        <v>-1.6359918200408941E-2</v>
      </c>
    </row>
    <row r="40" spans="1:41" x14ac:dyDescent="0.25">
      <c r="A40" s="665" t="s">
        <v>466</v>
      </c>
      <c r="B40" s="666">
        <v>42788</v>
      </c>
      <c r="C40" s="665">
        <v>1550</v>
      </c>
      <c r="D40" s="684">
        <v>23.390999999999998</v>
      </c>
      <c r="E40" s="667">
        <v>23.75</v>
      </c>
      <c r="F40" s="667">
        <f t="shared" ref="F40" si="5">-C40*(D40-E40)</f>
        <v>556.45000000000277</v>
      </c>
      <c r="G40" s="667">
        <f t="shared" ref="G40" si="6">IF(C40=0, 0,D40*C40)</f>
        <v>36256.049999999996</v>
      </c>
      <c r="H40" s="685">
        <f t="shared" ref="H40" si="7">IF(C40=0, D40, (E40-D40)/D40)</f>
        <v>1.5347783335470985E-2</v>
      </c>
      <c r="I40" s="667">
        <v>23</v>
      </c>
      <c r="J40" s="667"/>
      <c r="K40" s="667"/>
      <c r="L40" s="4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0"/>
        <v>0.46999999999999886</v>
      </c>
      <c r="AE40" s="137">
        <f t="shared" si="1"/>
        <v>9.913258983890838E-3</v>
      </c>
    </row>
    <row r="41" spans="1:41" x14ac:dyDescent="0.25">
      <c r="A41" s="665" t="s">
        <v>486</v>
      </c>
      <c r="B41" s="666">
        <v>42790</v>
      </c>
      <c r="C41" s="665">
        <v>1550</v>
      </c>
      <c r="D41" s="684">
        <v>23.390999999999998</v>
      </c>
      <c r="E41" s="667">
        <v>23.24</v>
      </c>
      <c r="F41" s="667">
        <f t="shared" ref="F41" si="8">-C41*(D41-E41)</f>
        <v>-234.0499999999997</v>
      </c>
      <c r="G41" s="667">
        <f t="shared" ref="G41" si="9">IF(C41=0, 0,D41*C41)</f>
        <v>36256.049999999996</v>
      </c>
      <c r="H41" s="685">
        <f t="shared" ref="H41" si="10">IF(C41=0, D41, (E41-D41)/D41)</f>
        <v>-6.4554743277328809E-3</v>
      </c>
      <c r="I41" s="667"/>
      <c r="J41" s="667"/>
      <c r="K41" s="667"/>
      <c r="L41" s="4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0"/>
        <v>0.46999999999999886</v>
      </c>
      <c r="AE41" s="137">
        <f t="shared" si="1"/>
        <v>-1.585365853658538E-2</v>
      </c>
    </row>
    <row r="42" spans="1:41" ht="20.25" thickBot="1" x14ac:dyDescent="0.35">
      <c r="A42" s="665"/>
      <c r="B42" s="666">
        <v>42793</v>
      </c>
      <c r="C42" s="665">
        <v>1550</v>
      </c>
      <c r="D42" s="684">
        <v>23.390999999999998</v>
      </c>
      <c r="E42" s="667">
        <v>23.76</v>
      </c>
      <c r="F42" s="667">
        <f t="shared" ref="F42:F43" si="11">-C42*(D42-E42)</f>
        <v>571.95000000000516</v>
      </c>
      <c r="G42" s="667">
        <f t="shared" ref="G42:G43" si="12">IF(C42=0, 0,D42*C42)</f>
        <v>36256.049999999996</v>
      </c>
      <c r="H42" s="685">
        <f t="shared" ref="H42:H43" si="13">IF(C42=0, D42, (E42-D42)/D42)</f>
        <v>1.5775298191612303E-2</v>
      </c>
      <c r="I42" s="667"/>
      <c r="J42" s="667"/>
      <c r="K42" s="667"/>
      <c r="L42" s="4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0"/>
        <v>0.48000000000000043</v>
      </c>
      <c r="AE42" s="137">
        <f t="shared" si="1"/>
        <v>1.0682004930156141E-2</v>
      </c>
      <c r="AL42" s="233"/>
      <c r="AO42" s="233"/>
    </row>
    <row r="43" spans="1:41" ht="15.75" thickTop="1" x14ac:dyDescent="0.25">
      <c r="A43" s="665">
        <v>600</v>
      </c>
      <c r="B43" s="666">
        <v>42795</v>
      </c>
      <c r="C43" s="665">
        <v>1200</v>
      </c>
      <c r="D43" s="684">
        <v>23.166550000000001</v>
      </c>
      <c r="E43" s="667">
        <v>24.55</v>
      </c>
      <c r="F43" s="667">
        <f t="shared" si="11"/>
        <v>1660.1399999999999</v>
      </c>
      <c r="G43" s="667">
        <f t="shared" si="12"/>
        <v>27799.86</v>
      </c>
      <c r="H43" s="685">
        <f t="shared" si="13"/>
        <v>5.9717566922998885E-2</v>
      </c>
      <c r="I43" s="667">
        <v>23</v>
      </c>
      <c r="J43" s="667"/>
      <c r="K43" s="667">
        <v>14210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0"/>
        <v>0.51999999999999957</v>
      </c>
      <c r="AE43" s="137">
        <f t="shared" si="1"/>
        <v>-1.0569105691056957E-2</v>
      </c>
    </row>
    <row r="44" spans="1:41" ht="20.25" thickBot="1" x14ac:dyDescent="0.35">
      <c r="A44" s="665">
        <v>200</v>
      </c>
      <c r="B44" s="666">
        <v>42796</v>
      </c>
      <c r="C44" s="665">
        <v>1200</v>
      </c>
      <c r="D44" s="684">
        <v>22.916799999999999</v>
      </c>
      <c r="E44" s="667">
        <v>24.7</v>
      </c>
      <c r="F44" s="667">
        <f t="shared" ref="F44:F45" si="14">-C44*(D44-E44)</f>
        <v>2139.8400000000011</v>
      </c>
      <c r="G44" s="667">
        <f t="shared" ref="G44:G45" si="15">IF(C44=0, 0,D44*C44)</f>
        <v>27500.16</v>
      </c>
      <c r="H44" s="685">
        <f t="shared" ref="H44:H45" si="16">IF(C44=0, D44, (E44-D44)/D44)</f>
        <v>7.7811910912518364E-2</v>
      </c>
      <c r="I44" s="667">
        <v>22.5</v>
      </c>
      <c r="J44" s="667"/>
      <c r="K44" s="667">
        <v>14690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0"/>
        <v>0.73999999999999844</v>
      </c>
      <c r="AE44" s="137">
        <f t="shared" si="1"/>
        <v>-7.664380798709014E-3</v>
      </c>
    </row>
    <row r="45" spans="1:41" ht="15.75" thickTop="1" x14ac:dyDescent="0.25">
      <c r="A45" s="665">
        <v>100</v>
      </c>
      <c r="B45" s="666">
        <v>42798</v>
      </c>
      <c r="C45" s="665">
        <v>1000</v>
      </c>
      <c r="D45" s="684">
        <v>22.424299999999999</v>
      </c>
      <c r="E45" s="667">
        <v>25.57</v>
      </c>
      <c r="F45" s="667">
        <f t="shared" si="14"/>
        <v>3145.7000000000016</v>
      </c>
      <c r="G45" s="667">
        <f t="shared" si="15"/>
        <v>22424.3</v>
      </c>
      <c r="H45" s="685">
        <f t="shared" si="16"/>
        <v>0.14028085603563997</v>
      </c>
      <c r="I45" s="667"/>
      <c r="J45" s="667"/>
      <c r="K45" s="667">
        <v>15696</v>
      </c>
      <c r="N45" s="4"/>
      <c r="O45" s="82">
        <v>1.1000000000000001</v>
      </c>
      <c r="P45" s="82">
        <f>O45*$Q$4</f>
        <v>31.482000000000003</v>
      </c>
      <c r="T45" s="92" t="s">
        <v>100</v>
      </c>
      <c r="U45" s="129" t="s">
        <v>696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0"/>
        <v>0.84999999999999787</v>
      </c>
      <c r="AE45" s="137">
        <f t="shared" si="1"/>
        <v>1.6161616161616266E-3</v>
      </c>
    </row>
    <row r="46" spans="1:41" x14ac:dyDescent="0.25">
      <c r="A46" s="665">
        <v>100</v>
      </c>
      <c r="B46" s="666">
        <v>42803</v>
      </c>
      <c r="C46" s="665">
        <v>1100</v>
      </c>
      <c r="D46" s="684">
        <v>22.663</v>
      </c>
      <c r="E46" s="667">
        <v>25.15</v>
      </c>
      <c r="F46" s="667">
        <f t="shared" ref="F46" si="17">-C46*(D46-E46)</f>
        <v>2735.699999999998</v>
      </c>
      <c r="G46" s="667">
        <f t="shared" ref="G46" si="18">IF(C46=0, 0,D46*C46)</f>
        <v>24929.3</v>
      </c>
      <c r="H46" s="685">
        <f t="shared" ref="H46" si="19">IF(C46=0, D46, (E46-D46)/D46)</f>
        <v>0.1097383400255923</v>
      </c>
      <c r="I46" s="667"/>
      <c r="J46" s="667"/>
      <c r="K46" s="667">
        <v>15286</v>
      </c>
      <c r="N46" s="4"/>
      <c r="O46" s="82">
        <v>1.0900000000000001</v>
      </c>
      <c r="P46" s="82">
        <f t="shared" ref="P46:P65" si="20">O46*$Q$4</f>
        <v>31.195800000000002</v>
      </c>
      <c r="T46" s="92" t="s">
        <v>101</v>
      </c>
      <c r="U46" s="129" t="s">
        <v>697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0"/>
        <v>0.5400000000000027</v>
      </c>
      <c r="AE46" s="137">
        <f t="shared" si="1"/>
        <v>2.6545002073828261E-2</v>
      </c>
    </row>
    <row r="47" spans="1:41" x14ac:dyDescent="0.25">
      <c r="A47" s="665">
        <v>0</v>
      </c>
      <c r="B47" s="666">
        <v>42804</v>
      </c>
      <c r="C47" s="665">
        <v>1000</v>
      </c>
      <c r="D47" s="684">
        <v>22.371400000000001</v>
      </c>
      <c r="E47" s="667">
        <v>25.18</v>
      </c>
      <c r="F47" s="667">
        <f t="shared" ref="F47" si="21">-C47*(D47-E47)</f>
        <v>2808.5999999999985</v>
      </c>
      <c r="G47" s="667">
        <f t="shared" ref="G47" si="22">IF(C47=0, 0,D47*C47)</f>
        <v>22371.4</v>
      </c>
      <c r="H47" s="685">
        <f t="shared" ref="H47" si="23">IF(C47=0, D47, (E47-D47)/D47)</f>
        <v>0.12554422164012974</v>
      </c>
      <c r="I47" s="667"/>
      <c r="J47" s="667"/>
      <c r="K47" s="667">
        <v>15359</v>
      </c>
      <c r="N47" s="4"/>
      <c r="O47" s="82">
        <v>1.08</v>
      </c>
      <c r="P47" s="82">
        <f t="shared" si="20"/>
        <v>30.909600000000005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0"/>
        <v>0.46999999999999886</v>
      </c>
      <c r="AE47" s="137">
        <f t="shared" si="1"/>
        <v>-2.8949545078577055E-3</v>
      </c>
    </row>
    <row r="48" spans="1:41" x14ac:dyDescent="0.25">
      <c r="A48" s="665">
        <v>200</v>
      </c>
      <c r="B48" s="666">
        <v>42808</v>
      </c>
      <c r="C48" s="665">
        <v>1000</v>
      </c>
      <c r="D48" s="684">
        <v>22.371400000000001</v>
      </c>
      <c r="E48" s="667">
        <v>25.58</v>
      </c>
      <c r="F48" s="667">
        <f t="shared" ref="F48" si="24">-C48*(D48-E48)</f>
        <v>3208.5999999999972</v>
      </c>
      <c r="G48" s="667">
        <f t="shared" ref="G48" si="25">IF(C48=0, 0,D48*C48)</f>
        <v>22371.4</v>
      </c>
      <c r="H48" s="685">
        <f t="shared" ref="H48" si="26">IF(C48=0, D48, (E48-D48)/D48)</f>
        <v>0.1434241933897743</v>
      </c>
      <c r="I48" s="667">
        <v>22</v>
      </c>
      <c r="J48" s="667"/>
      <c r="K48" s="667">
        <v>15759</v>
      </c>
      <c r="L48" s="4"/>
      <c r="M48" s="4"/>
      <c r="N48" s="4"/>
      <c r="O48" s="82">
        <v>1.07</v>
      </c>
      <c r="P48" s="82">
        <f t="shared" si="20"/>
        <v>30.623400000000004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0"/>
        <v>0.80999999999999872</v>
      </c>
      <c r="AE48" s="137">
        <f t="shared" si="1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5">
        <v>24.635000000000002</v>
      </c>
      <c r="E49" s="477">
        <v>26.12</v>
      </c>
      <c r="F49" s="477">
        <f t="shared" ref="F49" si="27">-C49*(D49-E49)</f>
        <v>1484.9999999999995</v>
      </c>
      <c r="G49" s="477">
        <f t="shared" ref="G49" si="28">IF(C49=0, 0,D49*C49)</f>
        <v>24635</v>
      </c>
      <c r="H49" s="690">
        <f t="shared" ref="H49" si="29">IF(C49=0, D49, (E49-D49)/D49)</f>
        <v>6.0280089303835979E-2</v>
      </c>
      <c r="I49" s="477">
        <v>24</v>
      </c>
      <c r="J49" s="477">
        <v>68.36</v>
      </c>
      <c r="K49" s="477">
        <v>16373</v>
      </c>
      <c r="L49" s="4"/>
      <c r="M49" s="4"/>
      <c r="N49" s="4"/>
      <c r="O49" s="82">
        <v>1.06</v>
      </c>
      <c r="P49" s="82">
        <f t="shared" si="20"/>
        <v>30.337200000000003</v>
      </c>
      <c r="T49" s="92" t="s">
        <v>122</v>
      </c>
      <c r="U49" s="129" t="s">
        <v>590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0"/>
        <v>0.65000000000000213</v>
      </c>
      <c r="AE49" s="137">
        <f t="shared" si="1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5">
        <v>24.152000000000001</v>
      </c>
      <c r="E50" s="477">
        <v>26.47</v>
      </c>
      <c r="F50" s="477">
        <f t="shared" ref="F50" si="30">-C50*(D50-E50)</f>
        <v>2086.199999999998</v>
      </c>
      <c r="G50" s="477">
        <f t="shared" ref="G50" si="31">IF(C50=0, 0,D50*C50)</f>
        <v>21736.799999999999</v>
      </c>
      <c r="H50" s="690">
        <f t="shared" ref="H50" si="32">IF(C50=0, D50, (E50-D50)/D50)</f>
        <v>9.5975488572374867E-2</v>
      </c>
      <c r="I50" s="477"/>
      <c r="J50" s="477"/>
      <c r="K50" s="477">
        <v>16974</v>
      </c>
      <c r="L50" s="4"/>
      <c r="M50" s="4"/>
      <c r="N50" s="4"/>
      <c r="O50" s="82">
        <v>1.05</v>
      </c>
      <c r="P50" s="82">
        <f t="shared" si="20"/>
        <v>30.051000000000002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0"/>
        <v>0.69999999999999929</v>
      </c>
      <c r="AE50" s="137">
        <f t="shared" si="1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5">
        <v>24.585000000000001</v>
      </c>
      <c r="E51" s="477">
        <v>28.43</v>
      </c>
      <c r="F51" s="477">
        <f t="shared" ref="F51:F52" si="33">-C51*(D51-E51)</f>
        <v>3844.9999999999991</v>
      </c>
      <c r="G51" s="477">
        <f t="shared" ref="G51:G52" si="34">IF(C51=0, 0,D51*C51)</f>
        <v>24585</v>
      </c>
      <c r="H51" s="690">
        <f t="shared" ref="H51:H52" si="35">IF(C51=0, D51, (E51-D51)/D51)</f>
        <v>0.15639617653040466</v>
      </c>
      <c r="I51" s="477">
        <v>24</v>
      </c>
      <c r="J51" s="477"/>
      <c r="K51" s="477">
        <v>18733</v>
      </c>
      <c r="L51" s="4"/>
      <c r="M51" s="4"/>
      <c r="N51" s="4"/>
      <c r="O51" s="82">
        <v>1.04</v>
      </c>
      <c r="P51" s="82">
        <f t="shared" si="20"/>
        <v>29.764800000000001</v>
      </c>
      <c r="T51" s="92" t="s">
        <v>105</v>
      </c>
      <c r="U51" s="129" t="s">
        <v>698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0"/>
        <v>0.78999999999999915</v>
      </c>
      <c r="AE51" s="137">
        <f t="shared" si="1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3"/>
        <v>3236.9999999999982</v>
      </c>
      <c r="G52" s="40">
        <f t="shared" si="34"/>
        <v>25193</v>
      </c>
      <c r="H52" s="231">
        <f t="shared" si="35"/>
        <v>0.12848807208351518</v>
      </c>
      <c r="I52" s="40">
        <v>25</v>
      </c>
      <c r="J52" s="40"/>
      <c r="K52" s="40">
        <v>18733</v>
      </c>
      <c r="L52" s="4"/>
      <c r="M52" s="4"/>
      <c r="N52" s="4"/>
      <c r="O52" s="82">
        <v>1.03</v>
      </c>
      <c r="P52" s="82">
        <f t="shared" si="20"/>
        <v>29.4786</v>
      </c>
      <c r="T52" s="92" t="s">
        <v>106</v>
      </c>
      <c r="U52" s="129" t="s">
        <v>580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0"/>
        <v>0.82999999999999829</v>
      </c>
      <c r="AE52" s="137">
        <f t="shared" si="1"/>
        <v>4.3855641845591542E-2</v>
      </c>
    </row>
    <row r="53" spans="1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40"/>
      <c r="L53" s="4"/>
      <c r="M53" s="4"/>
      <c r="N53" s="4"/>
      <c r="O53" s="82">
        <v>1.02</v>
      </c>
      <c r="P53" s="82">
        <f t="shared" si="20"/>
        <v>29.192400000000003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0"/>
        <v>0.57000000000000028</v>
      </c>
      <c r="AE53" s="137">
        <f t="shared" si="1"/>
        <v>-3.1876138433515333E-3</v>
      </c>
    </row>
    <row r="54" spans="1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40"/>
      <c r="L54" s="4"/>
      <c r="M54" s="4"/>
      <c r="N54" s="4"/>
      <c r="O54" s="82">
        <v>1.01</v>
      </c>
      <c r="P54" s="82">
        <f t="shared" si="20"/>
        <v>28.906200000000002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0"/>
        <v>0.43999999999999773</v>
      </c>
      <c r="AE54" s="137">
        <f t="shared" si="1"/>
        <v>1.1515430677107252E-2</v>
      </c>
      <c r="AL54" s="233"/>
      <c r="AO54" s="233"/>
    </row>
    <row r="55" spans="1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40"/>
      <c r="L55" s="4"/>
      <c r="M55" s="4"/>
      <c r="N55" s="4"/>
      <c r="O55" s="82">
        <v>1</v>
      </c>
      <c r="P55" s="82">
        <f t="shared" si="20"/>
        <v>28.62</v>
      </c>
      <c r="T55" s="92" t="s">
        <v>108</v>
      </c>
      <c r="U55" s="129" t="s">
        <v>699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0"/>
        <v>0.81000000000000227</v>
      </c>
      <c r="AE55" s="137">
        <f t="shared" si="1"/>
        <v>-2.7329749103942591E-2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"/>
      <c r="M56" s="4"/>
      <c r="N56" s="4"/>
      <c r="O56" s="82">
        <v>0.99</v>
      </c>
      <c r="P56" s="82">
        <f t="shared" si="20"/>
        <v>28.3338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0"/>
        <v>0.80999999999999872</v>
      </c>
      <c r="AE56" s="137">
        <f t="shared" si="1"/>
        <v>2.6678932842686409E-2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"/>
      <c r="M57" s="4"/>
      <c r="N57" s="4"/>
      <c r="O57" s="82">
        <v>0.98</v>
      </c>
      <c r="P57" s="82">
        <f t="shared" si="20"/>
        <v>28.047599999999999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0"/>
        <v>0.49000000000000199</v>
      </c>
      <c r="AE57" s="137">
        <f t="shared" si="1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"/>
      <c r="M58" s="4"/>
      <c r="N58" s="4"/>
      <c r="O58" s="82">
        <v>0.97</v>
      </c>
      <c r="P58" s="82">
        <f t="shared" si="20"/>
        <v>27.761400000000002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0"/>
        <v>0.32000000000000028</v>
      </c>
      <c r="AE58" s="137">
        <f t="shared" si="1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"/>
      <c r="M59" s="4"/>
      <c r="N59" s="4"/>
      <c r="O59" s="82">
        <v>0.96</v>
      </c>
      <c r="P59" s="82">
        <f t="shared" si="20"/>
        <v>27.475200000000001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0"/>
        <v>0.78000000000000114</v>
      </c>
      <c r="AE59" s="137">
        <f t="shared" si="1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"/>
      <c r="M60" s="4"/>
      <c r="N60" s="4"/>
      <c r="O60" s="82">
        <v>0.95</v>
      </c>
      <c r="P60" s="82">
        <f t="shared" si="20"/>
        <v>27.189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0"/>
        <v>0.32000000000000028</v>
      </c>
      <c r="AE60" s="137">
        <f t="shared" si="1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"/>
      <c r="M61" s="4"/>
      <c r="N61" s="4"/>
      <c r="O61" s="82">
        <v>0.94</v>
      </c>
      <c r="P61" s="82">
        <f t="shared" si="20"/>
        <v>26.902799999999999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0"/>
        <v>0.39000000000000057</v>
      </c>
      <c r="AE61" s="137">
        <f t="shared" si="1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0"/>
        <v>26.616600000000002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0"/>
        <v>0.60999999999999943</v>
      </c>
      <c r="AE62" s="137">
        <f t="shared" si="1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0"/>
        <v>26.330400000000001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0"/>
        <v>0.30000000000000071</v>
      </c>
      <c r="AE63" s="137">
        <f t="shared" si="1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0"/>
        <v>26.044200000000004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0"/>
        <v>0.60999999999999943</v>
      </c>
      <c r="AE64" s="137">
        <f t="shared" si="1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0"/>
        <v>25.758000000000003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0"/>
        <v>0.58999999999999986</v>
      </c>
      <c r="AE65" s="137">
        <f t="shared" si="1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0"/>
        <v>0.68999999999999773</v>
      </c>
      <c r="AE66" s="137">
        <f t="shared" si="1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36">-C70*(D70-E70)</f>
        <v>-3110.9999999999973</v>
      </c>
      <c r="G70" s="557">
        <f t="shared" ref="G70:G79" si="37">IF(C70=0, 0,D70*C70)</f>
        <v>88179</v>
      </c>
      <c r="H70" s="605">
        <f t="shared" ref="H70:H84" si="38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36"/>
        <v>-1812.9999999999875</v>
      </c>
      <c r="G71" s="557">
        <f t="shared" si="37"/>
        <v>84721</v>
      </c>
      <c r="H71" s="605">
        <f t="shared" si="38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36"/>
        <v>-5303.9999999999955</v>
      </c>
      <c r="G72" s="557">
        <f t="shared" si="37"/>
        <v>87975</v>
      </c>
      <c r="H72" s="605">
        <f t="shared" si="38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36"/>
        <v>2303.5000000000036</v>
      </c>
      <c r="G73" s="557">
        <f t="shared" si="37"/>
        <v>46042.899999999994</v>
      </c>
      <c r="H73" s="605">
        <f t="shared" si="38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36"/>
        <v>1305.9000000000083</v>
      </c>
      <c r="G74" s="557">
        <f t="shared" si="37"/>
        <v>49304.979999999996</v>
      </c>
      <c r="H74" s="605">
        <f t="shared" si="38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36"/>
        <v>-2283.9999999999918</v>
      </c>
      <c r="G75" s="557">
        <f t="shared" si="37"/>
        <v>96556.1</v>
      </c>
      <c r="H75" s="605">
        <f t="shared" si="38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36"/>
        <v>-2355</v>
      </c>
      <c r="G76" s="557">
        <f t="shared" si="37"/>
        <v>79834.5</v>
      </c>
      <c r="H76" s="605">
        <f t="shared" si="38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36"/>
        <v>-5211.8000000000056</v>
      </c>
      <c r="G77" s="557">
        <f t="shared" si="37"/>
        <v>85362.200000000012</v>
      </c>
      <c r="H77" s="605">
        <f t="shared" si="38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36"/>
        <v>-9899.9999999999909</v>
      </c>
      <c r="G78" s="557">
        <f t="shared" si="37"/>
        <v>99240</v>
      </c>
      <c r="H78" s="605">
        <f t="shared" si="38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36"/>
        <v>-7337.0000000000055</v>
      </c>
      <c r="G79" s="557">
        <f t="shared" si="37"/>
        <v>84653.8</v>
      </c>
      <c r="H79" s="605">
        <f t="shared" si="38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36"/>
        <v>-6779.9999999999936</v>
      </c>
      <c r="G80" s="557">
        <f t="shared" ref="G80:G107" si="39">IF(C80=0, 0,D80*C80)</f>
        <v>99120</v>
      </c>
      <c r="H80" s="605">
        <f t="shared" si="38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36"/>
        <v>-6881.5999999999967</v>
      </c>
      <c r="G81" s="557">
        <f t="shared" si="39"/>
        <v>84400.8</v>
      </c>
      <c r="H81" s="605">
        <f t="shared" si="38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36"/>
        <v>-3768.0000000000032</v>
      </c>
      <c r="G82" s="557">
        <f t="shared" si="39"/>
        <v>78798.3</v>
      </c>
      <c r="H82" s="605">
        <f t="shared" si="38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36"/>
        <v>-4301.0000000000073</v>
      </c>
      <c r="G83" s="557">
        <f t="shared" si="39"/>
        <v>84350.200000000012</v>
      </c>
      <c r="H83" s="605">
        <f t="shared" si="38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36"/>
        <v>-5211.8000000000056</v>
      </c>
      <c r="G84" s="557">
        <f t="shared" si="39"/>
        <v>84198.400000000009</v>
      </c>
      <c r="H84" s="605">
        <f t="shared" si="38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36"/>
        <v>-11782.399999999992</v>
      </c>
      <c r="G85" s="557">
        <f t="shared" si="39"/>
        <v>87105.599999999991</v>
      </c>
      <c r="H85" s="605">
        <f t="shared" ref="H85:H107" si="40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36"/>
        <v>-9968.1999999999935</v>
      </c>
      <c r="G86" s="557">
        <f t="shared" si="39"/>
        <v>84147.799999999988</v>
      </c>
      <c r="H86" s="605">
        <f t="shared" si="40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36"/>
        <v>-13054.80000000001</v>
      </c>
      <c r="G87" s="557">
        <f t="shared" si="39"/>
        <v>84097.200000000012</v>
      </c>
      <c r="H87" s="605">
        <f t="shared" si="40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36"/>
        <v>-13079.999999999998</v>
      </c>
      <c r="G88" s="557">
        <f t="shared" si="39"/>
        <v>97320</v>
      </c>
      <c r="H88" s="605">
        <f t="shared" si="40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36"/>
        <v>-13020.000000000009</v>
      </c>
      <c r="G89" s="557">
        <f t="shared" si="39"/>
        <v>100068</v>
      </c>
      <c r="H89" s="605">
        <f t="shared" si="40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36"/>
        <v>-13043.880000000006</v>
      </c>
      <c r="G90" s="557">
        <f t="shared" si="39"/>
        <v>93366.720000000001</v>
      </c>
      <c r="H90" s="605">
        <f t="shared" si="40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36"/>
        <v>-13025.958000000004</v>
      </c>
      <c r="G91" s="557">
        <f t="shared" si="39"/>
        <v>84068.358000000007</v>
      </c>
      <c r="H91" s="605">
        <f t="shared" si="40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36"/>
        <v>-11521.114000000007</v>
      </c>
      <c r="G92" s="557">
        <f t="shared" si="39"/>
        <v>83980.314000000013</v>
      </c>
      <c r="H92" s="605">
        <f t="shared" si="40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36"/>
        <v>-11410.000000000005</v>
      </c>
      <c r="G93" s="557">
        <f t="shared" si="39"/>
        <v>111790</v>
      </c>
      <c r="H93" s="605">
        <f t="shared" si="40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36"/>
        <v>-11220.000000000005</v>
      </c>
      <c r="G94" s="557">
        <f t="shared" si="39"/>
        <v>97380</v>
      </c>
      <c r="H94" s="605">
        <f t="shared" si="40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36"/>
        <v>-11211.199999999997</v>
      </c>
      <c r="G95" s="557">
        <f t="shared" si="39"/>
        <v>90191.2</v>
      </c>
      <c r="H95" s="605">
        <f t="shared" si="40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36"/>
        <v>-9664.6</v>
      </c>
      <c r="G96" s="557">
        <f t="shared" si="39"/>
        <v>83743</v>
      </c>
      <c r="H96" s="605">
        <f t="shared" si="40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36"/>
        <v>-9794.1360000000041</v>
      </c>
      <c r="G97" s="557">
        <f t="shared" si="39"/>
        <v>83720.736000000004</v>
      </c>
      <c r="H97" s="605">
        <f t="shared" si="40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36"/>
        <v>-16274.965999999995</v>
      </c>
      <c r="G98" s="557">
        <f t="shared" si="39"/>
        <v>86390.766000000003</v>
      </c>
      <c r="H98" s="605">
        <f t="shared" si="40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36"/>
        <v>-29899.999999999993</v>
      </c>
      <c r="G99" s="557">
        <f t="shared" si="39"/>
        <v>83600</v>
      </c>
      <c r="H99" s="605">
        <f t="shared" si="40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36"/>
        <v>-28718.02199999999</v>
      </c>
      <c r="G100" s="557">
        <f t="shared" si="39"/>
        <v>86367.621999999988</v>
      </c>
      <c r="H100" s="605">
        <f t="shared" si="40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36"/>
        <v>-30321.199999999997</v>
      </c>
      <c r="G101" s="557">
        <f t="shared" si="39"/>
        <v>81015.199999999997</v>
      </c>
      <c r="H101" s="605">
        <f t="shared" si="40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36"/>
        <v>-29806.800000000003</v>
      </c>
      <c r="G102" s="557">
        <f t="shared" si="39"/>
        <v>72786.8</v>
      </c>
      <c r="H102" s="605">
        <f t="shared" si="40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36"/>
        <v>-29239.199999999993</v>
      </c>
      <c r="G103" s="557">
        <f t="shared" si="39"/>
        <v>68155.199999999997</v>
      </c>
      <c r="H103" s="605">
        <f t="shared" si="40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36"/>
        <v>-30856.212000000007</v>
      </c>
      <c r="G104" s="557">
        <f t="shared" si="39"/>
        <v>86033.612000000008</v>
      </c>
      <c r="H104" s="605">
        <f t="shared" si="40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36"/>
        <v>-24651.563999999995</v>
      </c>
      <c r="G105" s="557">
        <f t="shared" si="39"/>
        <v>80248.363999999987</v>
      </c>
      <c r="H105" s="605">
        <f t="shared" si="40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36"/>
        <v>-24751.381000000001</v>
      </c>
      <c r="G106" s="557">
        <f t="shared" si="39"/>
        <v>86009.581000000006</v>
      </c>
      <c r="H106" s="605">
        <f t="shared" si="40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36"/>
        <v>-28613.610000000004</v>
      </c>
      <c r="G107" s="557">
        <f t="shared" si="39"/>
        <v>86010.11</v>
      </c>
      <c r="H107" s="605">
        <f t="shared" si="40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1">-C108*(D108-E108)</f>
        <v>-28406.616000000002</v>
      </c>
      <c r="G108" s="557">
        <f t="shared" ref="G108:G146" si="42">IF(C108=0, 0,D108*C108)</f>
        <v>85963.266000000003</v>
      </c>
      <c r="H108" s="605">
        <f t="shared" ref="H108:H146" si="43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1"/>
        <v>-27248.360000000008</v>
      </c>
      <c r="G109" s="557">
        <f t="shared" si="42"/>
        <v>85919.360000000015</v>
      </c>
      <c r="H109" s="605">
        <f t="shared" si="43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1"/>
        <v>-26871.468499999992</v>
      </c>
      <c r="G110" s="557">
        <f t="shared" si="42"/>
        <v>84298.1685</v>
      </c>
      <c r="H110" s="605">
        <f t="shared" si="43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1"/>
        <v>-24742.084500000001</v>
      </c>
      <c r="G111" s="557">
        <f t="shared" si="42"/>
        <v>70382.784499999994</v>
      </c>
      <c r="H111" s="605">
        <f t="shared" si="43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1"/>
        <v>-25084.414000000001</v>
      </c>
      <c r="G112" s="557">
        <f t="shared" si="42"/>
        <v>85258.813999999998</v>
      </c>
      <c r="H112" s="605">
        <f t="shared" si="43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1"/>
        <v>-29256.487999999998</v>
      </c>
      <c r="G113" s="557">
        <f t="shared" si="42"/>
        <v>86340.487999999998</v>
      </c>
      <c r="H113" s="605">
        <f t="shared" si="43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1"/>
        <v>-27809.620000000003</v>
      </c>
      <c r="G114" s="557">
        <f t="shared" si="42"/>
        <v>85248.82</v>
      </c>
      <c r="H114" s="605">
        <f t="shared" si="43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1"/>
        <v>-30544.820000000003</v>
      </c>
      <c r="G115" s="557">
        <f t="shared" si="42"/>
        <v>85248.82</v>
      </c>
      <c r="H115" s="605">
        <f t="shared" si="43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1"/>
        <v>-30549.887999999995</v>
      </c>
      <c r="G116" s="557">
        <f t="shared" si="42"/>
        <v>90453.887999999992</v>
      </c>
      <c r="H116" s="605">
        <f t="shared" si="43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1"/>
        <v>-28441.346000000009</v>
      </c>
      <c r="G117" s="557">
        <f t="shared" si="42"/>
        <v>85038.946000000011</v>
      </c>
      <c r="H117" s="605">
        <f t="shared" si="43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1"/>
        <v>-31628.763999999996</v>
      </c>
      <c r="G118" s="557">
        <f t="shared" si="42"/>
        <v>91224.963999999993</v>
      </c>
      <c r="H118" s="605">
        <f t="shared" si="43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1"/>
        <v>-27540.307999999997</v>
      </c>
      <c r="G119" s="557">
        <f t="shared" si="42"/>
        <v>84769.108000000007</v>
      </c>
      <c r="H119" s="605">
        <f t="shared" si="43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1"/>
        <v>-28697.508000000002</v>
      </c>
      <c r="G120" s="557">
        <f t="shared" si="42"/>
        <v>84769.108000000007</v>
      </c>
      <c r="H120" s="605">
        <f t="shared" si="43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1"/>
        <v>-24361.662</v>
      </c>
      <c r="G121" s="557">
        <f t="shared" si="42"/>
        <v>73394.262000000002</v>
      </c>
      <c r="H121" s="605">
        <f t="shared" si="43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1"/>
        <v>-23878.821999999989</v>
      </c>
      <c r="G122" s="557">
        <f t="shared" si="42"/>
        <v>84684.421999999991</v>
      </c>
      <c r="H122" s="605">
        <f t="shared" si="43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1"/>
        <v>-23451.183999999997</v>
      </c>
      <c r="G123" s="557">
        <f t="shared" si="42"/>
        <v>84572.383999999991</v>
      </c>
      <c r="H123" s="605">
        <f t="shared" si="43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1"/>
        <v>-28042.299999999996</v>
      </c>
      <c r="G124" s="557">
        <f t="shared" si="42"/>
        <v>87167.3</v>
      </c>
      <c r="H124" s="605">
        <f t="shared" si="43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1"/>
        <v>-32191.9</v>
      </c>
      <c r="G125" s="557">
        <f t="shared" si="42"/>
        <v>97191.900000000009</v>
      </c>
      <c r="H125" s="605">
        <f t="shared" si="43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1"/>
        <v>-31551.299999999996</v>
      </c>
      <c r="G126" s="557">
        <f t="shared" si="42"/>
        <v>86881.3</v>
      </c>
      <c r="H126" s="605">
        <f t="shared" si="43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1"/>
        <v>-34151.30000000001</v>
      </c>
      <c r="G127" s="557">
        <f t="shared" si="42"/>
        <v>115921.3</v>
      </c>
      <c r="H127" s="605">
        <f t="shared" si="43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1"/>
        <v>-33961.949999999997</v>
      </c>
      <c r="G128" s="557">
        <f t="shared" si="42"/>
        <v>86651.95</v>
      </c>
      <c r="H128" s="605">
        <f t="shared" si="43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1"/>
        <v>-27277.000000000004</v>
      </c>
      <c r="G129" s="557">
        <f t="shared" si="42"/>
        <v>81277.000000000015</v>
      </c>
      <c r="H129" s="605">
        <f t="shared" si="43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1"/>
        <v>-23679.899999999991</v>
      </c>
      <c r="G130" s="557">
        <f t="shared" si="42"/>
        <v>75384.899999999994</v>
      </c>
      <c r="H130" s="605">
        <f t="shared" si="43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1"/>
        <v>-23160.150000000005</v>
      </c>
      <c r="G131" s="557">
        <f t="shared" si="42"/>
        <v>75360.150000000009</v>
      </c>
      <c r="H131" s="605">
        <f t="shared" si="43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1"/>
        <v>-21580</v>
      </c>
      <c r="G132" s="557">
        <f t="shared" si="42"/>
        <v>69380</v>
      </c>
      <c r="H132" s="605">
        <f t="shared" si="43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1"/>
        <v>-20050.800000000003</v>
      </c>
      <c r="G133" s="557">
        <f t="shared" si="42"/>
        <v>69290.8</v>
      </c>
      <c r="H133" s="605">
        <f t="shared" si="43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1"/>
        <v>-16837.537500000002</v>
      </c>
      <c r="G134" s="557">
        <f t="shared" si="42"/>
        <v>61016.287500000006</v>
      </c>
      <c r="H134" s="605">
        <f t="shared" si="43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1"/>
        <v>-17476.399999999998</v>
      </c>
      <c r="G135" s="557">
        <f t="shared" si="42"/>
        <v>68916.399999999994</v>
      </c>
      <c r="H135" s="605">
        <f t="shared" si="43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1"/>
        <v>-18696.400000000005</v>
      </c>
      <c r="G136" s="557">
        <f t="shared" si="42"/>
        <v>68736.400000000009</v>
      </c>
      <c r="H136" s="605">
        <f t="shared" si="43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1"/>
        <v>-20214.768</v>
      </c>
      <c r="G137" s="557">
        <f t="shared" si="42"/>
        <v>78001.168000000005</v>
      </c>
      <c r="H137" s="605">
        <f t="shared" si="43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1"/>
        <v>-21262.920000000002</v>
      </c>
      <c r="G138" s="557">
        <f t="shared" si="42"/>
        <v>78002.12</v>
      </c>
      <c r="H138" s="605">
        <f t="shared" si="43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1"/>
        <v>-20999.216</v>
      </c>
      <c r="G139" s="557">
        <f t="shared" si="42"/>
        <v>77881.216</v>
      </c>
      <c r="H139" s="605">
        <f t="shared" si="43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1"/>
        <v>-19042.620000000006</v>
      </c>
      <c r="G140" s="557">
        <f t="shared" si="42"/>
        <v>75714.62000000001</v>
      </c>
      <c r="H140" s="605">
        <f t="shared" si="43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1"/>
        <v>-17040.800000000003</v>
      </c>
      <c r="G141" s="557">
        <f t="shared" si="42"/>
        <v>68040.800000000003</v>
      </c>
      <c r="H141" s="605">
        <f t="shared" si="43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1"/>
        <v>-12255.250000000002</v>
      </c>
      <c r="G142" s="557">
        <f t="shared" si="42"/>
        <v>47380.250000000007</v>
      </c>
      <c r="H142" s="605">
        <f t="shared" si="43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1"/>
        <v>-13580.100000000006</v>
      </c>
      <c r="G143" s="557">
        <f t="shared" si="42"/>
        <v>54140.100000000006</v>
      </c>
      <c r="H143" s="605">
        <f t="shared" si="43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1"/>
        <v>-13760.25</v>
      </c>
      <c r="G144" s="557">
        <f t="shared" si="42"/>
        <v>60870.25</v>
      </c>
      <c r="H144" s="605">
        <f t="shared" si="43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1"/>
        <v>-14250</v>
      </c>
      <c r="G145" s="557">
        <f t="shared" si="42"/>
        <v>67530</v>
      </c>
      <c r="H145" s="605">
        <f t="shared" si="43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1"/>
        <v>-19047.14</v>
      </c>
      <c r="G146" s="557">
        <f t="shared" si="42"/>
        <v>77261.94</v>
      </c>
      <c r="H146" s="605">
        <f t="shared" si="43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44">-C147*(D147-E147)</f>
        <v>-19222.143999999993</v>
      </c>
      <c r="G147" s="557">
        <f t="shared" ref="G147:G194" si="45">IF(C147=0, 0,D147*C147)</f>
        <v>83551.944000000003</v>
      </c>
      <c r="H147" s="605">
        <f t="shared" ref="H147:H194" si="46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44"/>
        <v>-15240.149999999998</v>
      </c>
      <c r="G148" s="557">
        <f t="shared" si="45"/>
        <v>73695.149999999994</v>
      </c>
      <c r="H148" s="605">
        <f t="shared" si="46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44"/>
        <v>-14340.15</v>
      </c>
      <c r="G149" s="557">
        <f t="shared" si="45"/>
        <v>73695.149999999994</v>
      </c>
      <c r="H149" s="605">
        <f t="shared" si="46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44"/>
        <v>-11794.000000000004</v>
      </c>
      <c r="G150" s="557">
        <f t="shared" si="45"/>
        <v>66834</v>
      </c>
      <c r="H150" s="605">
        <f t="shared" si="46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44"/>
        <v>-11115.000000000004</v>
      </c>
      <c r="G151" s="557">
        <f t="shared" si="45"/>
        <v>73035</v>
      </c>
      <c r="H151" s="605">
        <f t="shared" si="46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44"/>
        <v>-16785.000000000004</v>
      </c>
      <c r="G152" s="557">
        <f t="shared" si="45"/>
        <v>73035</v>
      </c>
      <c r="H152" s="605">
        <f t="shared" si="46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44"/>
        <v>-19431.5</v>
      </c>
      <c r="G153" s="557">
        <f t="shared" si="45"/>
        <v>78981.5</v>
      </c>
      <c r="H153" s="605">
        <f t="shared" si="46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44"/>
        <v>-17741.700000000012</v>
      </c>
      <c r="G154" s="557">
        <f t="shared" si="45"/>
        <v>72641.700000000012</v>
      </c>
      <c r="H154" s="605">
        <f t="shared" si="46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44"/>
        <v>-15851.700000000012</v>
      </c>
      <c r="G155" s="557">
        <f t="shared" si="45"/>
        <v>72641.700000000012</v>
      </c>
      <c r="H155" s="605">
        <f t="shared" si="46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44"/>
        <v>-15763.5</v>
      </c>
      <c r="G156" s="557">
        <f t="shared" si="45"/>
        <v>72643.5</v>
      </c>
      <c r="H156" s="605">
        <f t="shared" si="46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44"/>
        <v>-13333.500000000004</v>
      </c>
      <c r="G157" s="557">
        <f t="shared" si="45"/>
        <v>72643.5</v>
      </c>
      <c r="H157" s="605">
        <f t="shared" si="46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44"/>
        <v>-10052</v>
      </c>
      <c r="G158" s="557">
        <f t="shared" si="45"/>
        <v>65732</v>
      </c>
      <c r="H158" s="605">
        <f t="shared" si="46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44"/>
        <v>-7249.2800000000043</v>
      </c>
      <c r="G159" s="557">
        <f t="shared" si="45"/>
        <v>54193.280000000006</v>
      </c>
      <c r="H159" s="605">
        <f t="shared" si="46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44"/>
        <v>-8771.3200000000015</v>
      </c>
      <c r="G160" s="557">
        <f t="shared" si="45"/>
        <v>57017.32</v>
      </c>
      <c r="H160" s="605">
        <f t="shared" si="46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44"/>
        <v>-10069.200000000003</v>
      </c>
      <c r="G161" s="557">
        <f t="shared" si="45"/>
        <v>65309.200000000004</v>
      </c>
      <c r="H161" s="605">
        <f t="shared" si="46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44"/>
        <v>-10289.249999999993</v>
      </c>
      <c r="G162" s="557">
        <f t="shared" si="45"/>
        <v>72119.25</v>
      </c>
      <c r="H162" s="605">
        <f t="shared" si="46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44"/>
        <v>-11755.169999999996</v>
      </c>
      <c r="G163" s="557">
        <f t="shared" si="45"/>
        <v>74735.17</v>
      </c>
      <c r="H163" s="605">
        <f t="shared" si="46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44"/>
        <v>-8821.7999999999993</v>
      </c>
      <c r="G164" s="557">
        <f t="shared" si="45"/>
        <v>71956.800000000003</v>
      </c>
      <c r="H164" s="605">
        <f t="shared" si="46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44"/>
        <v>-6552.0000000000064</v>
      </c>
      <c r="G165" s="557">
        <f t="shared" si="45"/>
        <v>64632.000000000007</v>
      </c>
      <c r="H165" s="605">
        <f t="shared" si="46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44"/>
        <v>-7832.0000000000082</v>
      </c>
      <c r="G166" s="557">
        <f t="shared" si="45"/>
        <v>64632.000000000007</v>
      </c>
      <c r="H166" s="605">
        <f t="shared" si="46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44"/>
        <v>-3677.4000000000024</v>
      </c>
      <c r="G167" s="557">
        <f t="shared" si="45"/>
        <v>34737.4</v>
      </c>
      <c r="H167" s="605">
        <f t="shared" si="46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44"/>
        <v>-3622.5999999999985</v>
      </c>
      <c r="G168" s="557">
        <f t="shared" si="45"/>
        <v>34662.6</v>
      </c>
      <c r="H168" s="605">
        <f t="shared" si="46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44"/>
        <v>-3122.5999999999985</v>
      </c>
      <c r="G169" s="557">
        <f t="shared" si="45"/>
        <v>34662.6</v>
      </c>
      <c r="H169" s="605">
        <f t="shared" si="46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44"/>
        <v>-2162.5999999999976</v>
      </c>
      <c r="G170" s="557">
        <f t="shared" si="45"/>
        <v>34662.6</v>
      </c>
      <c r="H170" s="605">
        <f t="shared" si="46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44"/>
        <v>-2282.5999999999949</v>
      </c>
      <c r="G171" s="557">
        <f t="shared" si="45"/>
        <v>34662.6</v>
      </c>
      <c r="H171" s="605">
        <f t="shared" si="46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44"/>
        <v>-2262.599999999999</v>
      </c>
      <c r="G172" s="557">
        <f t="shared" si="45"/>
        <v>34662.6</v>
      </c>
      <c r="H172" s="605">
        <f t="shared" si="46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44"/>
        <v>-842.59999999999741</v>
      </c>
      <c r="G173" s="557">
        <f t="shared" si="45"/>
        <v>34662.6</v>
      </c>
      <c r="H173" s="605">
        <f t="shared" si="46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44"/>
        <v>-1182.6000000000008</v>
      </c>
      <c r="G174" s="557">
        <f t="shared" si="45"/>
        <v>34662.6</v>
      </c>
      <c r="H174" s="605">
        <f t="shared" si="46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44"/>
        <v>-1262.599999999999</v>
      </c>
      <c r="G175" s="557">
        <f t="shared" si="45"/>
        <v>34662.6</v>
      </c>
      <c r="H175" s="605">
        <f t="shared" si="46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44"/>
        <v>-527.79999999999916</v>
      </c>
      <c r="G176" s="557">
        <f t="shared" si="45"/>
        <v>34547.800000000003</v>
      </c>
      <c r="H176" s="605">
        <f t="shared" si="46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44"/>
        <v>-148.00000000000324</v>
      </c>
      <c r="G177" s="557">
        <f t="shared" si="45"/>
        <v>34468</v>
      </c>
      <c r="H177" s="605">
        <f t="shared" si="46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44"/>
        <v>421.79999999999751</v>
      </c>
      <c r="G178" s="557">
        <f t="shared" si="45"/>
        <v>25753.200000000001</v>
      </c>
      <c r="H178" s="605">
        <f t="shared" si="46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44"/>
        <v>-655.79999999999927</v>
      </c>
      <c r="G179" s="557">
        <f t="shared" si="45"/>
        <v>34275.799999999996</v>
      </c>
      <c r="H179" s="605">
        <f t="shared" si="46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44"/>
        <v>24.200000000000443</v>
      </c>
      <c r="G180" s="557">
        <f t="shared" si="45"/>
        <v>34275.799999999996</v>
      </c>
      <c r="H180" s="605">
        <f t="shared" si="46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44"/>
        <v>-748.650000000001</v>
      </c>
      <c r="G181" s="557">
        <f t="shared" si="45"/>
        <v>35923.65</v>
      </c>
      <c r="H181" s="605">
        <f t="shared" si="46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44"/>
        <v>-370.65000000000163</v>
      </c>
      <c r="G182" s="557">
        <f t="shared" si="45"/>
        <v>35923.65</v>
      </c>
      <c r="H182" s="605">
        <f t="shared" si="46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44"/>
        <v>721.34999999999752</v>
      </c>
      <c r="G183" s="557">
        <f t="shared" si="45"/>
        <v>35923.65</v>
      </c>
      <c r="H183" s="605">
        <f t="shared" si="46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44"/>
        <v>784.34999999999991</v>
      </c>
      <c r="G184" s="557">
        <f t="shared" si="45"/>
        <v>35923.65</v>
      </c>
      <c r="H184" s="605">
        <f t="shared" si="46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44"/>
        <v>-328.71300000000014</v>
      </c>
      <c r="G185" s="557">
        <f t="shared" si="45"/>
        <v>35923.712999999996</v>
      </c>
      <c r="H185" s="605">
        <f t="shared" si="46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44"/>
        <v>1147.1040000000016</v>
      </c>
      <c r="G186" s="557">
        <f t="shared" si="45"/>
        <v>27108.895999999997</v>
      </c>
      <c r="H186" s="605">
        <f t="shared" si="46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44"/>
        <v>1035.1040000000012</v>
      </c>
      <c r="G187" s="557">
        <f t="shared" si="45"/>
        <v>27108.895999999997</v>
      </c>
      <c r="H187" s="605">
        <f t="shared" si="46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44"/>
        <v>1691.1040000000014</v>
      </c>
      <c r="G188" s="557">
        <f t="shared" si="45"/>
        <v>27108.895999999997</v>
      </c>
      <c r="H188" s="605">
        <f t="shared" si="46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44"/>
        <v>829.27800000000434</v>
      </c>
      <c r="G189" s="557">
        <f t="shared" si="45"/>
        <v>30562.721999999998</v>
      </c>
      <c r="H189" s="605">
        <f t="shared" si="46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44"/>
        <v>1441.2780000000041</v>
      </c>
      <c r="G190" s="557">
        <f t="shared" si="45"/>
        <v>30562.721999999998</v>
      </c>
      <c r="H190" s="605">
        <f t="shared" si="46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44"/>
        <v>1621.2799999999988</v>
      </c>
      <c r="G191" s="557">
        <f t="shared" si="45"/>
        <v>33978.720000000001</v>
      </c>
      <c r="H191" s="605">
        <f t="shared" si="46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44"/>
        <v>1421.2799999999959</v>
      </c>
      <c r="G192" s="557">
        <f t="shared" si="45"/>
        <v>33978.720000000001</v>
      </c>
      <c r="H192" s="605">
        <f t="shared" si="46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44"/>
        <v>987.2939999999993</v>
      </c>
      <c r="G193" s="557">
        <f t="shared" si="45"/>
        <v>37314.705999999998</v>
      </c>
      <c r="H193" s="605">
        <f t="shared" si="46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44"/>
        <v>563.20000000000186</v>
      </c>
      <c r="G194" s="557">
        <f t="shared" si="45"/>
        <v>33866.799999999996</v>
      </c>
      <c r="H194" s="605">
        <f t="shared" si="46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47">-C195*(D195-E195)</f>
        <v>13.200000000004763</v>
      </c>
      <c r="G195" s="557">
        <f t="shared" ref="G195:G200" si="48">IF(C195=0, 0,D195*C195)</f>
        <v>33866.799999999996</v>
      </c>
      <c r="H195" s="605">
        <f t="shared" ref="H195:H200" si="49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47"/>
        <v>1215.1259999999966</v>
      </c>
      <c r="G196" s="557">
        <f t="shared" si="48"/>
        <v>30356.874000000003</v>
      </c>
      <c r="H196" s="605">
        <f t="shared" si="49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47"/>
        <v>1490.8199999999993</v>
      </c>
      <c r="G197" s="557">
        <f t="shared" si="48"/>
        <v>16149.18</v>
      </c>
      <c r="H197" s="605">
        <f t="shared" si="49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47"/>
        <v>1396.8179999999988</v>
      </c>
      <c r="G198" s="557">
        <f t="shared" si="48"/>
        <v>30157.182000000004</v>
      </c>
      <c r="H198" s="605">
        <f t="shared" si="49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47"/>
        <v>1418.8200000000038</v>
      </c>
      <c r="G199" s="557">
        <f t="shared" si="48"/>
        <v>33641.18</v>
      </c>
      <c r="H199" s="605">
        <f t="shared" si="49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47"/>
        <v>894.66600000000085</v>
      </c>
      <c r="G200" s="557">
        <f t="shared" si="48"/>
        <v>33505.333999999995</v>
      </c>
      <c r="H200" s="605">
        <f t="shared" si="49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0">-C203*(D203-E203)</f>
        <v>-135.39999999999708</v>
      </c>
      <c r="G203" s="557">
        <f t="shared" ref="G203:G214" si="51">IF(C203=0, 0,D203*C203)</f>
        <v>33485.4</v>
      </c>
      <c r="H203" s="605">
        <f t="shared" ref="H203:H214" si="52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0"/>
        <v>-85.39999999999992</v>
      </c>
      <c r="G204" s="557">
        <f t="shared" si="51"/>
        <v>33445.4</v>
      </c>
      <c r="H204" s="605">
        <f t="shared" si="52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0"/>
        <v>6304.4477999999999</v>
      </c>
      <c r="G205" s="557">
        <f t="shared" si="51"/>
        <v>29929.552199999998</v>
      </c>
      <c r="H205" s="605">
        <f t="shared" si="52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0"/>
        <v>6185.8829999999971</v>
      </c>
      <c r="G206" s="557">
        <f t="shared" si="51"/>
        <v>26913.117000000002</v>
      </c>
      <c r="H206" s="605">
        <f t="shared" si="52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0"/>
        <v>3488.9400000000032</v>
      </c>
      <c r="G207" s="557">
        <f t="shared" si="51"/>
        <v>29775.059999999998</v>
      </c>
      <c r="H207" s="605">
        <f t="shared" si="52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0"/>
        <v>3544.800000000002</v>
      </c>
      <c r="G208" s="557">
        <f t="shared" si="51"/>
        <v>33415.199999999997</v>
      </c>
      <c r="H208" s="605">
        <f t="shared" si="52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0"/>
        <v>4164.8400000000011</v>
      </c>
      <c r="G209" s="557">
        <f t="shared" si="51"/>
        <v>29657.159999999996</v>
      </c>
      <c r="H209" s="605">
        <f t="shared" si="52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0"/>
        <v>4696.7399999999952</v>
      </c>
      <c r="G210" s="557">
        <f t="shared" si="51"/>
        <v>29611.260000000002</v>
      </c>
      <c r="H210" s="605">
        <f t="shared" si="52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0"/>
        <v>6995.4000000000015</v>
      </c>
      <c r="G211" s="557">
        <f t="shared" si="51"/>
        <v>13444.599999999999</v>
      </c>
      <c r="H211" s="605">
        <f t="shared" si="52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0"/>
        <v>6822.3599999999979</v>
      </c>
      <c r="G212" s="557">
        <f t="shared" si="51"/>
        <v>29213.640000000003</v>
      </c>
      <c r="H212" s="605">
        <f t="shared" si="52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0"/>
        <v>6817.7999999999993</v>
      </c>
      <c r="G213" s="557">
        <f t="shared" si="51"/>
        <v>26215.200000000001</v>
      </c>
      <c r="H213" s="605">
        <f t="shared" si="52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0"/>
        <v>7021.4999999999991</v>
      </c>
      <c r="G214" s="557">
        <f t="shared" si="51"/>
        <v>24180</v>
      </c>
      <c r="H214" s="605">
        <f t="shared" si="52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3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54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3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54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3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54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3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54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3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54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3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54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3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54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3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54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3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54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3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54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3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54"/>
        <v>1795</v>
      </c>
      <c r="G243" s="708">
        <v>42314</v>
      </c>
      <c r="H243" s="260">
        <v>2200</v>
      </c>
      <c r="I243" s="261">
        <v>17.55</v>
      </c>
      <c r="J243" s="261">
        <v>0.77</v>
      </c>
      <c r="K243" s="261">
        <f t="shared" si="53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54"/>
        <v>1241.5</v>
      </c>
      <c r="G244" s="708"/>
      <c r="H244" s="260">
        <v>190</v>
      </c>
      <c r="I244" s="261">
        <v>17.55</v>
      </c>
      <c r="J244" s="261">
        <v>0</v>
      </c>
      <c r="K244" s="261">
        <f t="shared" si="53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54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3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54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3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54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3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54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3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54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3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54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3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54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3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54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3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54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3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54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3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54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3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54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3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54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3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54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3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54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3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54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3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54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3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54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3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54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3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54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3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54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3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54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3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54"/>
        <v>1610.0000000000002</v>
      </c>
      <c r="G267" s="708">
        <v>42447</v>
      </c>
      <c r="H267" s="266">
        <v>355</v>
      </c>
      <c r="I267" s="261">
        <v>11.13</v>
      </c>
      <c r="J267" s="261">
        <v>0.12</v>
      </c>
      <c r="K267" s="261">
        <f t="shared" si="53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54"/>
        <v>13119.999999999998</v>
      </c>
      <c r="G268" s="708"/>
      <c r="H268" s="266">
        <v>40</v>
      </c>
      <c r="I268" s="261">
        <v>11.13</v>
      </c>
      <c r="J268" s="261">
        <v>0</v>
      </c>
      <c r="K268" s="261">
        <f t="shared" si="53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54"/>
        <v>7900</v>
      </c>
      <c r="G269" s="708"/>
      <c r="H269" s="266">
        <v>105</v>
      </c>
      <c r="I269" s="261">
        <v>11.13</v>
      </c>
      <c r="J269" s="261">
        <v>0</v>
      </c>
      <c r="K269" s="261">
        <f t="shared" si="53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54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3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54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3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54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3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54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3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54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3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54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3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54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3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54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3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54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3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54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3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54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3"/>
        <v>19519.57</v>
      </c>
      <c r="L280" s="260"/>
      <c r="M280" s="260"/>
    </row>
    <row r="281" spans="1:13" x14ac:dyDescent="0.25">
      <c r="A281" s="260"/>
      <c r="B281" s="707">
        <v>42317</v>
      </c>
      <c r="C281" s="260">
        <v>190</v>
      </c>
      <c r="D281" s="261">
        <v>17.100000000000001</v>
      </c>
      <c r="E281" s="261">
        <v>0</v>
      </c>
      <c r="F281" s="261">
        <f t="shared" si="54"/>
        <v>3249.0000000000005</v>
      </c>
      <c r="G281" s="708">
        <v>42510</v>
      </c>
      <c r="H281" s="266">
        <v>240</v>
      </c>
      <c r="I281" s="261">
        <v>10.75</v>
      </c>
      <c r="J281" s="261">
        <v>0.12</v>
      </c>
      <c r="K281" s="261">
        <f t="shared" si="53"/>
        <v>2579.88</v>
      </c>
      <c r="L281" s="260"/>
      <c r="M281" s="260"/>
    </row>
    <row r="282" spans="1:13" x14ac:dyDescent="0.25">
      <c r="A282" s="260"/>
      <c r="B282" s="707"/>
      <c r="C282" s="260">
        <v>2</v>
      </c>
      <c r="D282" s="261">
        <v>17.100000000000001</v>
      </c>
      <c r="E282" s="261">
        <v>0</v>
      </c>
      <c r="F282" s="261">
        <f t="shared" si="54"/>
        <v>34.200000000000003</v>
      </c>
      <c r="G282" s="708"/>
      <c r="H282" s="266">
        <v>260</v>
      </c>
      <c r="I282" s="261">
        <v>10.75</v>
      </c>
      <c r="J282" s="261">
        <v>0</v>
      </c>
      <c r="K282" s="261">
        <f t="shared" si="53"/>
        <v>2795</v>
      </c>
      <c r="L282" s="260"/>
      <c r="M282" s="260"/>
    </row>
    <row r="283" spans="1:13" x14ac:dyDescent="0.25">
      <c r="A283" s="260"/>
      <c r="B283" s="707">
        <v>42318</v>
      </c>
      <c r="C283" s="260">
        <v>8</v>
      </c>
      <c r="D283" s="261">
        <v>16.989999999999998</v>
      </c>
      <c r="E283" s="261">
        <v>0</v>
      </c>
      <c r="F283" s="261">
        <f t="shared" si="54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3"/>
        <v>5684.88</v>
      </c>
      <c r="L283" s="260"/>
      <c r="M283" s="260"/>
    </row>
    <row r="284" spans="1:13" x14ac:dyDescent="0.25">
      <c r="A284" s="260"/>
      <c r="B284" s="707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3"/>
        <v>5769.87</v>
      </c>
      <c r="L284" s="260"/>
      <c r="M284" s="260"/>
    </row>
    <row r="285" spans="1:13" x14ac:dyDescent="0.25">
      <c r="A285" s="260"/>
      <c r="B285" s="707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3"/>
        <v>5879.87</v>
      </c>
      <c r="L285" s="260"/>
      <c r="M285" s="260"/>
    </row>
    <row r="286" spans="1:13" x14ac:dyDescent="0.25">
      <c r="A286" s="260"/>
      <c r="B286" s="707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3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55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3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55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3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55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3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55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3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55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55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55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55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55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55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55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55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55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55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55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55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55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55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55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55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55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55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55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55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55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55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55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55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55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55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55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55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55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55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55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09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55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09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55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09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55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55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55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55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55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55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55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55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55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55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55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55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55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55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55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55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55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56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55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56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55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56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55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56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55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56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55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56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55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56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55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55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55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55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57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58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57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58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57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58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57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58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57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58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57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58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57"/>
        <v>7224.84</v>
      </c>
      <c r="L356" s="260"/>
      <c r="M356" s="710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58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57"/>
        <v>7439.84</v>
      </c>
      <c r="L357" s="260"/>
      <c r="M357" s="710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58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57"/>
        <v>7489.84</v>
      </c>
      <c r="L358" s="260"/>
      <c r="M358" s="710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58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57"/>
        <v>7739.83</v>
      </c>
      <c r="L359" s="260"/>
      <c r="M359" s="710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58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57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58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57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58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57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58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57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58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57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58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57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58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57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58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57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58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57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58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57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58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57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58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57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58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57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58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57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58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57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58"/>
        <v>0</v>
      </c>
      <c r="G375" s="706" t="s">
        <v>326</v>
      </c>
      <c r="H375" s="260">
        <v>100</v>
      </c>
      <c r="I375" s="261">
        <v>19.68</v>
      </c>
      <c r="J375" s="261">
        <v>0.04</v>
      </c>
      <c r="K375" s="261">
        <f t="shared" si="57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58"/>
        <v>0</v>
      </c>
      <c r="G376" s="706"/>
      <c r="H376" s="260">
        <v>200</v>
      </c>
      <c r="I376" s="261">
        <v>19.88</v>
      </c>
      <c r="J376" s="261">
        <v>0.09</v>
      </c>
      <c r="K376" s="261">
        <f t="shared" si="57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58"/>
        <v>0</v>
      </c>
      <c r="G377" s="706"/>
      <c r="H377" s="260">
        <v>200</v>
      </c>
      <c r="I377" s="261">
        <v>20.32</v>
      </c>
      <c r="J377" s="261">
        <v>0.09</v>
      </c>
      <c r="K377" s="261">
        <f t="shared" si="57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58"/>
        <v>0</v>
      </c>
      <c r="G378" s="706"/>
      <c r="H378" s="260">
        <v>300</v>
      </c>
      <c r="I378" s="261">
        <v>20.53</v>
      </c>
      <c r="J378" s="261">
        <v>0.13</v>
      </c>
      <c r="K378" s="261">
        <f t="shared" si="57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57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57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57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57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59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59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59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59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59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59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0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0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0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0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0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71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35" priority="69">
      <formula>F70&gt;0</formula>
    </cfRule>
    <cfRule type="expression" dxfId="634" priority="70">
      <formula>F70&lt;0</formula>
    </cfRule>
  </conditionalFormatting>
  <conditionalFormatting sqref="H70:H81">
    <cfRule type="expression" dxfId="633" priority="61">
      <formula>H70&gt;0</formula>
    </cfRule>
    <cfRule type="expression" dxfId="632" priority="62">
      <formula>H70&lt;0</formula>
    </cfRule>
  </conditionalFormatting>
  <conditionalFormatting sqref="H82">
    <cfRule type="expression" dxfId="631" priority="51">
      <formula>H82&gt;0</formula>
    </cfRule>
    <cfRule type="expression" dxfId="630" priority="52">
      <formula>H82&lt;0</formula>
    </cfRule>
  </conditionalFormatting>
  <conditionalFormatting sqref="H83">
    <cfRule type="expression" dxfId="629" priority="47">
      <formula>H83&gt;0</formula>
    </cfRule>
    <cfRule type="expression" dxfId="628" priority="48">
      <formula>H83&lt;0</formula>
    </cfRule>
  </conditionalFormatting>
  <conditionalFormatting sqref="H84:H89">
    <cfRule type="expression" dxfId="627" priority="43">
      <formula>H84&gt;0</formula>
    </cfRule>
    <cfRule type="expression" dxfId="626" priority="44">
      <formula>H84&lt;0</formula>
    </cfRule>
  </conditionalFormatting>
  <conditionalFormatting sqref="Q8">
    <cfRule type="expression" dxfId="625" priority="27">
      <formula>Q8&gt;0</formula>
    </cfRule>
    <cfRule type="expression" dxfId="624" priority="28">
      <formula>Q8&lt;0</formula>
    </cfRule>
  </conditionalFormatting>
  <conditionalFormatting sqref="Q7">
    <cfRule type="expression" dxfId="623" priority="29">
      <formula>Q7&gt;0</formula>
    </cfRule>
    <cfRule type="expression" dxfId="622" priority="30">
      <formula>Q7&lt;0</formula>
    </cfRule>
  </conditionalFormatting>
  <conditionalFormatting sqref="F201 H201">
    <cfRule type="expression" dxfId="621" priority="25">
      <formula>F201&gt;0</formula>
    </cfRule>
    <cfRule type="expression" dxfId="620" priority="26">
      <formula>F201&lt;0</formula>
    </cfRule>
  </conditionalFormatting>
  <conditionalFormatting sqref="F30:F61">
    <cfRule type="expression" dxfId="619" priority="23">
      <formula>F30&gt;0</formula>
    </cfRule>
    <cfRule type="expression" dxfId="618" priority="24">
      <formula>F30&lt;0</formula>
    </cfRule>
  </conditionalFormatting>
  <conditionalFormatting sqref="H30:H61">
    <cfRule type="expression" dxfId="617" priority="21">
      <formula>H30&gt;0</formula>
    </cfRule>
    <cfRule type="expression" dxfId="616" priority="22">
      <formula>H30&lt;0</formula>
    </cfRule>
  </conditionalFormatting>
  <conditionalFormatting sqref="Q10">
    <cfRule type="expression" dxfId="615" priority="19">
      <formula>Q10&gt;0</formula>
    </cfRule>
    <cfRule type="expression" dxfId="614" priority="20">
      <formula>Q10&lt;0</formula>
    </cfRule>
  </conditionalFormatting>
  <conditionalFormatting sqref="J37">
    <cfRule type="expression" dxfId="613" priority="17">
      <formula>J37&gt;0</formula>
    </cfRule>
    <cfRule type="expression" dxfId="612" priority="18">
      <formula>J37&lt;0</formula>
    </cfRule>
  </conditionalFormatting>
  <conditionalFormatting sqref="J43:J44">
    <cfRule type="expression" dxfId="611" priority="15">
      <formula>J43&gt;0</formula>
    </cfRule>
    <cfRule type="expression" dxfId="610" priority="16">
      <formula>J43&lt;0</formula>
    </cfRule>
  </conditionalFormatting>
  <conditionalFormatting sqref="Q9">
    <cfRule type="expression" dxfId="609" priority="13">
      <formula>Q9&gt;0</formula>
    </cfRule>
    <cfRule type="expression" dxfId="608" priority="14">
      <formula>Q9&lt;0</formula>
    </cfRule>
  </conditionalFormatting>
  <conditionalFormatting sqref="J45">
    <cfRule type="expression" dxfId="607" priority="11">
      <formula>J45&gt;0</formula>
    </cfRule>
    <cfRule type="expression" dxfId="606" priority="12">
      <formula>J45&lt;0</formula>
    </cfRule>
  </conditionalFormatting>
  <conditionalFormatting sqref="J46:J48 J50:J53">
    <cfRule type="expression" dxfId="605" priority="9">
      <formula>J46&gt;0</formula>
    </cfRule>
    <cfRule type="expression" dxfId="604" priority="10">
      <formula>J46&lt;0</formula>
    </cfRule>
  </conditionalFormatting>
  <conditionalFormatting sqref="K37">
    <cfRule type="expression" dxfId="603" priority="7">
      <formula>K37&gt;0</formula>
    </cfRule>
    <cfRule type="expression" dxfId="602" priority="8">
      <formula>K37&lt;0</formula>
    </cfRule>
  </conditionalFormatting>
  <conditionalFormatting sqref="K43:K44">
    <cfRule type="expression" dxfId="601" priority="5">
      <formula>K43&gt;0</formula>
    </cfRule>
    <cfRule type="expression" dxfId="600" priority="6">
      <formula>K43&lt;0</formula>
    </cfRule>
  </conditionalFormatting>
  <conditionalFormatting sqref="K45">
    <cfRule type="expression" dxfId="599" priority="3">
      <formula>K45&gt;0</formula>
    </cfRule>
    <cfRule type="expression" dxfId="598" priority="4">
      <formula>K45&lt;0</formula>
    </cfRule>
  </conditionalFormatting>
  <conditionalFormatting sqref="K46:K53">
    <cfRule type="expression" dxfId="597" priority="1">
      <formula>K46&gt;0</formula>
    </cfRule>
    <cfRule type="expression" dxfId="596" priority="2">
      <formula>K46&lt;0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50.95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50.95</v>
      </c>
      <c r="R4" s="517">
        <v>7.3000000000000001E-3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56.045000000000009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55.535500000000006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55.026000000000003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54.516500000000008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54.007000000000005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53.497500000000002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52.988000000000007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52.478500000000004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51.969000000000001</v>
      </c>
      <c r="Q49" s="2"/>
      <c r="T49" s="86" t="s">
        <v>104</v>
      </c>
      <c r="U49" s="88" t="s">
        <v>424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51.459500000000006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50.95</v>
      </c>
      <c r="Q51" s="2"/>
      <c r="T51" s="86" t="s">
        <v>105</v>
      </c>
      <c r="U51" s="87" t="s">
        <v>700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50.4405</v>
      </c>
      <c r="Q52" s="2"/>
      <c r="T52" s="86" t="s">
        <v>106</v>
      </c>
      <c r="U52" s="87" t="s">
        <v>556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49.931000000000004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49.421500000000002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48.911999999999999</v>
      </c>
      <c r="T55" s="86" t="s">
        <v>108</v>
      </c>
      <c r="U55" s="87" t="s">
        <v>701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48.402500000000003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47.893000000000001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47.383500000000005</v>
      </c>
      <c r="T58" s="86" t="s">
        <v>109</v>
      </c>
      <c r="U58" s="87" t="s">
        <v>612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46.874000000000002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46.364500000000007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45.855000000000004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95" priority="11">
      <formula>F27&gt;0</formula>
    </cfRule>
    <cfRule type="expression" dxfId="594" priority="12">
      <formula>F27&lt;0</formula>
    </cfRule>
  </conditionalFormatting>
  <conditionalFormatting sqref="H27:H29">
    <cfRule type="expression" dxfId="593" priority="9">
      <formula>H27&gt;0</formula>
    </cfRule>
    <cfRule type="expression" dxfId="592" priority="10">
      <formula>H27&lt;0</formula>
    </cfRule>
  </conditionalFormatting>
  <conditionalFormatting sqref="F23:F26">
    <cfRule type="expression" dxfId="591" priority="7">
      <formula>F23&gt;0</formula>
    </cfRule>
    <cfRule type="expression" dxfId="590" priority="8">
      <formula>F23&lt;0</formula>
    </cfRule>
  </conditionalFormatting>
  <conditionalFormatting sqref="H23:H26">
    <cfRule type="expression" dxfId="589" priority="5">
      <formula>H23&gt;0</formula>
    </cfRule>
    <cfRule type="expression" dxfId="588" priority="6">
      <formula>H23&lt;0</formula>
    </cfRule>
  </conditionalFormatting>
  <conditionalFormatting sqref="Q8">
    <cfRule type="expression" dxfId="587" priority="1">
      <formula>Q8&gt;0</formula>
    </cfRule>
    <cfRule type="expression" dxfId="586" priority="2">
      <formula>Q8&lt;0</formula>
    </cfRule>
  </conditionalFormatting>
  <conditionalFormatting sqref="Q7">
    <cfRule type="expression" dxfId="585" priority="3">
      <formula>Q7&gt;0</formula>
    </cfRule>
    <cfRule type="expression" dxfId="58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36.03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36.03</v>
      </c>
      <c r="R4" s="517">
        <v>-5.1999999999999998E-3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39.633000000000003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39.272700000000007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38.912400000000005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38.552100000000003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38.191800000000001</v>
      </c>
      <c r="Q45" s="2"/>
      <c r="T45" s="86" t="s">
        <v>100</v>
      </c>
      <c r="U45" s="87" t="s">
        <v>702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37.831500000000005</v>
      </c>
      <c r="Q46" s="2"/>
      <c r="T46" s="86" t="s">
        <v>101</v>
      </c>
      <c r="U46" s="87" t="s">
        <v>703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37.471200000000003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37.110900000000001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36.750599999999999</v>
      </c>
      <c r="Q49" s="2"/>
      <c r="T49" s="86" t="s">
        <v>104</v>
      </c>
      <c r="U49" s="88" t="s">
        <v>457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36.390300000000003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36.03</v>
      </c>
      <c r="Q51" s="2"/>
      <c r="T51" s="86" t="s">
        <v>105</v>
      </c>
      <c r="U51" s="87" t="s">
        <v>704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35.669699999999999</v>
      </c>
      <c r="Q52" s="2"/>
      <c r="T52" s="86" t="s">
        <v>106</v>
      </c>
      <c r="U52" s="87" t="s">
        <v>568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35.309400000000004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34.949100000000001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34.588799999999999</v>
      </c>
      <c r="T55" s="86" t="s">
        <v>108</v>
      </c>
      <c r="U55" s="87" t="s">
        <v>705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34.228499999999997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33.868200000000002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33.507899999999999</v>
      </c>
      <c r="T58" s="86" t="s">
        <v>109</v>
      </c>
      <c r="U58" s="87" t="s">
        <v>613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33.147600000000004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32.787300000000002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32.427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83" priority="7">
      <formula>F21&gt;0</formula>
    </cfRule>
    <cfRule type="expression" dxfId="582" priority="8">
      <formula>F21&lt;0</formula>
    </cfRule>
  </conditionalFormatting>
  <conditionalFormatting sqref="F22">
    <cfRule type="expression" dxfId="581" priority="5">
      <formula>F22&gt;0</formula>
    </cfRule>
    <cfRule type="expression" dxfId="580" priority="6">
      <formula>F22&lt;0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48.24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48.24</v>
      </c>
      <c r="R4" s="499">
        <v>2.18E-2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53.064000000000007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52.581600000000009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52.099200000000003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51.616800000000005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51.134400000000007</v>
      </c>
      <c r="Q49" s="2"/>
      <c r="R49" s="34"/>
      <c r="T49" s="107" t="s">
        <v>122</v>
      </c>
      <c r="U49" s="105" t="s">
        <v>402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50.652000000000001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50.169600000000003</v>
      </c>
      <c r="Q51" s="2"/>
      <c r="R51" s="34"/>
      <c r="T51" s="107" t="s">
        <v>105</v>
      </c>
      <c r="U51" s="105" t="s">
        <v>706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49.687200000000004</v>
      </c>
      <c r="Q52" s="2"/>
      <c r="R52" s="34"/>
      <c r="T52" s="107" t="s">
        <v>106</v>
      </c>
      <c r="U52" s="105" t="s">
        <v>587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49.204800000000006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48.7224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48.24</v>
      </c>
      <c r="Q55" s="2"/>
      <c r="R55" s="34"/>
      <c r="T55" s="107" t="s">
        <v>108</v>
      </c>
      <c r="U55" s="105" t="s">
        <v>707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47.757600000000004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47.275199999999998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46.7928</v>
      </c>
      <c r="Q58" s="2"/>
      <c r="R58" s="34"/>
      <c r="T58" s="107" t="s">
        <v>109</v>
      </c>
      <c r="U58" s="105" t="s">
        <v>614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46.310400000000001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45.828000000000003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45.345599999999997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44.863200000000006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44.380800000000001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43.898400000000002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43.416000000000004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75" priority="17">
      <formula>F38&gt;0</formula>
    </cfRule>
    <cfRule type="expression" dxfId="574" priority="18">
      <formula>F38&lt;0</formula>
    </cfRule>
  </conditionalFormatting>
  <conditionalFormatting sqref="H38:H72">
    <cfRule type="expression" dxfId="573" priority="9">
      <formula>H38&gt;0</formula>
    </cfRule>
    <cfRule type="expression" dxfId="572" priority="10">
      <formula>H38&lt;0</formula>
    </cfRule>
  </conditionalFormatting>
  <conditionalFormatting sqref="F21:F37">
    <cfRule type="expression" dxfId="571" priority="7">
      <formula>F21&gt;0</formula>
    </cfRule>
    <cfRule type="expression" dxfId="570" priority="8">
      <formula>F21&lt;0</formula>
    </cfRule>
  </conditionalFormatting>
  <conditionalFormatting sqref="H21:H37">
    <cfRule type="expression" dxfId="569" priority="5">
      <formula>H21&gt;0</formula>
    </cfRule>
    <cfRule type="expression" dxfId="568" priority="6">
      <formula>H21&lt;0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conditionalFormatting sqref="Q7">
    <cfRule type="expression" dxfId="565" priority="3">
      <formula>Q7&gt;0</formula>
    </cfRule>
    <cfRule type="expression" dxfId="56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107.07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107.07</v>
      </c>
      <c r="R4" s="517">
        <v>2.8999999999999998E-3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117.777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116.7063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115.6356</v>
      </c>
      <c r="Q49" s="34"/>
      <c r="R49"/>
      <c r="T49" s="86" t="s">
        <v>104</v>
      </c>
      <c r="U49" s="93" t="s">
        <v>708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114.56489999999999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113.49419999999999</v>
      </c>
      <c r="Q51" s="82"/>
      <c r="R51"/>
      <c r="T51" s="86" t="s">
        <v>105</v>
      </c>
      <c r="U51" s="129" t="s">
        <v>709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112.4235</v>
      </c>
      <c r="Q52" s="82"/>
      <c r="R52"/>
      <c r="T52" s="86" t="s">
        <v>106</v>
      </c>
      <c r="U52" s="129" t="s">
        <v>559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111.3528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110.2821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109.2114</v>
      </c>
      <c r="Q55" s="82"/>
      <c r="R55"/>
      <c r="T55" s="86" t="s">
        <v>108</v>
      </c>
      <c r="U55" s="129" t="s">
        <v>710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108.1407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107.07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105.99929999999999</v>
      </c>
      <c r="Q58" s="82"/>
      <c r="R58"/>
      <c r="T58" s="86" t="s">
        <v>109</v>
      </c>
      <c r="U58" s="129" t="s">
        <v>615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104.92859999999999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103.85789999999999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102.78719999999998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101.71649999999998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100.64579999999999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99.575099999999992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98.504400000000004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97.433700000000002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96.363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63" priority="11">
      <formula>F24&gt;0</formula>
    </cfRule>
    <cfRule type="expression" dxfId="562" priority="12">
      <formula>F24&lt;0</formula>
    </cfRule>
  </conditionalFormatting>
  <conditionalFormatting sqref="H27:H30">
    <cfRule type="expression" dxfId="561" priority="9">
      <formula>H27&gt;0</formula>
    </cfRule>
    <cfRule type="expression" dxfId="560" priority="10">
      <formula>H27&lt;0</formula>
    </cfRule>
  </conditionalFormatting>
  <conditionalFormatting sqref="F25">
    <cfRule type="expression" dxfId="559" priority="7">
      <formula>F25&gt;0</formula>
    </cfRule>
    <cfRule type="expression" dxfId="558" priority="8">
      <formula>F25&lt;0</formula>
    </cfRule>
  </conditionalFormatting>
  <conditionalFormatting sqref="H24:H26">
    <cfRule type="expression" dxfId="557" priority="5">
      <formula>H24&gt;0</formula>
    </cfRule>
    <cfRule type="expression" dxfId="556" priority="6">
      <formula>H24&lt;0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49.91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49.91</v>
      </c>
      <c r="R4" s="518">
        <v>2.5999999999999999E-3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54.901000000000003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54.401899999999998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53.902799999999999</v>
      </c>
      <c r="R42" s="34"/>
      <c r="T42" s="86" t="s">
        <v>100</v>
      </c>
      <c r="U42" s="129" t="s">
        <v>711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53.403700000000001</v>
      </c>
      <c r="R43" s="82"/>
      <c r="T43" s="86" t="s">
        <v>101</v>
      </c>
      <c r="U43" s="129" t="s">
        <v>712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52.904600000000002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52.405499999999996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51.906399999999998</v>
      </c>
      <c r="R46" s="82"/>
      <c r="T46" s="86" t="s">
        <v>122</v>
      </c>
      <c r="U46" s="231" t="s">
        <v>454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51.407299999999999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50.908200000000001</v>
      </c>
      <c r="R48" s="82"/>
      <c r="T48" s="86" t="s">
        <v>105</v>
      </c>
      <c r="U48" s="129" t="s">
        <v>713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50.409099999999995</v>
      </c>
      <c r="R49" s="82"/>
      <c r="T49" s="86" t="s">
        <v>106</v>
      </c>
      <c r="U49" s="129" t="s">
        <v>616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49.91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49.410899999999998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48.911799999999992</v>
      </c>
      <c r="R52" s="82"/>
      <c r="T52" s="86" t="s">
        <v>108</v>
      </c>
      <c r="U52" s="129" t="s">
        <v>714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48.412699999999994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47.913599999999995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47.414499999999997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46.915399999999991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46.4163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45.917200000000001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45.418099999999995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44.918999999999997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51" priority="17">
      <formula>F28&gt;0</formula>
    </cfRule>
    <cfRule type="expression" dxfId="550" priority="18">
      <formula>F28&lt;0</formula>
    </cfRule>
  </conditionalFormatting>
  <conditionalFormatting sqref="F28 F33:F35">
    <cfRule type="expression" dxfId="549" priority="19">
      <formula>F28&gt;0</formula>
    </cfRule>
    <cfRule type="expression" dxfId="548" priority="20">
      <formula>F28&lt;0</formula>
    </cfRule>
  </conditionalFormatting>
  <conditionalFormatting sqref="H28 H33:H35">
    <cfRule type="expression" dxfId="547" priority="15">
      <formula>H28&gt;0</formula>
    </cfRule>
    <cfRule type="expression" dxfId="546" priority="16">
      <formula>H28&lt;0</formula>
    </cfRule>
  </conditionalFormatting>
  <conditionalFormatting sqref="F21:F27">
    <cfRule type="expression" dxfId="545" priority="13">
      <formula>F21&gt;0</formula>
    </cfRule>
    <cfRule type="expression" dxfId="544" priority="14">
      <formula>F21&lt;0</formula>
    </cfRule>
  </conditionalFormatting>
  <conditionalFormatting sqref="H21:H27">
    <cfRule type="expression" dxfId="543" priority="11">
      <formula>H21&gt;0</formula>
    </cfRule>
    <cfRule type="expression" dxfId="542" priority="12">
      <formula>H21&lt;0</formula>
    </cfRule>
  </conditionalFormatting>
  <conditionalFormatting sqref="Q8">
    <cfRule type="expression" dxfId="541" priority="7">
      <formula>Q8&gt;0</formula>
    </cfRule>
    <cfRule type="expression" dxfId="540" priority="8">
      <formula>Q8&lt;0</formula>
    </cfRule>
  </conditionalFormatting>
  <conditionalFormatting sqref="Q7">
    <cfRule type="expression" dxfId="539" priority="9">
      <formula>Q7&gt;0</formula>
    </cfRule>
    <cfRule type="expression" dxfId="538" priority="10">
      <formula>Q7&lt;0</formula>
    </cfRule>
  </conditionalFormatting>
  <conditionalFormatting sqref="F29:F32">
    <cfRule type="expression" dxfId="537" priority="5">
      <formula>F29&gt;0</formula>
    </cfRule>
    <cfRule type="expression" dxfId="536" priority="6">
      <formula>F29&lt;0</formula>
    </cfRule>
  </conditionalFormatting>
  <conditionalFormatting sqref="H29:H32">
    <cfRule type="expression" dxfId="535" priority="3">
      <formula>H29&gt;0</formula>
    </cfRule>
    <cfRule type="expression" dxfId="534" priority="4">
      <formula>H29&lt;0</formula>
    </cfRule>
  </conditionalFormatting>
  <conditionalFormatting sqref="M37">
    <cfRule type="expression" dxfId="533" priority="1">
      <formula>M37&gt;0</formula>
    </cfRule>
    <cfRule type="expression" dxfId="53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235.44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235.44</v>
      </c>
      <c r="R4" s="499">
        <v>2.8E-3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569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258.98400000000004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256.62960000000004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254.27520000000001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251.92080000000001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249.56640000000002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247.21200000000002</v>
      </c>
      <c r="R45" s="82"/>
      <c r="T45" s="86" t="s">
        <v>333</v>
      </c>
      <c r="U45" s="129" t="s">
        <v>514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244.85760000000002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242.50319999999999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240.14879999999999</v>
      </c>
      <c r="R48" s="82"/>
      <c r="T48" s="86" t="s">
        <v>105</v>
      </c>
      <c r="U48" s="129" t="s">
        <v>715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237.7944</v>
      </c>
      <c r="R49" s="82"/>
      <c r="T49" s="86" t="s">
        <v>106</v>
      </c>
      <c r="U49" s="129" t="s">
        <v>523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235.44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233.0856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230.7312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228.3768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226.02239999999998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223.66799999999998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221.31359999999998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218.95920000000001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216.60480000000001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214.25040000000001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211.89600000000002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31" priority="19">
      <formula>F25&gt;0</formula>
    </cfRule>
    <cfRule type="expression" dxfId="53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29" priority="11">
      <formula>F28&gt;0</formula>
    </cfRule>
    <cfRule type="expression" dxfId="528" priority="12">
      <formula>F28&lt;0</formula>
    </cfRule>
  </conditionalFormatting>
  <conditionalFormatting sqref="F28:F35">
    <cfRule type="expression" dxfId="527" priority="13">
      <formula>F28&gt;0</formula>
    </cfRule>
    <cfRule type="expression" dxfId="526" priority="14">
      <formula>F28&lt;0</formula>
    </cfRule>
  </conditionalFormatting>
  <conditionalFormatting sqref="H25:H35">
    <cfRule type="expression" dxfId="525" priority="9">
      <formula>H25&gt;0</formula>
    </cfRule>
    <cfRule type="expression" dxfId="524" priority="10">
      <formula>H25&lt;0</formula>
    </cfRule>
  </conditionalFormatting>
  <conditionalFormatting sqref="F21:F24">
    <cfRule type="expression" dxfId="523" priority="7">
      <formula>F21&gt;0</formula>
    </cfRule>
    <cfRule type="expression" dxfId="522" priority="8">
      <formula>F21&lt;0</formula>
    </cfRule>
  </conditionalFormatting>
  <conditionalFormatting sqref="H21:H24">
    <cfRule type="expression" dxfId="521" priority="5">
      <formula>H21&gt;0</formula>
    </cfRule>
    <cfRule type="expression" dxfId="520" priority="6">
      <formula>H21&lt;0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99.42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99.42</v>
      </c>
      <c r="R4" s="499">
        <v>5.4000000000000003E-3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109.36200000000001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108.36780000000002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107.37360000000001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106.3794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105.38520000000001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104.39100000000001</v>
      </c>
      <c r="R42" s="82"/>
      <c r="T42" s="86" t="s">
        <v>100</v>
      </c>
      <c r="U42" s="129" t="s">
        <v>716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103.3968</v>
      </c>
      <c r="R43" s="82"/>
      <c r="T43" s="86" t="s">
        <v>101</v>
      </c>
      <c r="U43" s="129" t="s">
        <v>717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102.40260000000001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101.4084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100.41420000000001</v>
      </c>
      <c r="R46" s="82"/>
      <c r="T46" s="86" t="s">
        <v>122</v>
      </c>
      <c r="U46" s="93" t="s">
        <v>400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99.42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98.425799999999995</v>
      </c>
      <c r="R48" s="82"/>
      <c r="T48" s="86" t="s">
        <v>105</v>
      </c>
      <c r="U48" s="129" t="s">
        <v>718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97.431600000000003</v>
      </c>
      <c r="R49" s="82"/>
      <c r="T49" s="86" t="s">
        <v>106</v>
      </c>
      <c r="U49" s="129" t="s">
        <v>719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96.437399999999997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95.443200000000004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94.448999999999998</v>
      </c>
      <c r="R52" s="82"/>
      <c r="T52" s="86" t="s">
        <v>108</v>
      </c>
      <c r="U52" s="129" t="s">
        <v>720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93.454799999999992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92.460599999999999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91.466400000000007</v>
      </c>
      <c r="R55" s="82"/>
      <c r="T55" s="86" t="s">
        <v>109</v>
      </c>
      <c r="U55" s="129" t="s">
        <v>600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90.472200000000001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89.478000000000009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15" priority="29">
      <formula>F40&gt;0</formula>
    </cfRule>
    <cfRule type="expression" dxfId="514" priority="30">
      <formula>F40&lt;0</formula>
    </cfRule>
  </conditionalFormatting>
  <conditionalFormatting sqref="F40:F45">
    <cfRule type="expression" dxfId="513" priority="31">
      <formula>F40&gt;0</formula>
    </cfRule>
    <cfRule type="expression" dxfId="512" priority="32">
      <formula>F40&lt;0</formula>
    </cfRule>
  </conditionalFormatting>
  <conditionalFormatting sqref="H40:H45">
    <cfRule type="expression" dxfId="511" priority="27">
      <formula>H40&gt;0</formula>
    </cfRule>
    <cfRule type="expression" dxfId="510" priority="28">
      <formula>H40&lt;0</formula>
    </cfRule>
  </conditionalFormatting>
  <conditionalFormatting sqref="F23:F39">
    <cfRule type="expression" dxfId="509" priority="13">
      <formula>F23&gt;0</formula>
    </cfRule>
    <cfRule type="expression" dxfId="508" priority="14">
      <formula>F23&lt;0</formula>
    </cfRule>
  </conditionalFormatting>
  <conditionalFormatting sqref="H23:H39">
    <cfRule type="expression" dxfId="507" priority="11">
      <formula>H23&gt;0</formula>
    </cfRule>
    <cfRule type="expression" dxfId="506" priority="12">
      <formula>H23&lt;0</formula>
    </cfRule>
  </conditionalFormatting>
  <conditionalFormatting sqref="Q7">
    <cfRule type="expression" dxfId="505" priority="9">
      <formula>Q7&gt;0</formula>
    </cfRule>
    <cfRule type="expression" dxfId="504" priority="10">
      <formula>Q7&lt;0</formula>
    </cfRule>
  </conditionalFormatting>
  <conditionalFormatting sqref="Q8">
    <cfRule type="expression" dxfId="503" priority="7">
      <formula>Q8&gt;0</formula>
    </cfRule>
    <cfRule type="expression" dxfId="502" priority="8">
      <formula>Q8&lt;0</formula>
    </cfRule>
  </conditionalFormatting>
  <conditionalFormatting sqref="Q10">
    <cfRule type="expression" dxfId="501" priority="1">
      <formula>Q10&gt;0</formula>
    </cfRule>
    <cfRule type="expression" dxfId="50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73.88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73.88</v>
      </c>
      <c r="R4" s="499">
        <v>6.1000000000000004E-3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524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81.268000000000001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80.529200000000003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79.790400000000005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79.051599999999993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78.312799999999996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77.573999999999998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76.8352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76.096400000000003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75.357599999999991</v>
      </c>
      <c r="Q51" s="2"/>
      <c r="T51" s="107" t="s">
        <v>105</v>
      </c>
      <c r="U51" s="105" t="s">
        <v>721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74.618799999999993</v>
      </c>
      <c r="Q52" s="2"/>
      <c r="T52" s="107" t="s">
        <v>106</v>
      </c>
      <c r="U52" s="105" t="s">
        <v>722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73.88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73.141199999999998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72.4024</v>
      </c>
      <c r="T55" s="107" t="s">
        <v>108</v>
      </c>
      <c r="U55" s="105" t="s">
        <v>723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71.663599999999988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70.924799999999991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70.185999999999993</v>
      </c>
      <c r="T58" s="107" t="s">
        <v>109</v>
      </c>
      <c r="U58" s="105" t="s">
        <v>581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69.447199999999995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68.708399999999997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67.9696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67.230800000000002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66.492000000000004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99" priority="39">
      <formula>Q12&gt;0</formula>
    </cfRule>
    <cfRule type="expression" dxfId="4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7" priority="33">
      <formula>F25&gt;0</formula>
    </cfRule>
    <cfRule type="expression" dxfId="496" priority="34">
      <formula>F25&lt;0</formula>
    </cfRule>
  </conditionalFormatting>
  <conditionalFormatting sqref="F30">
    <cfRule type="expression" dxfId="495" priority="31">
      <formula>F30&gt;0</formula>
    </cfRule>
    <cfRule type="expression" dxfId="494" priority="32">
      <formula>F30&lt;0</formula>
    </cfRule>
  </conditionalFormatting>
  <conditionalFormatting sqref="F31">
    <cfRule type="expression" dxfId="493" priority="29">
      <formula>F31&gt;0</formula>
    </cfRule>
    <cfRule type="expression" dxfId="492" priority="30">
      <formula>F31&lt;0</formula>
    </cfRule>
  </conditionalFormatting>
  <conditionalFormatting sqref="F32:F34">
    <cfRule type="expression" dxfId="491" priority="27">
      <formula>F32&gt;0</formula>
    </cfRule>
    <cfRule type="expression" dxfId="490" priority="28">
      <formula>F32&lt;0</formula>
    </cfRule>
  </conditionalFormatting>
  <conditionalFormatting sqref="H25:H29">
    <cfRule type="expression" dxfId="489" priority="25">
      <formula>H25&gt;0</formula>
    </cfRule>
    <cfRule type="expression" dxfId="488" priority="26">
      <formula>H25&lt;0</formula>
    </cfRule>
  </conditionalFormatting>
  <conditionalFormatting sqref="H30">
    <cfRule type="expression" dxfId="487" priority="23">
      <formula>H30&gt;0</formula>
    </cfRule>
    <cfRule type="expression" dxfId="486" priority="24">
      <formula>H30&lt;0</formula>
    </cfRule>
  </conditionalFormatting>
  <conditionalFormatting sqref="H31">
    <cfRule type="expression" dxfId="485" priority="21">
      <formula>H31&gt;0</formula>
    </cfRule>
    <cfRule type="expression" dxfId="484" priority="22">
      <formula>H31&lt;0</formula>
    </cfRule>
  </conditionalFormatting>
  <conditionalFormatting sqref="H32:H34">
    <cfRule type="expression" dxfId="483" priority="19">
      <formula>H32&gt;0</formula>
    </cfRule>
    <cfRule type="expression" dxfId="482" priority="20">
      <formula>H32&lt;0</formula>
    </cfRule>
  </conditionalFormatting>
  <conditionalFormatting sqref="F35">
    <cfRule type="expression" dxfId="481" priority="17">
      <formula>F35&gt;0</formula>
    </cfRule>
    <cfRule type="expression" dxfId="480" priority="18">
      <formula>F35&lt;0</formula>
    </cfRule>
  </conditionalFormatting>
  <conditionalFormatting sqref="H35">
    <cfRule type="expression" dxfId="479" priority="15">
      <formula>H35&gt;0</formula>
    </cfRule>
    <cfRule type="expression" dxfId="478" priority="16">
      <formula>H35&lt;0</formula>
    </cfRule>
  </conditionalFormatting>
  <conditionalFormatting sqref="F36">
    <cfRule type="expression" dxfId="477" priority="13">
      <formula>F36&gt;0</formula>
    </cfRule>
    <cfRule type="expression" dxfId="476" priority="14">
      <formula>F36&lt;0</formula>
    </cfRule>
  </conditionalFormatting>
  <conditionalFormatting sqref="H36">
    <cfRule type="expression" dxfId="475" priority="11">
      <formula>H36&gt;0</formula>
    </cfRule>
    <cfRule type="expression" dxfId="474" priority="12">
      <formula>H36&lt;0</formula>
    </cfRule>
  </conditionalFormatting>
  <conditionalFormatting sqref="H23:H24">
    <cfRule type="expression" dxfId="473" priority="5">
      <formula>H23&gt;0</formula>
    </cfRule>
    <cfRule type="expression" dxfId="472" priority="6">
      <formula>H23&lt;0</formula>
    </cfRule>
  </conditionalFormatting>
  <conditionalFormatting sqref="F23:F24">
    <cfRule type="expression" dxfId="471" priority="7">
      <formula>F23&gt;0</formula>
    </cfRule>
    <cfRule type="expression" dxfId="470" priority="8">
      <formula>F23&lt;0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553</v>
      </c>
      <c r="M2" s="3"/>
      <c r="O2" s="11" t="s">
        <v>57</v>
      </c>
      <c r="Q2">
        <f>C18-H18</f>
        <v>80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57.564999999999998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55.37</v>
      </c>
      <c r="R4" s="499">
        <v>7.1000000000000004E-3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4429.5999999999995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4605.2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1029.2800000000007</v>
      </c>
      <c r="R7">
        <v>40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-175.60000000000036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-3.8130808651090149E-2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4605.2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361</v>
      </c>
      <c r="B27" s="475">
        <v>42754</v>
      </c>
      <c r="C27" s="476">
        <v>120</v>
      </c>
      <c r="D27" s="65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377</v>
      </c>
      <c r="B28" s="475">
        <v>42759</v>
      </c>
      <c r="C28" s="476">
        <v>80</v>
      </c>
      <c r="D28" s="65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377</v>
      </c>
      <c r="B29" s="475">
        <v>42760</v>
      </c>
      <c r="C29" s="476">
        <v>80</v>
      </c>
      <c r="D29" s="65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412</v>
      </c>
      <c r="B30" s="475">
        <v>42767</v>
      </c>
      <c r="C30" s="476">
        <v>80</v>
      </c>
      <c r="D30" s="65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429</v>
      </c>
      <c r="B31" s="475">
        <v>42771</v>
      </c>
      <c r="C31" s="476">
        <v>80</v>
      </c>
      <c r="D31" s="65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459</v>
      </c>
      <c r="B32" s="475">
        <v>42781</v>
      </c>
      <c r="C32" s="476">
        <v>40</v>
      </c>
      <c r="D32" s="65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377</v>
      </c>
      <c r="B33" s="475">
        <v>42782</v>
      </c>
      <c r="C33" s="476">
        <v>80</v>
      </c>
      <c r="D33" s="65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504</v>
      </c>
      <c r="B34" s="612">
        <v>42795</v>
      </c>
      <c r="C34" s="613">
        <v>80</v>
      </c>
      <c r="D34" s="686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87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516</v>
      </c>
      <c r="B35" s="612">
        <v>42803</v>
      </c>
      <c r="C35" s="613">
        <v>40</v>
      </c>
      <c r="D35" s="686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87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B38" s="192"/>
      <c r="C38" s="10"/>
      <c r="D38" s="199"/>
      <c r="E38" s="40"/>
      <c r="F38" s="40"/>
      <c r="G38" s="40"/>
      <c r="H38" s="230"/>
      <c r="I38" s="40"/>
      <c r="J38" s="40"/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60.907000000000004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4">P41*$Q$4</f>
        <v>60.353300000000004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4"/>
        <v>59.799599999999998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4"/>
        <v>59.245899999999999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4"/>
        <v>58.6922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4"/>
        <v>58.138500000000001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4"/>
        <v>57.584800000000001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4"/>
        <v>57.031100000000002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4"/>
        <v>56.477399999999996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4"/>
        <v>55.923699999999997</v>
      </c>
      <c r="R49" s="82"/>
      <c r="T49" s="86" t="s">
        <v>104</v>
      </c>
      <c r="U49" s="88" t="s">
        <v>352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4"/>
        <v>55.37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4"/>
        <v>54.816299999999998</v>
      </c>
      <c r="R51" s="82"/>
      <c r="T51" s="86" t="s">
        <v>105</v>
      </c>
      <c r="U51" s="87" t="s">
        <v>724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4"/>
        <v>54.262599999999999</v>
      </c>
      <c r="R52" s="82"/>
      <c r="T52" s="86" t="s">
        <v>106</v>
      </c>
      <c r="U52" s="87" t="s">
        <v>515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4"/>
        <v>53.708899999999993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4"/>
        <v>53.155199999999994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4"/>
        <v>52.601499999999994</v>
      </c>
      <c r="R55" s="82"/>
      <c r="T55" s="86" t="s">
        <v>108</v>
      </c>
      <c r="U55" s="87" t="s">
        <v>725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4"/>
        <v>52.047799999999995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5">C57*(E57-D57)</f>
        <v>-4.0000000000000568</v>
      </c>
      <c r="G57" s="379">
        <f t="shared" ref="G57:G79" si="16">D57*C57</f>
        <v>2020</v>
      </c>
      <c r="H57" s="380">
        <f t="shared" ref="H57:H79" si="17">(E57-D57)/D57</f>
        <v>-1.9801980198020084E-3</v>
      </c>
      <c r="I57" s="379"/>
      <c r="O57" s="2"/>
      <c r="P57" s="82">
        <v>0.93</v>
      </c>
      <c r="Q57" s="82">
        <f t="shared" si="14"/>
        <v>51.494100000000003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5"/>
        <v>-115.99999999999994</v>
      </c>
      <c r="G58" s="379">
        <f t="shared" si="16"/>
        <v>2020</v>
      </c>
      <c r="H58" s="380">
        <f t="shared" si="17"/>
        <v>-5.74257425742574E-2</v>
      </c>
      <c r="I58" s="379"/>
      <c r="O58" s="2"/>
      <c r="P58" s="82">
        <v>0.92</v>
      </c>
      <c r="Q58" s="82">
        <f t="shared" si="14"/>
        <v>50.940399999999997</v>
      </c>
      <c r="R58" s="82"/>
      <c r="T58" s="86" t="s">
        <v>109</v>
      </c>
      <c r="U58" s="87" t="s">
        <v>617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5"/>
        <v>-56.200000000000045</v>
      </c>
      <c r="G59" s="379">
        <f t="shared" si="16"/>
        <v>2005</v>
      </c>
      <c r="H59" s="380">
        <f t="shared" si="17"/>
        <v>-2.8029925187032442E-2</v>
      </c>
      <c r="I59" s="379" t="s">
        <v>185</v>
      </c>
      <c r="O59" s="2"/>
      <c r="P59" s="82">
        <v>0.91</v>
      </c>
      <c r="Q59" s="82">
        <f t="shared" si="14"/>
        <v>50.386699999999998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5"/>
        <v>-22.199999999999989</v>
      </c>
      <c r="G60" s="379">
        <f t="shared" si="16"/>
        <v>2005</v>
      </c>
      <c r="H60" s="380">
        <f t="shared" si="17"/>
        <v>-1.1072319201995006E-2</v>
      </c>
      <c r="I60" s="379"/>
      <c r="O60" s="2"/>
      <c r="P60" s="82">
        <v>0.9</v>
      </c>
      <c r="Q60" s="82">
        <f t="shared" si="14"/>
        <v>49.832999999999998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5"/>
        <v>-53.400000000000034</v>
      </c>
      <c r="G61" s="379">
        <f t="shared" si="16"/>
        <v>2005</v>
      </c>
      <c r="H61" s="380">
        <f t="shared" si="17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5"/>
        <v>-5.8000000000001251</v>
      </c>
      <c r="G62" s="379">
        <f t="shared" si="16"/>
        <v>2005</v>
      </c>
      <c r="H62" s="380">
        <f t="shared" si="17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5"/>
        <v>-53.799999999999955</v>
      </c>
      <c r="G63" s="379">
        <f t="shared" si="16"/>
        <v>3900.2</v>
      </c>
      <c r="H63" s="380">
        <f t="shared" si="17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5"/>
        <v>-134.5999999999998</v>
      </c>
      <c r="G64" s="379">
        <f t="shared" si="16"/>
        <v>3900.2</v>
      </c>
      <c r="H64" s="380">
        <f t="shared" si="17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5"/>
        <v>17.360000000000184</v>
      </c>
      <c r="G65" s="379">
        <f t="shared" si="16"/>
        <v>1943.84</v>
      </c>
      <c r="H65" s="380">
        <f t="shared" si="17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5"/>
        <v>17.3599999999999</v>
      </c>
      <c r="G66" s="379">
        <f t="shared" si="16"/>
        <v>3885.84</v>
      </c>
      <c r="H66" s="380">
        <f t="shared" si="17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5"/>
        <v>163.75999999999976</v>
      </c>
      <c r="G67" s="379">
        <f t="shared" si="16"/>
        <v>3885.84</v>
      </c>
      <c r="H67" s="380">
        <f t="shared" si="17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5"/>
        <v>189.72000000000008</v>
      </c>
      <c r="G68" s="379">
        <f t="shared" si="16"/>
        <v>1847.08</v>
      </c>
      <c r="H68" s="380">
        <f t="shared" si="17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5"/>
        <v>150.91999999999985</v>
      </c>
      <c r="G69" s="379">
        <f t="shared" si="16"/>
        <v>3847.48</v>
      </c>
      <c r="H69" s="380">
        <f t="shared" si="17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5"/>
        <v>88.520000000000323</v>
      </c>
      <c r="G70" s="379">
        <f t="shared" si="16"/>
        <v>3847.48</v>
      </c>
      <c r="H70" s="380">
        <f t="shared" si="17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5"/>
        <v>88.824999999999719</v>
      </c>
      <c r="G71" s="379">
        <f t="shared" si="16"/>
        <v>5293.4750000000004</v>
      </c>
      <c r="H71" s="380">
        <f t="shared" si="17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5"/>
        <v>16.170000000000613</v>
      </c>
      <c r="G72" s="379">
        <f t="shared" si="16"/>
        <v>5293.53</v>
      </c>
      <c r="H72" s="380">
        <f t="shared" si="17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5"/>
        <v>-55.275000000000531</v>
      </c>
      <c r="G73" s="379">
        <f t="shared" si="16"/>
        <v>5293.4750000000004</v>
      </c>
      <c r="H73" s="380">
        <f t="shared" si="17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5"/>
        <v>122.07999999999998</v>
      </c>
      <c r="G74" s="379">
        <f t="shared" si="16"/>
        <v>3321.92</v>
      </c>
      <c r="H74" s="380">
        <f t="shared" si="17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5"/>
        <v>242.46000000000015</v>
      </c>
      <c r="G75" s="379">
        <f t="shared" si="16"/>
        <v>2307.54</v>
      </c>
      <c r="H75" s="380">
        <f t="shared" si="17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5"/>
        <v>237.75999999999954</v>
      </c>
      <c r="G76" s="379">
        <f t="shared" si="16"/>
        <v>3777.4400000000005</v>
      </c>
      <c r="H76" s="380">
        <f t="shared" si="17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5"/>
        <v>264.73000000000013</v>
      </c>
      <c r="G77" s="379">
        <f t="shared" si="16"/>
        <v>2259.77</v>
      </c>
      <c r="H77" s="380">
        <f t="shared" si="17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5"/>
        <v>152.12800000000016</v>
      </c>
      <c r="G78" s="379">
        <f t="shared" si="16"/>
        <v>3715.0720000000001</v>
      </c>
      <c r="H78" s="380">
        <f t="shared" si="17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5"/>
        <v>35.360000000000014</v>
      </c>
      <c r="G79" s="379">
        <f t="shared" si="16"/>
        <v>3715.04</v>
      </c>
      <c r="H79" s="380">
        <f t="shared" si="17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18">C80*(E80-D80)</f>
        <v>-27.040000000000077</v>
      </c>
      <c r="G80" s="379">
        <f t="shared" ref="G80:G98" si="19">D80*C80</f>
        <v>3715.04</v>
      </c>
      <c r="H80" s="380">
        <f t="shared" ref="H80:H98" si="20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18"/>
        <v>47.327999999999975</v>
      </c>
      <c r="G81" s="379">
        <f t="shared" si="19"/>
        <v>3715.0720000000001</v>
      </c>
      <c r="H81" s="380">
        <f t="shared" si="20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18"/>
        <v>-18.272000000000048</v>
      </c>
      <c r="G82" s="379">
        <f t="shared" si="19"/>
        <v>3715.0720000000001</v>
      </c>
      <c r="H82" s="380">
        <f t="shared" si="20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18"/>
        <v>131.32799999999975</v>
      </c>
      <c r="G83" s="379">
        <f t="shared" si="19"/>
        <v>3715.0720000000001</v>
      </c>
      <c r="H83" s="380">
        <f t="shared" si="20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18"/>
        <v>152.928</v>
      </c>
      <c r="G84" s="379">
        <f t="shared" si="19"/>
        <v>3715.0720000000001</v>
      </c>
      <c r="H84" s="380">
        <f t="shared" si="20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18"/>
        <v>105.63300000000041</v>
      </c>
      <c r="G85" s="379">
        <f t="shared" si="19"/>
        <v>5142.4669999999996</v>
      </c>
      <c r="H85" s="380">
        <f t="shared" si="20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18"/>
        <v>168.33300000000042</v>
      </c>
      <c r="G86" s="379">
        <f t="shared" si="19"/>
        <v>5142.4669999999996</v>
      </c>
      <c r="H86" s="380">
        <f t="shared" si="20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18"/>
        <v>178.23300000000003</v>
      </c>
      <c r="G87" s="379">
        <f t="shared" si="19"/>
        <v>5142.4669999999996</v>
      </c>
      <c r="H87" s="380">
        <f t="shared" si="20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18"/>
        <v>204.63300000000027</v>
      </c>
      <c r="G88" s="379">
        <f t="shared" si="19"/>
        <v>5142.4669999999996</v>
      </c>
      <c r="H88" s="380">
        <f t="shared" si="20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18"/>
        <v>170.53300000000002</v>
      </c>
      <c r="G89" s="379">
        <f t="shared" si="19"/>
        <v>5142.4669999999996</v>
      </c>
      <c r="H89" s="380">
        <f t="shared" si="20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18"/>
        <v>150.73300000000003</v>
      </c>
      <c r="G90" s="379">
        <f t="shared" si="19"/>
        <v>5142.4669999999996</v>
      </c>
      <c r="H90" s="380">
        <f t="shared" si="20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18"/>
        <v>104.53300000000063</v>
      </c>
      <c r="G91" s="379">
        <f t="shared" si="19"/>
        <v>5142.4669999999996</v>
      </c>
      <c r="H91" s="380">
        <f t="shared" si="20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18"/>
        <v>192.34399999999994</v>
      </c>
      <c r="G92" s="379">
        <f t="shared" si="19"/>
        <v>3682.056</v>
      </c>
      <c r="H92" s="380">
        <f t="shared" si="20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18"/>
        <v>200.31999999999982</v>
      </c>
      <c r="G93" s="379">
        <f t="shared" si="19"/>
        <v>3682.0800000000004</v>
      </c>
      <c r="H93" s="380">
        <f t="shared" si="20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18"/>
        <v>209.91999999999962</v>
      </c>
      <c r="G94" s="379">
        <f t="shared" si="19"/>
        <v>3682.0800000000004</v>
      </c>
      <c r="H94" s="380">
        <f t="shared" si="20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18"/>
        <v>190.71999999999946</v>
      </c>
      <c r="G95" s="379">
        <f t="shared" si="19"/>
        <v>3682.0800000000004</v>
      </c>
      <c r="H95" s="380">
        <f t="shared" si="20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18"/>
        <v>208.31999999999994</v>
      </c>
      <c r="G96" s="379">
        <f t="shared" si="19"/>
        <v>3682.0800000000004</v>
      </c>
      <c r="H96" s="380">
        <f t="shared" si="20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18"/>
        <v>188.31999999999994</v>
      </c>
      <c r="G97" s="379">
        <f t="shared" si="19"/>
        <v>3682.0800000000004</v>
      </c>
      <c r="H97" s="380">
        <f t="shared" si="20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18"/>
        <v>198.71999999999957</v>
      </c>
      <c r="G98" s="379">
        <f t="shared" si="19"/>
        <v>3682.0800000000004</v>
      </c>
      <c r="H98" s="380">
        <f t="shared" si="20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1">C103*(E103-D103)</f>
        <v>2.0000000000001705</v>
      </c>
      <c r="G103" s="261">
        <f t="shared" ref="G103:G116" si="22">D103*C103</f>
        <v>1858.8</v>
      </c>
      <c r="H103" s="275">
        <f t="shared" ref="H103:H116" si="23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1"/>
        <v>-41.599999999999966</v>
      </c>
      <c r="G104" s="261">
        <f t="shared" si="22"/>
        <v>1858.8</v>
      </c>
      <c r="H104" s="275">
        <f t="shared" si="23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1"/>
        <v>-18.400000000000034</v>
      </c>
      <c r="G105" s="261">
        <f t="shared" si="22"/>
        <v>1858.8</v>
      </c>
      <c r="H105" s="275">
        <f t="shared" si="23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1"/>
        <v>1.2000000000000455</v>
      </c>
      <c r="G106" s="261">
        <f t="shared" si="22"/>
        <v>1858.8</v>
      </c>
      <c r="H106" s="275">
        <f t="shared" si="23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1"/>
        <v>-25.600000000000023</v>
      </c>
      <c r="G107" s="261">
        <f t="shared" si="22"/>
        <v>1858.8</v>
      </c>
      <c r="H107" s="275">
        <f t="shared" si="23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1"/>
        <v>-60.399999999999636</v>
      </c>
      <c r="G108" s="261">
        <f t="shared" si="22"/>
        <v>3650.7999999999997</v>
      </c>
      <c r="H108" s="275">
        <f t="shared" si="23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1"/>
        <v>-144.39999999999998</v>
      </c>
      <c r="G109" s="261">
        <f t="shared" si="22"/>
        <v>3650.7999999999997</v>
      </c>
      <c r="H109" s="275">
        <f t="shared" si="23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1"/>
        <v>-51.599999999999682</v>
      </c>
      <c r="G110" s="261">
        <f t="shared" si="22"/>
        <v>3650.7999999999997</v>
      </c>
      <c r="H110" s="275">
        <f t="shared" si="23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1"/>
        <v>-36.399999999999864</v>
      </c>
      <c r="G111" s="261">
        <f t="shared" si="22"/>
        <v>3650.7999999999997</v>
      </c>
      <c r="H111" s="275">
        <f t="shared" si="23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1"/>
        <v>-24.399999999999977</v>
      </c>
      <c r="G112" s="261">
        <f t="shared" si="22"/>
        <v>3650.7999999999997</v>
      </c>
      <c r="H112" s="275">
        <f t="shared" si="23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1"/>
        <v>64.759999999999991</v>
      </c>
      <c r="G113" s="261">
        <f t="shared" si="22"/>
        <v>1791.6399999999999</v>
      </c>
      <c r="H113" s="275">
        <f t="shared" si="23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1"/>
        <v>-21.639999999999873</v>
      </c>
      <c r="G114" s="261">
        <f t="shared" si="22"/>
        <v>3589.64</v>
      </c>
      <c r="H114" s="275">
        <f t="shared" si="23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1"/>
        <v>378.31999999999994</v>
      </c>
      <c r="G115" s="261">
        <f t="shared" si="22"/>
        <v>1726.48</v>
      </c>
      <c r="H115" s="275">
        <f t="shared" si="23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1"/>
        <v>431.92000000000007</v>
      </c>
      <c r="G116" s="261">
        <f t="shared" si="22"/>
        <v>1711.2799999999997</v>
      </c>
      <c r="H116" s="275">
        <f t="shared" si="23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4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4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5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4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5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4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5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4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5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4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5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4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5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4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5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4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465" priority="61">
      <formula>F61&gt;0</formula>
    </cfRule>
    <cfRule type="expression" dxfId="464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63" priority="53">
      <formula>F64&gt;0</formula>
    </cfRule>
    <cfRule type="expression" dxfId="462" priority="54">
      <formula>F64&lt;0</formula>
    </cfRule>
  </conditionalFormatting>
  <conditionalFormatting sqref="F64:F92 F99:F101 F108:F119">
    <cfRule type="expression" dxfId="461" priority="55">
      <formula>F64&gt;0</formula>
    </cfRule>
    <cfRule type="expression" dxfId="460" priority="56">
      <formula>F64&lt;0</formula>
    </cfRule>
  </conditionalFormatting>
  <conditionalFormatting sqref="H61:H92 H99:H101 H108:H119">
    <cfRule type="expression" dxfId="459" priority="51">
      <formula>H61&gt;0</formula>
    </cfRule>
    <cfRule type="expression" dxfId="458" priority="52">
      <formula>H61&lt;0</formula>
    </cfRule>
  </conditionalFormatting>
  <conditionalFormatting sqref="F57:F60">
    <cfRule type="expression" dxfId="457" priority="37">
      <formula>F57&gt;0</formula>
    </cfRule>
    <cfRule type="expression" dxfId="456" priority="38">
      <formula>F57&lt;0</formula>
    </cfRule>
  </conditionalFormatting>
  <conditionalFormatting sqref="H57:H60">
    <cfRule type="expression" dxfId="455" priority="35">
      <formula>H57&gt;0</formula>
    </cfRule>
    <cfRule type="expression" dxfId="454" priority="36">
      <formula>H57&lt;0</formula>
    </cfRule>
  </conditionalFormatting>
  <conditionalFormatting sqref="Q8">
    <cfRule type="expression" dxfId="453" priority="31">
      <formula>Q8&gt;0</formula>
    </cfRule>
    <cfRule type="expression" dxfId="452" priority="32">
      <formula>Q8&lt;0</formula>
    </cfRule>
  </conditionalFormatting>
  <conditionalFormatting sqref="Q7">
    <cfRule type="expression" dxfId="451" priority="33">
      <formula>Q7&gt;0</formula>
    </cfRule>
    <cfRule type="expression" dxfId="450" priority="34">
      <formula>Q7&lt;0</formula>
    </cfRule>
  </conditionalFormatting>
  <conditionalFormatting sqref="F93:F98">
    <cfRule type="expression" dxfId="449" priority="27">
      <formula>F93&gt;0</formula>
    </cfRule>
    <cfRule type="expression" dxfId="448" priority="28">
      <formula>F93&lt;0</formula>
    </cfRule>
  </conditionalFormatting>
  <conditionalFormatting sqref="F93:F98">
    <cfRule type="expression" dxfId="447" priority="29">
      <formula>F93&gt;0</formula>
    </cfRule>
    <cfRule type="expression" dxfId="446" priority="30">
      <formula>F93&lt;0</formula>
    </cfRule>
  </conditionalFormatting>
  <conditionalFormatting sqref="H93:H98">
    <cfRule type="expression" dxfId="445" priority="25">
      <formula>H93&gt;0</formula>
    </cfRule>
    <cfRule type="expression" dxfId="444" priority="26">
      <formula>H93&lt;0</formula>
    </cfRule>
  </conditionalFormatting>
  <conditionalFormatting sqref="M122">
    <cfRule type="expression" dxfId="443" priority="21">
      <formula>M122&gt;0</formula>
    </cfRule>
    <cfRule type="expression" dxfId="442" priority="22">
      <formula>M122&lt;0</formula>
    </cfRule>
  </conditionalFormatting>
  <conditionalFormatting sqref="M122">
    <cfRule type="expression" dxfId="441" priority="23">
      <formula>M122&gt;0</formula>
    </cfRule>
    <cfRule type="expression" dxfId="440" priority="24">
      <formula>M122&lt;0</formula>
    </cfRule>
  </conditionalFormatting>
  <conditionalFormatting sqref="F103:F107">
    <cfRule type="expression" dxfId="439" priority="19">
      <formula>F103&gt;0</formula>
    </cfRule>
    <cfRule type="expression" dxfId="438" priority="20">
      <formula>F103&lt;0</formula>
    </cfRule>
  </conditionalFormatting>
  <conditionalFormatting sqref="H103:H107">
    <cfRule type="expression" dxfId="437" priority="17">
      <formula>H103&gt;0</formula>
    </cfRule>
    <cfRule type="expression" dxfId="436" priority="18">
      <formula>H103&lt;0</formula>
    </cfRule>
  </conditionalFormatting>
  <conditionalFormatting sqref="F24:F51">
    <cfRule type="expression" dxfId="435" priority="9">
      <formula>F24&gt;0</formula>
    </cfRule>
    <cfRule type="expression" dxfId="434" priority="10">
      <formula>F24&lt;0</formula>
    </cfRule>
  </conditionalFormatting>
  <conditionalFormatting sqref="F24:F51">
    <cfRule type="expression" dxfId="433" priority="11">
      <formula>F24&gt;0</formula>
    </cfRule>
    <cfRule type="expression" dxfId="432" priority="12">
      <formula>F24&lt;0</formula>
    </cfRule>
  </conditionalFormatting>
  <conditionalFormatting sqref="H24:H51">
    <cfRule type="expression" dxfId="431" priority="7">
      <formula>H24&gt;0</formula>
    </cfRule>
    <cfRule type="expression" dxfId="430" priority="8">
      <formula>H24&lt;0</formula>
    </cfRule>
  </conditionalFormatting>
  <conditionalFormatting sqref="J34">
    <cfRule type="expression" dxfId="429" priority="5">
      <formula>J34&gt;0</formula>
    </cfRule>
    <cfRule type="expression" dxfId="428" priority="6">
      <formula>J34&lt;0</formula>
    </cfRule>
  </conditionalFormatting>
  <conditionalFormatting sqref="J35">
    <cfRule type="expression" dxfId="427" priority="3">
      <formula>J35&gt;0</formula>
    </cfRule>
    <cfRule type="expression" dxfId="426" priority="4">
      <formula>J35&lt;0</formula>
    </cfRule>
  </conditionalFormatting>
  <conditionalFormatting sqref="J36:J47">
    <cfRule type="expression" dxfId="425" priority="1">
      <formula>J36&gt;0</formula>
    </cfRule>
    <cfRule type="expression" dxfId="424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33.65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33.65</v>
      </c>
      <c r="R4" s="499">
        <v>-5.8999999999999999E-3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37.015000000000001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36.6785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36.341999999999999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36.005499999999998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35.668999999999997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35.332500000000003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34.996000000000002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34.659500000000001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34.323</v>
      </c>
      <c r="R48" s="82"/>
      <c r="T48" s="86" t="s">
        <v>105</v>
      </c>
      <c r="U48" s="87" t="s">
        <v>726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33.986499999999999</v>
      </c>
      <c r="R49" s="82"/>
      <c r="T49" s="86" t="s">
        <v>106</v>
      </c>
      <c r="U49" s="87" t="s">
        <v>458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33.65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33.313499999999998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32.976999999999997</v>
      </c>
      <c r="R52" s="82"/>
      <c r="T52" s="86" t="s">
        <v>108</v>
      </c>
      <c r="U52" s="87" t="s">
        <v>727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32.640499999999996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32.303999999999995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31.967499999999998</v>
      </c>
      <c r="R55" s="82"/>
      <c r="T55" s="86" t="s">
        <v>109</v>
      </c>
      <c r="U55" s="87" t="s">
        <v>570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31.630999999999997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31.294499999999999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30.957999999999998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30.621500000000001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30.285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23" priority="66">
      <formula>F22&gt;0</formula>
    </cfRule>
    <cfRule type="expression" dxfId="42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21" priority="53">
      <formula>F41&gt;0</formula>
    </cfRule>
    <cfRule type="expression" dxfId="420" priority="54">
      <formula>F41&lt;0</formula>
    </cfRule>
  </conditionalFormatting>
  <conditionalFormatting sqref="F41">
    <cfRule type="expression" dxfId="419" priority="57">
      <formula>F41&gt;0</formula>
    </cfRule>
    <cfRule type="expression" dxfId="418" priority="58">
      <formula>F41&lt;0</formula>
    </cfRule>
  </conditionalFormatting>
  <conditionalFormatting sqref="H41">
    <cfRule type="expression" dxfId="417" priority="35">
      <formula>H41&gt;0</formula>
    </cfRule>
    <cfRule type="expression" dxfId="416" priority="36">
      <formula>H41&lt;0</formula>
    </cfRule>
  </conditionalFormatting>
  <conditionalFormatting sqref="F89:F95">
    <cfRule type="expression" dxfId="415" priority="29">
      <formula>F89&gt;0</formula>
    </cfRule>
    <cfRule type="expression" dxfId="414" priority="30">
      <formula>F89&lt;0</formula>
    </cfRule>
  </conditionalFormatting>
  <conditionalFormatting sqref="F96:F110">
    <cfRule type="expression" dxfId="413" priority="25">
      <formula>F96&gt;0</formula>
    </cfRule>
    <cfRule type="expression" dxfId="412" priority="26">
      <formula>F96&lt;0</formula>
    </cfRule>
  </conditionalFormatting>
  <conditionalFormatting sqref="F96:F110">
    <cfRule type="expression" dxfId="411" priority="27">
      <formula>F96&gt;0</formula>
    </cfRule>
    <cfRule type="expression" dxfId="410" priority="28">
      <formula>F96&lt;0</formula>
    </cfRule>
  </conditionalFormatting>
  <conditionalFormatting sqref="H89:H100">
    <cfRule type="expression" dxfId="409" priority="23">
      <formula>H89&gt;0</formula>
    </cfRule>
    <cfRule type="expression" dxfId="408" priority="24">
      <formula>H89&lt;0</formula>
    </cfRule>
  </conditionalFormatting>
  <conditionalFormatting sqref="H101">
    <cfRule type="expression" dxfId="407" priority="21">
      <formula>H101&gt;0</formula>
    </cfRule>
    <cfRule type="expression" dxfId="406" priority="22">
      <formula>H101&lt;0</formula>
    </cfRule>
  </conditionalFormatting>
  <conditionalFormatting sqref="F111:F116">
    <cfRule type="expression" dxfId="405" priority="19">
      <formula>F111&gt;0</formula>
    </cfRule>
    <cfRule type="expression" dxfId="404" priority="20">
      <formula>F111&lt;0</formula>
    </cfRule>
  </conditionalFormatting>
  <conditionalFormatting sqref="H103:H116">
    <cfRule type="expression" dxfId="403" priority="17">
      <formula>H103&gt;0</formula>
    </cfRule>
    <cfRule type="expression" dxfId="402" priority="18">
      <formula>H103&lt;0</formula>
    </cfRule>
  </conditionalFormatting>
  <conditionalFormatting sqref="H102">
    <cfRule type="expression" dxfId="401" priority="15">
      <formula>H102&gt;0</formula>
    </cfRule>
    <cfRule type="expression" dxfId="400" priority="16">
      <formula>H102&lt;0</formula>
    </cfRule>
  </conditionalFormatting>
  <conditionalFormatting sqref="M42">
    <cfRule type="expression" dxfId="399" priority="13">
      <formula>M42&gt;0</formula>
    </cfRule>
    <cfRule type="expression" dxfId="398" priority="14">
      <formula>M42&lt;0</formula>
    </cfRule>
  </conditionalFormatting>
  <conditionalFormatting sqref="Q7">
    <cfRule type="expression" dxfId="397" priority="9">
      <formula>Q7&gt;0</formula>
    </cfRule>
    <cfRule type="expression" dxfId="396" priority="10">
      <formula>Q7&lt;0</formula>
    </cfRule>
  </conditionalFormatting>
  <conditionalFormatting sqref="Q8">
    <cfRule type="expression" dxfId="395" priority="7">
      <formula>Q8&gt;0</formula>
    </cfRule>
    <cfRule type="expression" dxfId="394" priority="8">
      <formula>Q8&lt;0</formula>
    </cfRule>
  </conditionalFormatting>
  <conditionalFormatting sqref="F117:F130 H117:H130">
    <cfRule type="expression" dxfId="393" priority="1">
      <formula>F117&gt;0</formula>
    </cfRule>
    <cfRule type="expression" dxfId="39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19.73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19.73</v>
      </c>
      <c r="R4" s="499">
        <v>1.34E-2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21.703000000000003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21.505700000000001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21.308400000000002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21.1111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20.913800000000002</v>
      </c>
      <c r="Q49" s="2"/>
      <c r="T49" s="92" t="s">
        <v>122</v>
      </c>
      <c r="U49" s="87" t="s">
        <v>455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20.7165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20.519200000000001</v>
      </c>
      <c r="Q51" s="2"/>
      <c r="T51" s="92" t="s">
        <v>105</v>
      </c>
      <c r="U51" s="87" t="s">
        <v>728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20.321899999999999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20.124600000000001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19.927299999999999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19.73</v>
      </c>
      <c r="Q55" s="2"/>
      <c r="T55" s="92" t="s">
        <v>108</v>
      </c>
      <c r="U55" s="87" t="s">
        <v>729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19.532700000000002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19.3354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19.138100000000001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18.940799999999999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18.743500000000001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18.546199999999999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18.3489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18.151600000000002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17.9543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17.757000000000001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91" priority="27">
      <formula>F27&gt;0</formula>
    </cfRule>
    <cfRule type="expression" dxfId="390" priority="28">
      <formula>F27&lt;0</formula>
    </cfRule>
  </conditionalFormatting>
  <conditionalFormatting sqref="F29:F33">
    <cfRule type="expression" dxfId="389" priority="23">
      <formula>F29&gt;0</formula>
    </cfRule>
    <cfRule type="expression" dxfId="388" priority="24">
      <formula>F29&lt;0</formula>
    </cfRule>
  </conditionalFormatting>
  <conditionalFormatting sqref="F29:F32">
    <cfRule type="expression" dxfId="387" priority="25">
      <formula>F29&gt;0</formula>
    </cfRule>
    <cfRule type="expression" dxfId="386" priority="26">
      <formula>F29&lt;0</formula>
    </cfRule>
  </conditionalFormatting>
  <conditionalFormatting sqref="H27:H33">
    <cfRule type="expression" dxfId="385" priority="21">
      <formula>H27&gt;0</formula>
    </cfRule>
    <cfRule type="expression" dxfId="384" priority="22">
      <formula>H27&lt;0</formula>
    </cfRule>
  </conditionalFormatting>
  <conditionalFormatting sqref="F34">
    <cfRule type="expression" dxfId="383" priority="19">
      <formula>F34&gt;0</formula>
    </cfRule>
    <cfRule type="expression" dxfId="382" priority="20">
      <formula>F34&lt;0</formula>
    </cfRule>
  </conditionalFormatting>
  <conditionalFormatting sqref="H34">
    <cfRule type="expression" dxfId="381" priority="17">
      <formula>H34&gt;0</formula>
    </cfRule>
    <cfRule type="expression" dxfId="380" priority="18">
      <formula>H34&lt;0</formula>
    </cfRule>
  </conditionalFormatting>
  <conditionalFormatting sqref="F36:F43">
    <cfRule type="expression" dxfId="379" priority="15">
      <formula>F36&gt;0</formula>
    </cfRule>
    <cfRule type="expression" dxfId="378" priority="16">
      <formula>F36&lt;0</formula>
    </cfRule>
  </conditionalFormatting>
  <conditionalFormatting sqref="H36:H43">
    <cfRule type="expression" dxfId="377" priority="13">
      <formula>H36&gt;0</formula>
    </cfRule>
    <cfRule type="expression" dxfId="376" priority="14">
      <formula>H36&lt;0</formula>
    </cfRule>
  </conditionalFormatting>
  <conditionalFormatting sqref="F35">
    <cfRule type="expression" dxfId="375" priority="11">
      <formula>F35&gt;0</formula>
    </cfRule>
    <cfRule type="expression" dxfId="374" priority="12">
      <formula>F35&lt;0</formula>
    </cfRule>
  </conditionalFormatting>
  <conditionalFormatting sqref="H35">
    <cfRule type="expression" dxfId="373" priority="9">
      <formula>H35&gt;0</formula>
    </cfRule>
    <cfRule type="expression" dxfId="372" priority="10">
      <formula>H35&lt;0</formula>
    </cfRule>
  </conditionalFormatting>
  <conditionalFormatting sqref="F22:F26">
    <cfRule type="expression" dxfId="371" priority="7">
      <formula>F22&gt;0</formula>
    </cfRule>
    <cfRule type="expression" dxfId="370" priority="8">
      <formula>F22&lt;0</formula>
    </cfRule>
  </conditionalFormatting>
  <conditionalFormatting sqref="H22:H26">
    <cfRule type="expression" dxfId="369" priority="5">
      <formula>H22&gt;0</formula>
    </cfRule>
    <cfRule type="expression" dxfId="368" priority="6">
      <formula>H22&lt;0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7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>
        <v>42830</v>
      </c>
      <c r="X2" s="10">
        <v>29.39</v>
      </c>
      <c r="Y2" s="10">
        <v>29.52</v>
      </c>
      <c r="Z2" s="10">
        <v>28.76</v>
      </c>
      <c r="AA2" s="10">
        <v>28.8</v>
      </c>
      <c r="AB2" s="94">
        <v>3883400</v>
      </c>
      <c r="AC2" s="10">
        <v>28.8</v>
      </c>
      <c r="AD2" s="2">
        <f>Y2-Z2</f>
        <v>0.75999999999999801</v>
      </c>
      <c r="AE2" s="137">
        <f>AC2/AC3-1</f>
        <v>-1.4710913445090679E-2</v>
      </c>
    </row>
    <row r="3" spans="1:31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548</v>
      </c>
      <c r="M3" s="3"/>
      <c r="O3" s="11" t="s">
        <v>58</v>
      </c>
      <c r="Q3" s="229">
        <f>IF(Q2=0, Q4, (F18-K18-M18)/Q2)</f>
        <v>32.562480000000001</v>
      </c>
      <c r="T3" s="1" t="s">
        <v>246</v>
      </c>
      <c r="W3" s="132">
        <v>42829</v>
      </c>
      <c r="X3" s="10">
        <v>28.42</v>
      </c>
      <c r="Y3" s="10">
        <v>29.25</v>
      </c>
      <c r="Z3" s="10">
        <v>28.28</v>
      </c>
      <c r="AA3" s="10">
        <v>29.23</v>
      </c>
      <c r="AB3" s="94">
        <v>5140800</v>
      </c>
      <c r="AC3" s="10">
        <v>29.23</v>
      </c>
      <c r="AD3" s="2">
        <f t="shared" ref="AD3:AD66" si="1">Y3-Z3</f>
        <v>0.96999999999999886</v>
      </c>
      <c r="AE3" s="137">
        <f t="shared" ref="AE3:AE66" si="2">AC3/AC4-1</f>
        <v>2.8501055594651659E-2</v>
      </c>
    </row>
    <row r="4" spans="1:31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29.66</v>
      </c>
      <c r="R4" s="520">
        <v>2.9899999999999999E-2</v>
      </c>
      <c r="T4" s="162">
        <v>42633</v>
      </c>
      <c r="U4" s="1" t="s">
        <v>281</v>
      </c>
      <c r="W4" s="132">
        <v>42828</v>
      </c>
      <c r="X4" s="10">
        <v>29.42</v>
      </c>
      <c r="Y4" s="10">
        <v>29.67</v>
      </c>
      <c r="Z4" s="10">
        <v>28.14</v>
      </c>
      <c r="AA4" s="10">
        <v>28.42</v>
      </c>
      <c r="AB4" s="94">
        <v>5237500</v>
      </c>
      <c r="AC4" s="10">
        <v>28.42</v>
      </c>
      <c r="AD4" s="2">
        <f t="shared" si="1"/>
        <v>1.5300000000000011</v>
      </c>
      <c r="AE4" s="137">
        <f t="shared" si="2"/>
        <v>-3.1686541737649065E-2</v>
      </c>
    </row>
    <row r="5" spans="1:31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7415</v>
      </c>
      <c r="W5" s="132">
        <v>42825</v>
      </c>
      <c r="X5" s="10">
        <v>29.67</v>
      </c>
      <c r="Y5" s="10">
        <v>29.79</v>
      </c>
      <c r="Z5" s="10">
        <v>28.9</v>
      </c>
      <c r="AA5" s="10">
        <v>29.35</v>
      </c>
      <c r="AB5" s="94">
        <v>7361700</v>
      </c>
      <c r="AC5" s="10">
        <v>29.35</v>
      </c>
      <c r="AD5" s="2">
        <f t="shared" si="1"/>
        <v>0.89000000000000057</v>
      </c>
      <c r="AE5" s="137">
        <f t="shared" si="2"/>
        <v>-1.0785305021907665E-2</v>
      </c>
    </row>
    <row r="6" spans="1:31" x14ac:dyDescent="0.25">
      <c r="B6" s="502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8140.62</v>
      </c>
      <c r="T6" t="s">
        <v>343</v>
      </c>
      <c r="U6" t="s">
        <v>491</v>
      </c>
      <c r="W6" s="132">
        <v>42824</v>
      </c>
      <c r="X6" s="10">
        <v>30.62</v>
      </c>
      <c r="Y6" s="10">
        <v>30.86</v>
      </c>
      <c r="Z6" s="10">
        <v>29.48</v>
      </c>
      <c r="AA6" s="10">
        <v>29.67</v>
      </c>
      <c r="AB6" s="94">
        <v>6368400</v>
      </c>
      <c r="AC6" s="10">
        <v>29.67</v>
      </c>
      <c r="AD6" s="2">
        <f t="shared" si="1"/>
        <v>1.379999999999999</v>
      </c>
      <c r="AE6" s="137">
        <f t="shared" si="2"/>
        <v>-3.8561244329228694E-2</v>
      </c>
    </row>
    <row r="7" spans="1:31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2584.849999999994</v>
      </c>
      <c r="R7">
        <v>50</v>
      </c>
      <c r="T7" t="s">
        <v>490</v>
      </c>
      <c r="W7" s="132">
        <v>42823</v>
      </c>
      <c r="X7" s="10">
        <v>30.27</v>
      </c>
      <c r="Y7" s="10">
        <v>31.1</v>
      </c>
      <c r="Z7" s="10">
        <v>30.27</v>
      </c>
      <c r="AA7" s="10">
        <v>30.86</v>
      </c>
      <c r="AB7" s="94">
        <v>4342300</v>
      </c>
      <c r="AC7" s="10">
        <v>30.86</v>
      </c>
      <c r="AD7" s="2">
        <f t="shared" si="1"/>
        <v>0.83000000000000185</v>
      </c>
      <c r="AE7" s="137">
        <f t="shared" si="2"/>
        <v>2.0502645502645578E-2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-725.61999999999989</v>
      </c>
      <c r="T8" t="s">
        <v>492</v>
      </c>
      <c r="W8" s="132">
        <v>42822</v>
      </c>
      <c r="X8" s="10">
        <v>29.26</v>
      </c>
      <c r="Y8" s="10">
        <v>30.42</v>
      </c>
      <c r="Z8" s="10">
        <v>29.13</v>
      </c>
      <c r="AA8" s="10">
        <v>30.24</v>
      </c>
      <c r="AB8" s="94">
        <v>3940500</v>
      </c>
      <c r="AC8" s="10">
        <v>30.24</v>
      </c>
      <c r="AD8" s="2">
        <f t="shared" si="1"/>
        <v>1.2900000000000027</v>
      </c>
      <c r="AE8" s="137">
        <f t="shared" si="2"/>
        <v>3.4199726402188713E-2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-8.9135716935565087E-2</v>
      </c>
      <c r="W9" s="132">
        <v>42821</v>
      </c>
      <c r="X9" s="10">
        <v>28.74</v>
      </c>
      <c r="Y9" s="10">
        <v>29.51</v>
      </c>
      <c r="Z9" s="10">
        <v>28.65</v>
      </c>
      <c r="AA9" s="10">
        <v>29.24</v>
      </c>
      <c r="AB9" s="94">
        <v>3387200</v>
      </c>
      <c r="AC9" s="10">
        <v>29.24</v>
      </c>
      <c r="AD9" s="2">
        <f t="shared" si="1"/>
        <v>0.86000000000000298</v>
      </c>
      <c r="AE9" s="137">
        <f t="shared" si="2"/>
        <v>2.0562028786839104E-3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>
        <v>42818</v>
      </c>
      <c r="X10" s="10">
        <v>29.49</v>
      </c>
      <c r="Y10" s="10">
        <v>29.7</v>
      </c>
      <c r="Z10" s="10">
        <v>28.98</v>
      </c>
      <c r="AA10" s="10">
        <v>29.18</v>
      </c>
      <c r="AB10" s="94">
        <v>6542300</v>
      </c>
      <c r="AC10" s="10">
        <v>29.18</v>
      </c>
      <c r="AD10" s="2">
        <f t="shared" si="1"/>
        <v>0.71999999999999886</v>
      </c>
      <c r="AE10" s="137">
        <f t="shared" si="2"/>
        <v>-7.1452875127594462E-3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>
        <v>42817</v>
      </c>
      <c r="X11" s="10">
        <v>29.06</v>
      </c>
      <c r="Y11" s="10">
        <v>29.52</v>
      </c>
      <c r="Z11" s="10">
        <v>28.87</v>
      </c>
      <c r="AA11" s="10">
        <v>29.39</v>
      </c>
      <c r="AB11" s="94">
        <v>3675200</v>
      </c>
      <c r="AC11" s="10">
        <v>29.39</v>
      </c>
      <c r="AD11" s="2">
        <f t="shared" si="1"/>
        <v>0.64999999999999858</v>
      </c>
      <c r="AE11" s="137">
        <f t="shared" si="2"/>
        <v>5.4738282586384024E-3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29.29</v>
      </c>
      <c r="Y12" s="10">
        <v>29.58</v>
      </c>
      <c r="Z12" s="10">
        <v>28.72</v>
      </c>
      <c r="AA12" s="10">
        <v>29.23</v>
      </c>
      <c r="AB12" s="94">
        <v>4479700</v>
      </c>
      <c r="AC12" s="10">
        <v>29.23</v>
      </c>
      <c r="AD12" s="2">
        <f t="shared" si="1"/>
        <v>0.85999999999999943</v>
      </c>
      <c r="AE12" s="137">
        <f t="shared" si="2"/>
        <v>-1.04942450914014E-2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30.46</v>
      </c>
      <c r="Y13" s="10">
        <v>30.53</v>
      </c>
      <c r="Z13" s="10">
        <v>29.4</v>
      </c>
      <c r="AA13" s="10">
        <v>29.54</v>
      </c>
      <c r="AB13" s="94">
        <v>5051800</v>
      </c>
      <c r="AC13" s="10">
        <v>29.54</v>
      </c>
      <c r="AD13" s="2">
        <f t="shared" si="1"/>
        <v>1.1300000000000026</v>
      </c>
      <c r="AE13" s="137">
        <f t="shared" si="2"/>
        <v>-2.7969726883843471E-2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29.98</v>
      </c>
      <c r="Y14" s="10">
        <v>30.4</v>
      </c>
      <c r="Z14" s="10">
        <v>29.65</v>
      </c>
      <c r="AA14" s="10">
        <v>30.39</v>
      </c>
      <c r="AB14" s="94">
        <v>6269900</v>
      </c>
      <c r="AC14" s="10">
        <v>30.39</v>
      </c>
      <c r="AD14" s="2">
        <f t="shared" si="1"/>
        <v>0.75</v>
      </c>
      <c r="AE14" s="137">
        <f t="shared" si="2"/>
        <v>3.7555479685899673E-2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28.96</v>
      </c>
      <c r="Y15" s="10">
        <v>29.58</v>
      </c>
      <c r="Z15" s="10">
        <v>28.93</v>
      </c>
      <c r="AA15" s="10">
        <v>29.29</v>
      </c>
      <c r="AB15" s="94">
        <v>9967100</v>
      </c>
      <c r="AC15" s="10">
        <v>29.29</v>
      </c>
      <c r="AD15" s="2">
        <f t="shared" si="1"/>
        <v>0.64999999999999858</v>
      </c>
      <c r="AE15" s="137">
        <f t="shared" si="2"/>
        <v>2.020202020202011E-2</v>
      </c>
    </row>
    <row r="16" spans="1:31" x14ac:dyDescent="0.25">
      <c r="G16" s="30"/>
      <c r="H16" s="71"/>
      <c r="W16" s="132">
        <v>42810</v>
      </c>
      <c r="X16" s="10">
        <v>29.1</v>
      </c>
      <c r="Y16" s="10">
        <v>29.16</v>
      </c>
      <c r="Z16" s="10">
        <v>28.35</v>
      </c>
      <c r="AA16" s="10">
        <v>28.71</v>
      </c>
      <c r="AB16" s="94">
        <v>4897600</v>
      </c>
      <c r="AC16" s="10">
        <v>28.71</v>
      </c>
      <c r="AD16" s="2">
        <f t="shared" si="1"/>
        <v>0.80999999999999872</v>
      </c>
      <c r="AE16" s="137">
        <f t="shared" si="2"/>
        <v>-4.8526863084922267E-3</v>
      </c>
    </row>
    <row r="17" spans="1:31" x14ac:dyDescent="0.25">
      <c r="G17" s="30"/>
      <c r="W17" s="132">
        <v>42809</v>
      </c>
      <c r="X17" s="10">
        <v>28.83</v>
      </c>
      <c r="Y17" s="10">
        <v>29.39</v>
      </c>
      <c r="Z17" s="10">
        <v>28.49</v>
      </c>
      <c r="AA17" s="10">
        <v>28.85</v>
      </c>
      <c r="AB17" s="94">
        <v>6392000</v>
      </c>
      <c r="AC17" s="10">
        <v>28.85</v>
      </c>
      <c r="AD17" s="2">
        <f t="shared" si="1"/>
        <v>0.90000000000000213</v>
      </c>
      <c r="AE17" s="137">
        <f t="shared" si="2"/>
        <v>5.9274755927476441E-3</v>
      </c>
    </row>
    <row r="18" spans="1:31" x14ac:dyDescent="0.25">
      <c r="A18" s="32" t="s">
        <v>81</v>
      </c>
      <c r="B18" s="503"/>
      <c r="C18" s="14">
        <f>SUM(C2:C14)</f>
        <v>450</v>
      </c>
      <c r="D18" s="18"/>
      <c r="E18" s="18"/>
      <c r="F18" s="18">
        <f>SUM(F2:F14)</f>
        <v>14010.5</v>
      </c>
      <c r="G18" s="14"/>
      <c r="H18" s="14">
        <f>SUM(H2:H13)</f>
        <v>200</v>
      </c>
      <c r="I18" s="18"/>
      <c r="J18" s="18"/>
      <c r="K18" s="18">
        <f>SUM(K2:K13)</f>
        <v>5839.88</v>
      </c>
      <c r="L18" s="14"/>
      <c r="M18" s="18">
        <f>SUM(M2:M10)</f>
        <v>30</v>
      </c>
      <c r="W18" s="132">
        <v>42808</v>
      </c>
      <c r="X18" s="10">
        <v>29.18</v>
      </c>
      <c r="Y18" s="10">
        <v>29.18</v>
      </c>
      <c r="Z18" s="10">
        <v>28.49</v>
      </c>
      <c r="AA18" s="10">
        <v>28.68</v>
      </c>
      <c r="AB18" s="94">
        <v>4790000</v>
      </c>
      <c r="AC18" s="10">
        <v>28.68</v>
      </c>
      <c r="AD18" s="2">
        <f t="shared" si="1"/>
        <v>0.69000000000000128</v>
      </c>
      <c r="AE18" s="137">
        <f t="shared" si="2"/>
        <v>-2.5152957171991952E-2</v>
      </c>
    </row>
    <row r="19" spans="1:31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5840</v>
      </c>
      <c r="L19" s="355"/>
      <c r="M19" s="356">
        <f>SumByColor($A$19,M2:M17)</f>
        <v>30</v>
      </c>
      <c r="W19" s="132">
        <v>42807</v>
      </c>
      <c r="X19" s="10">
        <v>29.68</v>
      </c>
      <c r="Y19" s="10">
        <v>29.68</v>
      </c>
      <c r="Z19" s="10">
        <v>29.2</v>
      </c>
      <c r="AA19" s="10">
        <v>29.42</v>
      </c>
      <c r="AB19" s="94">
        <v>4509000</v>
      </c>
      <c r="AC19" s="10">
        <v>29.42</v>
      </c>
      <c r="AD19" s="2">
        <f t="shared" si="1"/>
        <v>0.48000000000000043</v>
      </c>
      <c r="AE19" s="137">
        <f t="shared" si="2"/>
        <v>0</v>
      </c>
    </row>
    <row r="20" spans="1:31" x14ac:dyDescent="0.25">
      <c r="W20" s="132">
        <v>42804</v>
      </c>
      <c r="X20" s="10">
        <v>29.39</v>
      </c>
      <c r="Y20" s="10">
        <v>29.61</v>
      </c>
      <c r="Z20" s="10">
        <v>29</v>
      </c>
      <c r="AA20" s="10">
        <v>29.42</v>
      </c>
      <c r="AB20" s="94">
        <v>3088800</v>
      </c>
      <c r="AC20" s="10">
        <v>29.42</v>
      </c>
      <c r="AD20" s="2">
        <f t="shared" si="1"/>
        <v>0.60999999999999943</v>
      </c>
      <c r="AE20" s="137">
        <f t="shared" si="2"/>
        <v>2.7266530334015826E-3</v>
      </c>
    </row>
    <row r="21" spans="1:31" x14ac:dyDescent="0.25">
      <c r="W21" s="132">
        <v>42803</v>
      </c>
      <c r="X21" s="10">
        <v>29.91</v>
      </c>
      <c r="Y21" s="10">
        <v>30.89</v>
      </c>
      <c r="Z21" s="10">
        <v>29</v>
      </c>
      <c r="AA21" s="10">
        <v>29.34</v>
      </c>
      <c r="AB21" s="94">
        <v>5512000</v>
      </c>
      <c r="AC21" s="10">
        <v>29.34</v>
      </c>
      <c r="AD21" s="2">
        <f t="shared" si="1"/>
        <v>1.8900000000000006</v>
      </c>
      <c r="AE21" s="137">
        <f t="shared" si="2"/>
        <v>-9.4530722484807983E-3</v>
      </c>
    </row>
    <row r="22" spans="1:31" x14ac:dyDescent="0.25">
      <c r="W22" s="132">
        <v>42802</v>
      </c>
      <c r="X22" s="10">
        <v>30.12</v>
      </c>
      <c r="Y22" s="10">
        <v>30.45</v>
      </c>
      <c r="Z22" s="10">
        <v>29.54</v>
      </c>
      <c r="AA22" s="10">
        <v>29.62</v>
      </c>
      <c r="AB22" s="94">
        <v>4609000</v>
      </c>
      <c r="AC22" s="10">
        <v>29.62</v>
      </c>
      <c r="AD22" s="2">
        <f t="shared" si="1"/>
        <v>0.91000000000000014</v>
      </c>
      <c r="AE22" s="137">
        <f t="shared" si="2"/>
        <v>-1.9205298013244998E-2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562</v>
      </c>
      <c r="W23" s="132">
        <v>42801</v>
      </c>
      <c r="X23" s="10">
        <v>30.67</v>
      </c>
      <c r="Y23" s="10">
        <v>30.75</v>
      </c>
      <c r="Z23" s="10">
        <v>29.88</v>
      </c>
      <c r="AA23" s="10">
        <v>30.2</v>
      </c>
      <c r="AB23" s="94">
        <v>5313100</v>
      </c>
      <c r="AC23" s="10">
        <v>30.2</v>
      </c>
      <c r="AD23" s="2">
        <f t="shared" si="1"/>
        <v>0.87000000000000099</v>
      </c>
      <c r="AE23" s="137">
        <f t="shared" si="2"/>
        <v>-2.043464158287378E-2</v>
      </c>
    </row>
    <row r="24" spans="1:31" x14ac:dyDescent="0.25">
      <c r="A24" t="s">
        <v>363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3">C24*(E24-D24)</f>
        <v>62.000000000000455</v>
      </c>
      <c r="G24" s="40">
        <f t="shared" ref="G24:G29" si="4">D24*C24</f>
        <v>3358</v>
      </c>
      <c r="H24" s="230">
        <f t="shared" ref="H24:H29" si="5">(E24-D24)/D24</f>
        <v>1.8463371054199065E-2</v>
      </c>
      <c r="I24" s="40"/>
      <c r="J24" s="40"/>
      <c r="W24" s="132">
        <v>42800</v>
      </c>
      <c r="X24" s="10">
        <v>30.79</v>
      </c>
      <c r="Y24" s="10">
        <v>31.08</v>
      </c>
      <c r="Z24" s="10">
        <v>30.42</v>
      </c>
      <c r="AA24" s="10">
        <v>30.83</v>
      </c>
      <c r="AB24" s="94">
        <v>3378200</v>
      </c>
      <c r="AC24" s="10">
        <v>30.83</v>
      </c>
      <c r="AD24" s="2">
        <f t="shared" si="1"/>
        <v>0.65999999999999659</v>
      </c>
      <c r="AE24" s="137">
        <f t="shared" si="2"/>
        <v>-3.8772213247173504E-3</v>
      </c>
    </row>
    <row r="25" spans="1:31" x14ac:dyDescent="0.25">
      <c r="A25" t="s">
        <v>363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3"/>
        <v>296.00000000000011</v>
      </c>
      <c r="G25" s="40">
        <f t="shared" si="4"/>
        <v>3358</v>
      </c>
      <c r="H25" s="230">
        <f t="shared" si="5"/>
        <v>8.8147706968433617E-2</v>
      </c>
      <c r="I25" s="40"/>
      <c r="J25" s="40"/>
      <c r="W25" s="132">
        <v>42797</v>
      </c>
      <c r="X25" s="10">
        <v>31.47</v>
      </c>
      <c r="Y25" s="10">
        <v>31.53</v>
      </c>
      <c r="Z25" s="10">
        <v>30.84</v>
      </c>
      <c r="AA25" s="10">
        <v>30.95</v>
      </c>
      <c r="AB25" s="94">
        <v>5302300</v>
      </c>
      <c r="AC25" s="10">
        <v>30.95</v>
      </c>
      <c r="AD25" s="2">
        <f t="shared" si="1"/>
        <v>0.69000000000000128</v>
      </c>
      <c r="AE25" s="137">
        <f t="shared" si="2"/>
        <v>-1.9328263624841524E-2</v>
      </c>
    </row>
    <row r="26" spans="1:31" x14ac:dyDescent="0.25">
      <c r="A26" t="s">
        <v>461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3"/>
        <v>108.49499999999921</v>
      </c>
      <c r="G26" s="40">
        <f t="shared" si="4"/>
        <v>5090.5050000000001</v>
      </c>
      <c r="H26" s="230">
        <f t="shared" si="5"/>
        <v>2.1313209593154157E-2</v>
      </c>
      <c r="I26" s="40"/>
      <c r="J26" s="40"/>
      <c r="W26" s="132">
        <v>42796</v>
      </c>
      <c r="X26" s="10">
        <v>32.15</v>
      </c>
      <c r="Y26" s="10">
        <v>32.299999999999997</v>
      </c>
      <c r="Z26" s="10">
        <v>31.53</v>
      </c>
      <c r="AA26" s="10">
        <v>31.56</v>
      </c>
      <c r="AB26" s="94">
        <v>3998800</v>
      </c>
      <c r="AC26" s="10">
        <v>31.56</v>
      </c>
      <c r="AD26" s="2">
        <f t="shared" si="1"/>
        <v>0.76999999999999602</v>
      </c>
      <c r="AE26" s="137">
        <f t="shared" si="2"/>
        <v>-1.8351477449455644E-2</v>
      </c>
    </row>
    <row r="27" spans="1:31" x14ac:dyDescent="0.25">
      <c r="A27" t="s">
        <v>476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3"/>
        <v>-108.5000000000008</v>
      </c>
      <c r="G27" s="40">
        <f t="shared" si="4"/>
        <v>6752.5000000000009</v>
      </c>
      <c r="H27" s="230">
        <f t="shared" si="5"/>
        <v>-1.6068122917438102E-2</v>
      </c>
      <c r="I27" s="40"/>
      <c r="J27" s="40"/>
      <c r="W27" s="132">
        <v>42795</v>
      </c>
      <c r="X27" s="10">
        <v>31.99</v>
      </c>
      <c r="Y27" s="10">
        <v>32.270000000000003</v>
      </c>
      <c r="Z27" s="10">
        <v>31.36</v>
      </c>
      <c r="AA27" s="10">
        <v>32.15</v>
      </c>
      <c r="AB27" s="94">
        <v>5653800</v>
      </c>
      <c r="AC27" s="10">
        <v>32.15</v>
      </c>
      <c r="AD27" s="2">
        <f t="shared" si="1"/>
        <v>0.91000000000000369</v>
      </c>
      <c r="AE27" s="137">
        <f t="shared" si="2"/>
        <v>2.3233609166136038E-2</v>
      </c>
    </row>
    <row r="28" spans="1:31" x14ac:dyDescent="0.25">
      <c r="A28" t="s">
        <v>481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3"/>
        <v>-381.49999999999909</v>
      </c>
      <c r="G28" s="40">
        <f t="shared" si="4"/>
        <v>8336.5</v>
      </c>
      <c r="H28" s="230">
        <f t="shared" si="5"/>
        <v>-4.5762610208120807E-2</v>
      </c>
      <c r="I28" s="40"/>
      <c r="J28" s="40"/>
      <c r="W28" s="132">
        <v>42794</v>
      </c>
      <c r="X28" s="10">
        <v>31.15</v>
      </c>
      <c r="Y28" s="10">
        <v>32.14</v>
      </c>
      <c r="Z28" s="10">
        <v>31.02</v>
      </c>
      <c r="AA28" s="10">
        <v>31.42</v>
      </c>
      <c r="AB28" s="94">
        <v>5621900</v>
      </c>
      <c r="AC28" s="10">
        <v>31.42</v>
      </c>
      <c r="AD28" s="2">
        <f t="shared" si="1"/>
        <v>1.120000000000001</v>
      </c>
      <c r="AE28" s="137">
        <f t="shared" si="2"/>
        <v>-2.2229279136232183E-3</v>
      </c>
    </row>
    <row r="29" spans="1:31" x14ac:dyDescent="0.25">
      <c r="A29" t="s">
        <v>387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3"/>
        <v>-548.99999999999955</v>
      </c>
      <c r="G29" s="40">
        <f t="shared" si="4"/>
        <v>8336.5</v>
      </c>
      <c r="H29" s="230">
        <f t="shared" si="5"/>
        <v>-6.5854975109458355E-2</v>
      </c>
      <c r="I29" s="40"/>
      <c r="J29" s="40"/>
      <c r="W29" s="132">
        <v>42793</v>
      </c>
      <c r="X29" s="10">
        <v>31.1</v>
      </c>
      <c r="Y29" s="10">
        <v>31.54</v>
      </c>
      <c r="Z29" s="10">
        <v>30.92</v>
      </c>
      <c r="AA29" s="10">
        <v>31.49</v>
      </c>
      <c r="AB29" s="94">
        <v>3871600</v>
      </c>
      <c r="AC29" s="10">
        <v>31.49</v>
      </c>
      <c r="AD29" s="2">
        <f t="shared" si="1"/>
        <v>0.61999999999999744</v>
      </c>
      <c r="AE29" s="137">
        <f t="shared" si="2"/>
        <v>1.0914927768860272E-2</v>
      </c>
    </row>
    <row r="30" spans="1:31" x14ac:dyDescent="0.25">
      <c r="A30" t="s">
        <v>503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6">C30*(E30-D30)</f>
        <v>-269.00000000000011</v>
      </c>
      <c r="G30" s="40">
        <f t="shared" ref="G30" si="7">D30*C30</f>
        <v>8306.5</v>
      </c>
      <c r="H30" s="230">
        <f t="shared" ref="H30" si="8">(E30-D30)/D30</f>
        <v>-3.2384277373141535E-2</v>
      </c>
      <c r="I30" s="40"/>
      <c r="J30" s="40"/>
      <c r="W30" s="132">
        <v>42790</v>
      </c>
      <c r="X30" s="10">
        <v>31.42</v>
      </c>
      <c r="Y30" s="10">
        <v>31.51</v>
      </c>
      <c r="Z30" s="10">
        <v>30.58</v>
      </c>
      <c r="AA30" s="10">
        <v>31.15</v>
      </c>
      <c r="AB30" s="94">
        <v>5693300</v>
      </c>
      <c r="AC30" s="10">
        <v>31.15</v>
      </c>
      <c r="AD30" s="2">
        <f t="shared" si="1"/>
        <v>0.93000000000000327</v>
      </c>
      <c r="AE30" s="137">
        <f t="shared" si="2"/>
        <v>-2.1055939660590828E-2</v>
      </c>
    </row>
    <row r="31" spans="1:31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30">
        <f t="shared" ref="H31" si="11">(E31-D31)/D31</f>
        <v>-0.13682056221031721</v>
      </c>
      <c r="I31" s="40"/>
      <c r="J31" s="40"/>
      <c r="W31" s="132">
        <v>42789</v>
      </c>
      <c r="X31" s="10">
        <v>33.24</v>
      </c>
      <c r="Y31" s="10">
        <v>33.26</v>
      </c>
      <c r="Z31" s="10">
        <v>31.08</v>
      </c>
      <c r="AA31" s="10">
        <v>31.82</v>
      </c>
      <c r="AB31" s="94">
        <v>7986100</v>
      </c>
      <c r="AC31" s="10">
        <v>31.82</v>
      </c>
      <c r="AD31" s="2">
        <f t="shared" si="1"/>
        <v>2.1799999999999997</v>
      </c>
      <c r="AE31" s="137">
        <f t="shared" si="2"/>
        <v>-4.2143287176399702E-2</v>
      </c>
    </row>
    <row r="32" spans="1:31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30">
        <f t="shared" ref="H32" si="14">(E32-D32)/D32</f>
        <v>-9.8343665793589455E-2</v>
      </c>
      <c r="I32" s="40"/>
      <c r="J32" s="40">
        <v>2214</v>
      </c>
      <c r="W32" s="132">
        <v>42788</v>
      </c>
      <c r="X32" s="10">
        <v>33.76</v>
      </c>
      <c r="Y32" s="10">
        <v>33.979999999999997</v>
      </c>
      <c r="Z32" s="10">
        <v>33.19</v>
      </c>
      <c r="AA32" s="10">
        <v>33.22</v>
      </c>
      <c r="AB32" s="94">
        <v>3057400</v>
      </c>
      <c r="AC32" s="10">
        <v>33.22</v>
      </c>
      <c r="AD32" s="2">
        <f t="shared" si="1"/>
        <v>0.78999999999999915</v>
      </c>
      <c r="AE32" s="137">
        <f t="shared" si="2"/>
        <v>-2.0925434718538138E-2</v>
      </c>
    </row>
    <row r="33" spans="1:31" x14ac:dyDescent="0.25">
      <c r="A33">
        <v>0</v>
      </c>
      <c r="B33" s="156">
        <v>42801</v>
      </c>
      <c r="C33" s="10">
        <v>250</v>
      </c>
      <c r="D33" s="40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30">
        <f t="shared" ref="H33" si="17">(E33-D33)/D33</f>
        <v>-0.10772492703998637</v>
      </c>
      <c r="I33" s="40">
        <v>32.5</v>
      </c>
      <c r="J33" s="40">
        <v>2426</v>
      </c>
      <c r="W33" s="132">
        <v>42787</v>
      </c>
      <c r="X33" s="10">
        <v>34.18</v>
      </c>
      <c r="Y33" s="10">
        <v>34.54</v>
      </c>
      <c r="Z33" s="10">
        <v>33.44</v>
      </c>
      <c r="AA33" s="10">
        <v>33.93</v>
      </c>
      <c r="AB33" s="94">
        <v>5129300</v>
      </c>
      <c r="AC33" s="10">
        <v>33.93</v>
      </c>
      <c r="AD33" s="2">
        <f t="shared" si="1"/>
        <v>1.1000000000000014</v>
      </c>
      <c r="AE33" s="137">
        <f>AC33/AC34-1</f>
        <v>-5.2770448548812299E-3</v>
      </c>
    </row>
    <row r="34" spans="1:31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8">C34*(E34-D34)</f>
        <v>-1095.4999999999995</v>
      </c>
      <c r="G34" s="40">
        <f t="shared" ref="G34" si="19">D34*C34</f>
        <v>11042.5</v>
      </c>
      <c r="H34" s="230">
        <f t="shared" ref="H34" si="20">(E34-D34)/D34</f>
        <v>-9.920760697305861E-2</v>
      </c>
      <c r="I34" s="40"/>
      <c r="J34" s="40">
        <v>2215</v>
      </c>
      <c r="W34" s="132">
        <v>42783</v>
      </c>
      <c r="X34" s="10">
        <v>33.51</v>
      </c>
      <c r="Y34" s="10">
        <v>34.15</v>
      </c>
      <c r="Z34" s="10">
        <v>33.31</v>
      </c>
      <c r="AA34" s="10">
        <v>34.11</v>
      </c>
      <c r="AB34" s="94">
        <v>6667800</v>
      </c>
      <c r="AC34" s="10">
        <v>34.11</v>
      </c>
      <c r="AD34" s="2">
        <f t="shared" si="1"/>
        <v>0.83999999999999631</v>
      </c>
      <c r="AE34" s="137">
        <f t="shared" si="2"/>
        <v>1.7601431980906801E-2</v>
      </c>
    </row>
    <row r="35" spans="1:31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21">C35*(E35-D35)</f>
        <v>-833.12499999999989</v>
      </c>
      <c r="G35" s="40">
        <f t="shared" ref="G35" si="22">D35*C35</f>
        <v>8140.625</v>
      </c>
      <c r="H35" s="230">
        <f t="shared" ref="H35" si="23">(E35-D35)/D35</f>
        <v>-0.10234165067178501</v>
      </c>
      <c r="I35" s="40"/>
      <c r="J35" s="40">
        <v>2477</v>
      </c>
      <c r="W35" s="132">
        <v>42782</v>
      </c>
      <c r="X35" s="10">
        <v>33.68</v>
      </c>
      <c r="Y35" s="10">
        <v>35.71</v>
      </c>
      <c r="Z35" s="10">
        <v>33.380000000000003</v>
      </c>
      <c r="AA35" s="10">
        <v>33.520000000000003</v>
      </c>
      <c r="AB35" s="94">
        <v>10592700</v>
      </c>
      <c r="AC35" s="10">
        <v>33.520000000000003</v>
      </c>
      <c r="AD35" s="2">
        <f t="shared" si="1"/>
        <v>2.3299999999999983</v>
      </c>
      <c r="AE35" s="137">
        <f t="shared" si="2"/>
        <v>-2.8124093940272488E-2</v>
      </c>
    </row>
    <row r="36" spans="1:31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42781</v>
      </c>
      <c r="X36" s="10">
        <v>36.200000000000003</v>
      </c>
      <c r="Y36" s="10">
        <v>36.26</v>
      </c>
      <c r="Z36" s="10">
        <v>34.32</v>
      </c>
      <c r="AA36" s="10">
        <v>34.49</v>
      </c>
      <c r="AB36" s="94">
        <v>9192100</v>
      </c>
      <c r="AC36" s="10">
        <v>34.49</v>
      </c>
      <c r="AD36" s="2">
        <f t="shared" si="1"/>
        <v>1.9399999999999977</v>
      </c>
      <c r="AE36" s="137" t="e">
        <f t="shared" si="2"/>
        <v>#DIV/0!</v>
      </c>
    </row>
    <row r="37" spans="1:31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42781</v>
      </c>
      <c r="X37" s="10" t="s">
        <v>368</v>
      </c>
      <c r="Y37" s="10"/>
      <c r="Z37" s="10"/>
      <c r="AA37" s="10"/>
      <c r="AB37" s="94"/>
      <c r="AC37" s="10"/>
      <c r="AD37" s="2">
        <f t="shared" si="1"/>
        <v>0</v>
      </c>
      <c r="AE37" s="137">
        <f t="shared" si="2"/>
        <v>-1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42780</v>
      </c>
      <c r="X38" s="10">
        <v>36.479999999999997</v>
      </c>
      <c r="Y38" s="10">
        <v>36.57</v>
      </c>
      <c r="Z38" s="10">
        <v>35.78</v>
      </c>
      <c r="AA38" s="10">
        <v>36.32</v>
      </c>
      <c r="AB38" s="94">
        <v>7961300</v>
      </c>
      <c r="AC38" s="10">
        <v>36.020000000000003</v>
      </c>
      <c r="AD38" s="2">
        <f t="shared" si="1"/>
        <v>0.78999999999999915</v>
      </c>
      <c r="AE38" s="137">
        <f t="shared" si="2"/>
        <v>-1.0711343037626886E-2</v>
      </c>
    </row>
    <row r="39" spans="1:31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>
        <v>42779</v>
      </c>
      <c r="X39" s="10">
        <v>36.08</v>
      </c>
      <c r="Y39" s="10">
        <v>37.1</v>
      </c>
      <c r="Z39" s="10">
        <v>36.020000000000003</v>
      </c>
      <c r="AA39" s="10">
        <v>36.71</v>
      </c>
      <c r="AB39" s="94">
        <v>6424300</v>
      </c>
      <c r="AC39" s="10">
        <v>36.409999999999997</v>
      </c>
      <c r="AD39" s="2">
        <f t="shared" si="1"/>
        <v>1.0799999999999983</v>
      </c>
      <c r="AE39" s="137">
        <f t="shared" si="2"/>
        <v>2.4479459763646627E-2</v>
      </c>
    </row>
    <row r="40" spans="1:31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>
        <v>42776</v>
      </c>
      <c r="X40" s="10">
        <v>34.75</v>
      </c>
      <c r="Y40" s="10">
        <v>35.9</v>
      </c>
      <c r="Z40" s="10">
        <v>34.58</v>
      </c>
      <c r="AA40" s="10">
        <v>35.840000000000003</v>
      </c>
      <c r="AB40" s="94">
        <v>4172300</v>
      </c>
      <c r="AC40" s="10">
        <v>35.54</v>
      </c>
      <c r="AD40" s="2">
        <f t="shared" si="1"/>
        <v>1.3200000000000003</v>
      </c>
      <c r="AE40" s="137">
        <f t="shared" si="2"/>
        <v>3.8877521192633768E-2</v>
      </c>
    </row>
    <row r="41" spans="1:31" x14ac:dyDescent="0.25">
      <c r="W41" s="132">
        <v>42775</v>
      </c>
      <c r="X41" s="10">
        <v>34.9</v>
      </c>
      <c r="Y41" s="10">
        <v>35.01</v>
      </c>
      <c r="Z41" s="10">
        <v>34.450000000000003</v>
      </c>
      <c r="AA41" s="10">
        <v>34.49</v>
      </c>
      <c r="AB41" s="94">
        <v>3718800</v>
      </c>
      <c r="AC41" s="10">
        <v>34.21</v>
      </c>
      <c r="AD41" s="2">
        <f t="shared" si="1"/>
        <v>0.55999999999999517</v>
      </c>
      <c r="AE41" s="137">
        <f t="shared" si="2"/>
        <v>-1.2698412698412653E-2</v>
      </c>
    </row>
    <row r="42" spans="1:31" x14ac:dyDescent="0.25">
      <c r="W42" s="132">
        <v>42774</v>
      </c>
      <c r="X42" s="10">
        <v>34.9</v>
      </c>
      <c r="Y42" s="10">
        <v>35.17</v>
      </c>
      <c r="Z42" s="10">
        <v>34.409999999999997</v>
      </c>
      <c r="AA42" s="10">
        <v>34.94</v>
      </c>
      <c r="AB42" s="94">
        <v>3068300</v>
      </c>
      <c r="AC42" s="10">
        <v>34.65</v>
      </c>
      <c r="AD42" s="2">
        <f t="shared" si="1"/>
        <v>0.76000000000000512</v>
      </c>
      <c r="AE42" s="137">
        <f t="shared" si="2"/>
        <v>1.4450867052022698E-3</v>
      </c>
    </row>
    <row r="43" spans="1:31" x14ac:dyDescent="0.25">
      <c r="W43" s="132">
        <v>42773</v>
      </c>
      <c r="X43" s="10">
        <v>35.049999999999997</v>
      </c>
      <c r="Y43" s="10">
        <v>35.56</v>
      </c>
      <c r="Z43" s="10">
        <v>34.35</v>
      </c>
      <c r="AA43" s="10">
        <v>34.89</v>
      </c>
      <c r="AB43" s="94">
        <v>4909000</v>
      </c>
      <c r="AC43" s="10">
        <v>34.6</v>
      </c>
      <c r="AD43" s="2">
        <f t="shared" si="1"/>
        <v>1.2100000000000009</v>
      </c>
      <c r="AE43" s="137">
        <f t="shared" si="2"/>
        <v>-1.7045454545454586E-2</v>
      </c>
    </row>
    <row r="44" spans="1:31" x14ac:dyDescent="0.25">
      <c r="W44" s="132">
        <v>42772</v>
      </c>
      <c r="X44" s="10">
        <v>35.700000000000003</v>
      </c>
      <c r="Y44" s="10">
        <v>35.75</v>
      </c>
      <c r="Z44" s="10">
        <v>34.770000000000003</v>
      </c>
      <c r="AA44" s="10">
        <v>35.49</v>
      </c>
      <c r="AB44" s="94">
        <v>3882500</v>
      </c>
      <c r="AC44" s="10">
        <v>35.200000000000003</v>
      </c>
      <c r="AD44" s="2">
        <f t="shared" si="1"/>
        <v>0.97999999999999687</v>
      </c>
      <c r="AE44" s="137">
        <f t="shared" si="2"/>
        <v>-5.3687482339643822E-3</v>
      </c>
    </row>
    <row r="45" spans="1:31" x14ac:dyDescent="0.25">
      <c r="L45" t="s">
        <v>65</v>
      </c>
      <c r="M45" s="526">
        <f>M72+K72-F72</f>
        <v>3310.4699999999939</v>
      </c>
      <c r="W45" s="132">
        <v>42769</v>
      </c>
      <c r="X45" s="10">
        <v>35.79</v>
      </c>
      <c r="Y45" s="10">
        <v>36.14</v>
      </c>
      <c r="Z45" s="10">
        <v>35.54</v>
      </c>
      <c r="AA45" s="10">
        <v>35.68</v>
      </c>
      <c r="AB45" s="94">
        <v>3189400</v>
      </c>
      <c r="AC45" s="10">
        <v>35.39</v>
      </c>
      <c r="AD45" s="2">
        <f t="shared" si="1"/>
        <v>0.60000000000000142</v>
      </c>
      <c r="AE45" s="137">
        <f t="shared" si="2"/>
        <v>1.4148273910581377E-3</v>
      </c>
    </row>
    <row r="46" spans="1:31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>
        <v>42768</v>
      </c>
      <c r="X46" s="10">
        <v>36.409999999999997</v>
      </c>
      <c r="Y46" s="10">
        <v>36.409999999999997</v>
      </c>
      <c r="Z46" s="10">
        <v>35.32</v>
      </c>
      <c r="AA46" s="10">
        <v>35.630000000000003</v>
      </c>
      <c r="AB46" s="94">
        <v>3911000</v>
      </c>
      <c r="AC46" s="10">
        <v>35.340000000000003</v>
      </c>
      <c r="AD46" s="2">
        <f t="shared" si="1"/>
        <v>1.0899999999999963</v>
      </c>
      <c r="AE46" s="137">
        <f t="shared" si="2"/>
        <v>-2.7250206440957769E-2</v>
      </c>
    </row>
    <row r="47" spans="1:31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24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25">H47*I47-J47</f>
        <v>774.28</v>
      </c>
      <c r="L47" s="265">
        <v>42613</v>
      </c>
      <c r="M47" s="261">
        <v>90</v>
      </c>
      <c r="W47" s="132">
        <v>42767</v>
      </c>
      <c r="X47" s="10">
        <v>35.340000000000003</v>
      </c>
      <c r="Y47" s="10">
        <v>36.69</v>
      </c>
      <c r="Z47" s="10">
        <v>35.26</v>
      </c>
      <c r="AA47" s="10">
        <v>36.630000000000003</v>
      </c>
      <c r="AB47" s="94">
        <v>4594800</v>
      </c>
      <c r="AC47" s="10">
        <v>36.33</v>
      </c>
      <c r="AD47" s="2">
        <f t="shared" si="1"/>
        <v>1.4299999999999997</v>
      </c>
      <c r="AE47" s="137">
        <f t="shared" si="2"/>
        <v>3.8000000000000034E-2</v>
      </c>
    </row>
    <row r="48" spans="1:31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24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25"/>
        <v>1605.42</v>
      </c>
      <c r="L48" s="265">
        <v>42704</v>
      </c>
      <c r="M48" s="261">
        <v>102</v>
      </c>
      <c r="W48" s="132">
        <v>42766</v>
      </c>
      <c r="X48" s="10">
        <v>35.74</v>
      </c>
      <c r="Y48" s="10">
        <v>36.1</v>
      </c>
      <c r="Z48" s="10">
        <v>35.159999999999997</v>
      </c>
      <c r="AA48" s="10">
        <v>35.29</v>
      </c>
      <c r="AB48" s="94">
        <v>4355300</v>
      </c>
      <c r="AC48" s="10">
        <v>35</v>
      </c>
      <c r="AD48" s="2">
        <f t="shared" si="1"/>
        <v>0.94000000000000483</v>
      </c>
      <c r="AE48" s="137">
        <f t="shared" si="2"/>
        <v>-2.8490028490029129E-3</v>
      </c>
    </row>
    <row r="49" spans="1:31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24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25"/>
        <v>704.38</v>
      </c>
      <c r="L49" s="260"/>
      <c r="M49" s="260"/>
      <c r="W49" s="132">
        <v>42765</v>
      </c>
      <c r="X49" s="10">
        <v>36.28</v>
      </c>
      <c r="Y49" s="10">
        <v>36.28</v>
      </c>
      <c r="Z49" s="10">
        <v>35.119999999999997</v>
      </c>
      <c r="AA49" s="10">
        <v>35.39</v>
      </c>
      <c r="AB49" s="94">
        <v>4156200</v>
      </c>
      <c r="AC49" s="10">
        <v>35.1</v>
      </c>
      <c r="AD49" s="2">
        <f t="shared" si="1"/>
        <v>1.1600000000000037</v>
      </c>
      <c r="AE49" s="137">
        <f t="shared" si="2"/>
        <v>-3.0654515327257603E-2</v>
      </c>
    </row>
    <row r="50" spans="1:31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24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25"/>
        <v>1051.18</v>
      </c>
      <c r="L50" s="260"/>
      <c r="M50" s="260"/>
      <c r="W50" s="132">
        <v>42762</v>
      </c>
      <c r="X50" s="10">
        <v>36.47</v>
      </c>
      <c r="Y50" s="10">
        <v>36.799999999999997</v>
      </c>
      <c r="Z50" s="10">
        <v>35.79</v>
      </c>
      <c r="AA50" s="10">
        <v>36.51</v>
      </c>
      <c r="AB50" s="94">
        <v>4210200</v>
      </c>
      <c r="AC50" s="10">
        <v>36.21</v>
      </c>
      <c r="AD50" s="2">
        <f t="shared" si="1"/>
        <v>1.009999999999998</v>
      </c>
      <c r="AE50" s="137">
        <f t="shared" si="2"/>
        <v>8.3542188805347806E-3</v>
      </c>
    </row>
    <row r="51" spans="1:31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24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25"/>
        <v>2281.9499999999998</v>
      </c>
      <c r="L51" s="260"/>
      <c r="M51" s="260"/>
      <c r="W51" s="132">
        <v>42761</v>
      </c>
      <c r="X51" s="10">
        <v>34.81</v>
      </c>
      <c r="Y51" s="10">
        <v>36.479999999999997</v>
      </c>
      <c r="Z51" s="10">
        <v>34.5</v>
      </c>
      <c r="AA51" s="10">
        <v>36.21</v>
      </c>
      <c r="AB51" s="94">
        <v>6072700</v>
      </c>
      <c r="AC51" s="10">
        <v>35.909999999999997</v>
      </c>
      <c r="AD51" s="2">
        <f t="shared" si="1"/>
        <v>1.9799999999999969</v>
      </c>
      <c r="AE51" s="137">
        <f t="shared" si="2"/>
        <v>-9.1059602649008475E-3</v>
      </c>
    </row>
    <row r="52" spans="1:31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24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25"/>
        <v>1483.1699999999998</v>
      </c>
      <c r="L52" s="260"/>
      <c r="M52" s="260"/>
      <c r="W52" s="132">
        <v>42760</v>
      </c>
      <c r="X52" s="10">
        <v>37.11</v>
      </c>
      <c r="Y52" s="10">
        <v>37.17</v>
      </c>
      <c r="Z52" s="10">
        <v>36.020000000000003</v>
      </c>
      <c r="AA52" s="10">
        <v>36.54</v>
      </c>
      <c r="AB52" s="94">
        <v>4964000</v>
      </c>
      <c r="AC52" s="10">
        <v>36.24</v>
      </c>
      <c r="AD52" s="2">
        <f t="shared" si="1"/>
        <v>1.1499999999999986</v>
      </c>
      <c r="AE52" s="137">
        <f t="shared" si="2"/>
        <v>-8.4815321477427208E-3</v>
      </c>
    </row>
    <row r="53" spans="1:31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24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25"/>
        <v>991.18000000000006</v>
      </c>
      <c r="L53" s="260"/>
      <c r="M53" s="260"/>
      <c r="O53" s="703" t="s">
        <v>78</v>
      </c>
      <c r="P53" s="703"/>
      <c r="W53" s="132">
        <v>42759</v>
      </c>
      <c r="X53" s="10">
        <v>35.630000000000003</v>
      </c>
      <c r="Y53" s="10">
        <v>37.130000000000003</v>
      </c>
      <c r="Z53" s="10">
        <v>35.56</v>
      </c>
      <c r="AA53" s="10">
        <v>36.85</v>
      </c>
      <c r="AB53" s="94">
        <v>10489100</v>
      </c>
      <c r="AC53" s="10">
        <v>36.549999999999997</v>
      </c>
      <c r="AD53" s="2">
        <f t="shared" si="1"/>
        <v>1.5700000000000003</v>
      </c>
      <c r="AE53" s="137">
        <f t="shared" si="2"/>
        <v>4.5480549199084619E-2</v>
      </c>
    </row>
    <row r="54" spans="1:31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24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32.626000000000005</v>
      </c>
      <c r="Q54" s="2"/>
      <c r="W54" s="132">
        <v>42758</v>
      </c>
      <c r="X54" s="10">
        <v>34</v>
      </c>
      <c r="Y54" s="10">
        <v>35.29</v>
      </c>
      <c r="Z54" s="10">
        <v>33.92</v>
      </c>
      <c r="AA54" s="10">
        <v>35.25</v>
      </c>
      <c r="AB54" s="94">
        <v>7577100</v>
      </c>
      <c r="AC54" s="10">
        <v>34.96</v>
      </c>
      <c r="AD54" s="2">
        <f t="shared" si="1"/>
        <v>1.3699999999999974</v>
      </c>
      <c r="AE54" s="137">
        <f t="shared" si="2"/>
        <v>3.0660377358490587E-2</v>
      </c>
    </row>
    <row r="55" spans="1:31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24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6">O55*$Q$4</f>
        <v>32.3294</v>
      </c>
      <c r="Q55" s="2"/>
      <c r="T55" s="90" t="s">
        <v>113</v>
      </c>
      <c r="W55" s="132">
        <v>42755</v>
      </c>
      <c r="X55" s="10">
        <v>33.72</v>
      </c>
      <c r="Y55" s="10">
        <v>34.340000000000003</v>
      </c>
      <c r="Z55" s="10">
        <v>33.04</v>
      </c>
      <c r="AA55" s="10">
        <v>34.200000000000003</v>
      </c>
      <c r="AB55" s="94">
        <v>7960500</v>
      </c>
      <c r="AC55" s="10">
        <v>33.92</v>
      </c>
      <c r="AD55" s="2">
        <f t="shared" si="1"/>
        <v>1.3000000000000043</v>
      </c>
      <c r="AE55" s="137">
        <f t="shared" si="2"/>
        <v>6.0662914321450989E-2</v>
      </c>
    </row>
    <row r="56" spans="1:31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24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6"/>
        <v>32.032800000000002</v>
      </c>
      <c r="Q56" s="2"/>
      <c r="T56" s="127" t="s">
        <v>98</v>
      </c>
      <c r="U56" s="128">
        <v>29.23</v>
      </c>
      <c r="W56" s="132">
        <v>42754</v>
      </c>
      <c r="X56" s="10">
        <v>32.58</v>
      </c>
      <c r="Y56" s="10">
        <v>32.72</v>
      </c>
      <c r="Z56" s="10">
        <v>31.99</v>
      </c>
      <c r="AA56" s="10">
        <v>32.25</v>
      </c>
      <c r="AB56" s="94">
        <v>5020000</v>
      </c>
      <c r="AC56" s="10">
        <v>31.98</v>
      </c>
      <c r="AD56" s="2">
        <f t="shared" si="1"/>
        <v>0.73000000000000043</v>
      </c>
      <c r="AE56" s="137">
        <f t="shared" si="2"/>
        <v>-2.1840873634944025E-3</v>
      </c>
    </row>
    <row r="57" spans="1:31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6"/>
        <v>31.736200000000004</v>
      </c>
      <c r="Q57" s="2"/>
      <c r="T57" s="92" t="s">
        <v>99</v>
      </c>
      <c r="U57" s="129">
        <v>29.39</v>
      </c>
      <c r="W57" s="132">
        <v>42753</v>
      </c>
      <c r="X57" s="10">
        <v>32.89</v>
      </c>
      <c r="Y57" s="10">
        <v>32.92</v>
      </c>
      <c r="Z57" s="10">
        <v>32.29</v>
      </c>
      <c r="AA57" s="10">
        <v>32.32</v>
      </c>
      <c r="AB57" s="94">
        <v>5392300</v>
      </c>
      <c r="AC57" s="10">
        <v>32.049999999999997</v>
      </c>
      <c r="AD57" s="2">
        <f t="shared" si="1"/>
        <v>0.63000000000000256</v>
      </c>
      <c r="AE57" s="137">
        <f t="shared" si="2"/>
        <v>-1.7473942366646233E-2</v>
      </c>
    </row>
    <row r="58" spans="1:31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24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6"/>
        <v>31.439600000000002</v>
      </c>
      <c r="Q58" s="2"/>
      <c r="T58" s="92" t="s">
        <v>100</v>
      </c>
      <c r="U58" s="129" t="s">
        <v>129</v>
      </c>
      <c r="W58" s="132">
        <v>42752</v>
      </c>
      <c r="X58" s="10">
        <v>34.229999999999997</v>
      </c>
      <c r="Y58" s="10">
        <v>34.26</v>
      </c>
      <c r="Z58" s="10">
        <v>32.86</v>
      </c>
      <c r="AA58" s="10">
        <v>32.89</v>
      </c>
      <c r="AB58" s="94">
        <v>4777800</v>
      </c>
      <c r="AC58" s="10">
        <v>32.619999999999997</v>
      </c>
      <c r="AD58" s="2">
        <f t="shared" si="1"/>
        <v>1.3999999999999986</v>
      </c>
      <c r="AE58" s="137">
        <f t="shared" si="2"/>
        <v>-3.2047477744807318E-2</v>
      </c>
    </row>
    <row r="59" spans="1:31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6"/>
        <v>31.143000000000001</v>
      </c>
      <c r="Q59" s="2"/>
      <c r="T59" s="92" t="s">
        <v>101</v>
      </c>
      <c r="U59" s="129" t="s">
        <v>129</v>
      </c>
      <c r="W59" s="132">
        <v>42748</v>
      </c>
      <c r="X59" s="10">
        <v>34.369999999999997</v>
      </c>
      <c r="Y59" s="10">
        <v>34.700000000000003</v>
      </c>
      <c r="Z59" s="10">
        <v>33.340000000000003</v>
      </c>
      <c r="AA59" s="10">
        <v>33.979999999999997</v>
      </c>
      <c r="AB59" s="94">
        <v>4144900</v>
      </c>
      <c r="AC59" s="10">
        <v>33.700000000000003</v>
      </c>
      <c r="AD59" s="2">
        <f t="shared" si="1"/>
        <v>1.3599999999999994</v>
      </c>
      <c r="AE59" s="137">
        <f t="shared" si="2"/>
        <v>-1.5195791934541125E-2</v>
      </c>
    </row>
    <row r="60" spans="1:31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6"/>
        <v>30.846400000000003</v>
      </c>
      <c r="Q60" s="2"/>
      <c r="T60" s="92" t="s">
        <v>102</v>
      </c>
      <c r="U60" s="129">
        <v>33.35</v>
      </c>
      <c r="W60" s="132">
        <v>42747</v>
      </c>
      <c r="X60" s="10">
        <v>33.93</v>
      </c>
      <c r="Y60" s="10">
        <v>34.57</v>
      </c>
      <c r="Z60" s="10">
        <v>33.409999999999997</v>
      </c>
      <c r="AA60" s="10">
        <v>34.51</v>
      </c>
      <c r="AB60" s="94">
        <v>5902000</v>
      </c>
      <c r="AC60" s="10">
        <v>34.22</v>
      </c>
      <c r="AD60" s="2">
        <f t="shared" si="1"/>
        <v>1.1600000000000037</v>
      </c>
      <c r="AE60" s="137">
        <f t="shared" si="2"/>
        <v>9.1418460631083054E-3</v>
      </c>
    </row>
    <row r="61" spans="1:31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6"/>
        <v>30.549800000000001</v>
      </c>
      <c r="Q61" s="2"/>
      <c r="T61" s="92" t="s">
        <v>103</v>
      </c>
      <c r="U61" s="129">
        <v>0.84249399999999997</v>
      </c>
      <c r="W61" s="132">
        <v>42746</v>
      </c>
      <c r="X61" s="10">
        <v>32.869999999999997</v>
      </c>
      <c r="Y61" s="10">
        <v>34.24</v>
      </c>
      <c r="Z61" s="10">
        <v>32.86</v>
      </c>
      <c r="AA61" s="10">
        <v>34.19</v>
      </c>
      <c r="AB61" s="94">
        <v>6500000</v>
      </c>
      <c r="AC61" s="10">
        <v>33.909999999999997</v>
      </c>
      <c r="AD61" s="2">
        <f t="shared" si="1"/>
        <v>1.3800000000000026</v>
      </c>
      <c r="AE61" s="137">
        <f t="shared" si="2"/>
        <v>4.4670363524337509E-2</v>
      </c>
    </row>
    <row r="62" spans="1:31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6"/>
        <v>30.2532</v>
      </c>
      <c r="Q62" s="2"/>
      <c r="T62" s="92" t="s">
        <v>122</v>
      </c>
      <c r="U62" s="129" t="s">
        <v>455</v>
      </c>
      <c r="W62" s="132">
        <v>42745</v>
      </c>
      <c r="X62" s="10">
        <v>33.409999999999997</v>
      </c>
      <c r="Y62" s="10">
        <v>33.78</v>
      </c>
      <c r="Z62" s="10">
        <v>32.4</v>
      </c>
      <c r="AA62" s="10">
        <v>32.729999999999997</v>
      </c>
      <c r="AB62" s="94">
        <v>6816000</v>
      </c>
      <c r="AC62" s="10">
        <v>32.46</v>
      </c>
      <c r="AD62" s="2">
        <f t="shared" si="1"/>
        <v>1.3800000000000026</v>
      </c>
      <c r="AE62" s="137">
        <f t="shared" si="2"/>
        <v>-3.0755449387876999E-2</v>
      </c>
    </row>
    <row r="63" spans="1:31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6"/>
        <v>29.956600000000002</v>
      </c>
      <c r="Q63" s="2"/>
      <c r="T63" s="92"/>
      <c r="U63" s="129"/>
      <c r="W63" s="132">
        <v>42744</v>
      </c>
      <c r="X63" s="10">
        <v>33.47</v>
      </c>
      <c r="Y63" s="10">
        <v>33.950000000000003</v>
      </c>
      <c r="Z63" s="10">
        <v>33.07</v>
      </c>
      <c r="AA63" s="10">
        <v>33.770000000000003</v>
      </c>
      <c r="AB63" s="94">
        <v>4516800</v>
      </c>
      <c r="AC63" s="10">
        <v>33.49</v>
      </c>
      <c r="AD63" s="2">
        <f t="shared" si="1"/>
        <v>0.88000000000000256</v>
      </c>
      <c r="AE63" s="137">
        <f t="shared" si="2"/>
        <v>9.0388671286534272E-3</v>
      </c>
    </row>
    <row r="64" spans="1:31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6"/>
        <v>29.66</v>
      </c>
      <c r="Q64" s="2"/>
      <c r="T64" s="92" t="s">
        <v>105</v>
      </c>
      <c r="U64" s="129" t="s">
        <v>730</v>
      </c>
      <c r="W64" s="132">
        <v>42741</v>
      </c>
      <c r="X64" s="10">
        <v>33.07</v>
      </c>
      <c r="Y64" s="10">
        <v>33.5</v>
      </c>
      <c r="Z64" s="10">
        <v>33.020000000000003</v>
      </c>
      <c r="AA64" s="10">
        <v>33.47</v>
      </c>
      <c r="AB64" s="94">
        <v>2840200</v>
      </c>
      <c r="AC64" s="10">
        <v>33.19</v>
      </c>
      <c r="AD64" s="2">
        <f t="shared" si="1"/>
        <v>0.47999999999999687</v>
      </c>
      <c r="AE64" s="137">
        <f t="shared" si="2"/>
        <v>1.2507626601586219E-2</v>
      </c>
    </row>
    <row r="65" spans="1:31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6"/>
        <v>29.363399999999999</v>
      </c>
      <c r="Q65" s="2"/>
      <c r="T65" s="92" t="s">
        <v>106</v>
      </c>
      <c r="U65" s="129" t="s">
        <v>511</v>
      </c>
      <c r="W65" s="132">
        <v>42740</v>
      </c>
      <c r="X65" s="10">
        <v>33.04</v>
      </c>
      <c r="Y65" s="10">
        <v>33.4</v>
      </c>
      <c r="Z65" s="10">
        <v>32.32</v>
      </c>
      <c r="AA65" s="10">
        <v>33.049999999999997</v>
      </c>
      <c r="AB65" s="94">
        <v>5949600</v>
      </c>
      <c r="AC65" s="10">
        <v>32.78</v>
      </c>
      <c r="AD65" s="2">
        <f t="shared" si="1"/>
        <v>1.0799999999999983</v>
      </c>
      <c r="AE65" s="137">
        <f t="shared" si="2"/>
        <v>3.0515715593515402E-4</v>
      </c>
    </row>
    <row r="66" spans="1:31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6"/>
        <v>29.066800000000001</v>
      </c>
      <c r="Q66" s="2"/>
      <c r="T66" s="92" t="s">
        <v>107</v>
      </c>
      <c r="U66" s="130">
        <v>3892969</v>
      </c>
      <c r="W66" s="132">
        <v>42739</v>
      </c>
      <c r="X66" s="10">
        <v>32.11</v>
      </c>
      <c r="Y66" s="10">
        <v>33.04</v>
      </c>
      <c r="Z66" s="10">
        <v>32.04</v>
      </c>
      <c r="AA66" s="10">
        <v>33.04</v>
      </c>
      <c r="AB66" s="94">
        <v>5479500</v>
      </c>
      <c r="AC66" s="10">
        <v>32.770000000000003</v>
      </c>
      <c r="AD66" s="2">
        <f t="shared" si="1"/>
        <v>1</v>
      </c>
      <c r="AE66" s="137">
        <f t="shared" si="2"/>
        <v>3.6697247706422242E-2</v>
      </c>
    </row>
    <row r="67" spans="1:31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6"/>
        <v>28.770199999999999</v>
      </c>
      <c r="T67" s="92" t="s">
        <v>110</v>
      </c>
      <c r="U67" s="130">
        <v>5373180</v>
      </c>
      <c r="W67" s="132">
        <v>42738</v>
      </c>
      <c r="X67" s="10">
        <v>32.020000000000003</v>
      </c>
      <c r="Y67" s="10">
        <v>32.590000000000003</v>
      </c>
      <c r="Z67" s="10">
        <v>31.66</v>
      </c>
      <c r="AA67" s="10">
        <v>31.87</v>
      </c>
      <c r="AB67" s="94">
        <v>6719700</v>
      </c>
      <c r="AC67" s="10">
        <v>31.61</v>
      </c>
      <c r="AD67" s="2">
        <f t="shared" ref="AD67:AD69" si="27">Y67-Z67</f>
        <v>0.93000000000000327</v>
      </c>
      <c r="AE67" s="137">
        <f t="shared" ref="AE67:AE69" si="28">AC67/AC68-1</f>
        <v>1.2491992312620104E-2</v>
      </c>
    </row>
    <row r="68" spans="1:31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6"/>
        <v>28.473599999999998</v>
      </c>
      <c r="T68" s="92" t="s">
        <v>108</v>
      </c>
      <c r="U68" s="129" t="s">
        <v>731</v>
      </c>
      <c r="W68" s="132">
        <v>42734</v>
      </c>
      <c r="X68" s="10">
        <v>31.81</v>
      </c>
      <c r="Y68" s="10">
        <v>32.159999999999997</v>
      </c>
      <c r="Z68" s="10">
        <v>31.08</v>
      </c>
      <c r="AA68" s="10">
        <v>31.48</v>
      </c>
      <c r="AB68" s="94">
        <v>4181300</v>
      </c>
      <c r="AC68" s="10">
        <v>31.22</v>
      </c>
      <c r="AD68" s="2">
        <f t="shared" si="27"/>
        <v>1.0799999999999983</v>
      </c>
      <c r="AE68" s="137" t="e">
        <f t="shared" si="28"/>
        <v>#DIV/0!</v>
      </c>
    </row>
    <row r="69" spans="1:31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6"/>
        <v>28.177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 t="shared" si="27"/>
        <v>0</v>
      </c>
      <c r="AE69" s="137" t="e">
        <f t="shared" si="28"/>
        <v>#DIV/0!</v>
      </c>
    </row>
    <row r="70" spans="1:31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6"/>
        <v>27.880399999999998</v>
      </c>
      <c r="T70" s="92" t="s">
        <v>112</v>
      </c>
      <c r="U70" s="129">
        <v>-1.19</v>
      </c>
    </row>
    <row r="71" spans="1:31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6"/>
        <v>27.5838</v>
      </c>
      <c r="T71" s="92" t="s">
        <v>109</v>
      </c>
      <c r="U71" s="129" t="s">
        <v>618</v>
      </c>
    </row>
    <row r="72" spans="1:31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6"/>
        <v>27.287200000000002</v>
      </c>
    </row>
    <row r="73" spans="1:31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6"/>
        <v>26.990600000000001</v>
      </c>
    </row>
    <row r="74" spans="1:31" x14ac:dyDescent="0.25">
      <c r="O74" s="82">
        <v>0.9</v>
      </c>
      <c r="P74" s="82">
        <f t="shared" si="26"/>
        <v>26.693999999999999</v>
      </c>
    </row>
    <row r="77" spans="1:31" x14ac:dyDescent="0.25">
      <c r="S77" t="s">
        <v>230</v>
      </c>
    </row>
    <row r="80" spans="1:31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562</v>
      </c>
    </row>
    <row r="81" spans="2:10" x14ac:dyDescent="0.25">
      <c r="B81" s="651"/>
      <c r="C81" s="378"/>
      <c r="D81" s="379"/>
      <c r="E81" s="379"/>
      <c r="F81" s="379"/>
      <c r="G81" s="378"/>
      <c r="H81" s="378"/>
      <c r="I81" s="379"/>
      <c r="J81" s="379"/>
    </row>
    <row r="82" spans="2:10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29">C82*(E82-D82)</f>
        <v>17.999999999999972</v>
      </c>
      <c r="G82" s="379">
        <f t="shared" ref="G82:G143" si="30">D82*C82</f>
        <v>2525</v>
      </c>
      <c r="H82" s="380">
        <f t="shared" ref="H82:H143" si="31">(E82-D82)/D82</f>
        <v>7.1287128712871177E-3</v>
      </c>
      <c r="I82" s="379"/>
      <c r="J82" s="379"/>
    </row>
    <row r="83" spans="2:10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29"/>
        <v>-176.99999999999994</v>
      </c>
      <c r="G83" s="379">
        <f t="shared" si="30"/>
        <v>2525</v>
      </c>
      <c r="H83" s="380">
        <f t="shared" si="31"/>
        <v>-7.0099009900990078E-2</v>
      </c>
      <c r="I83" s="379"/>
      <c r="J83" s="379"/>
    </row>
    <row r="84" spans="2:10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29"/>
        <v>-119.00000000000013</v>
      </c>
      <c r="G84" s="379">
        <f t="shared" si="30"/>
        <v>2525</v>
      </c>
      <c r="H84" s="380">
        <f t="shared" si="31"/>
        <v>-4.7128712871287178E-2</v>
      </c>
      <c r="I84" s="379"/>
      <c r="J84" s="379"/>
    </row>
    <row r="85" spans="2:10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29"/>
        <v>-171.00000000000009</v>
      </c>
      <c r="G85" s="379">
        <f t="shared" si="30"/>
        <v>2525</v>
      </c>
      <c r="H85" s="380">
        <f t="shared" si="31"/>
        <v>-6.7722772277227755E-2</v>
      </c>
      <c r="I85" s="379"/>
      <c r="J85" s="379"/>
    </row>
    <row r="86" spans="2:10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29"/>
        <v>-150</v>
      </c>
      <c r="G86" s="379">
        <f t="shared" si="30"/>
        <v>2525</v>
      </c>
      <c r="H86" s="380">
        <f t="shared" si="31"/>
        <v>-5.9405940594059403E-2</v>
      </c>
      <c r="I86" s="379"/>
      <c r="J86" s="379"/>
    </row>
    <row r="87" spans="2:10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29"/>
        <v>-39.000000000000057</v>
      </c>
      <c r="G87" s="379">
        <f t="shared" si="30"/>
        <v>2525</v>
      </c>
      <c r="H87" s="380">
        <f t="shared" si="31"/>
        <v>-1.5445544554455468E-2</v>
      </c>
      <c r="I87" s="379"/>
      <c r="J87" s="379"/>
    </row>
    <row r="88" spans="2:10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29"/>
        <v>-57.999999999999829</v>
      </c>
      <c r="G88" s="379">
        <f t="shared" si="30"/>
        <v>2525</v>
      </c>
      <c r="H88" s="380">
        <f t="shared" si="31"/>
        <v>-2.2970297029702904E-2</v>
      </c>
      <c r="I88" s="379"/>
      <c r="J88" s="379"/>
    </row>
    <row r="89" spans="2:10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29"/>
        <v>78.000000000000114</v>
      </c>
      <c r="G89" s="379">
        <f t="shared" si="30"/>
        <v>2525</v>
      </c>
      <c r="H89" s="380">
        <f t="shared" si="31"/>
        <v>3.0891089108910936E-2</v>
      </c>
      <c r="I89" s="379"/>
      <c r="J89" s="379"/>
    </row>
    <row r="90" spans="2:10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29"/>
        <v>244.00000000000011</v>
      </c>
      <c r="G90" s="379">
        <f t="shared" si="30"/>
        <v>2525</v>
      </c>
      <c r="H90" s="380">
        <f t="shared" si="31"/>
        <v>9.6633663366336678E-2</v>
      </c>
      <c r="I90" s="466">
        <v>23</v>
      </c>
      <c r="J90" s="379"/>
    </row>
    <row r="91" spans="2:10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29"/>
        <v>130.00000000000006</v>
      </c>
      <c r="G91" s="379">
        <f t="shared" si="30"/>
        <v>2525</v>
      </c>
      <c r="H91" s="380">
        <f t="shared" si="31"/>
        <v>5.148514851485151E-2</v>
      </c>
      <c r="I91" s="379"/>
      <c r="J91" s="379"/>
    </row>
    <row r="92" spans="2:10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29"/>
        <v>135.99999999999994</v>
      </c>
      <c r="G92" s="379">
        <f t="shared" si="30"/>
        <v>2525</v>
      </c>
      <c r="H92" s="380">
        <f t="shared" si="31"/>
        <v>5.386138613861384E-2</v>
      </c>
      <c r="I92" s="379"/>
      <c r="J92" s="379"/>
    </row>
    <row r="93" spans="2:10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29"/>
        <v>103.99999999999991</v>
      </c>
      <c r="G93" s="379">
        <f t="shared" si="30"/>
        <v>2525</v>
      </c>
      <c r="H93" s="380">
        <f t="shared" si="31"/>
        <v>4.1188118811881155E-2</v>
      </c>
      <c r="I93" s="379"/>
      <c r="J93" s="379"/>
    </row>
    <row r="94" spans="2:10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29"/>
        <v>-7.0000000000000284</v>
      </c>
      <c r="G94" s="379">
        <f t="shared" si="30"/>
        <v>2525</v>
      </c>
      <c r="H94" s="380">
        <f t="shared" si="31"/>
        <v>-2.7722772277227834E-3</v>
      </c>
      <c r="I94" s="379"/>
      <c r="J94" s="379"/>
    </row>
    <row r="95" spans="2:10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29"/>
        <v>7.9999999999998295</v>
      </c>
      <c r="G95" s="379">
        <f t="shared" si="30"/>
        <v>2525</v>
      </c>
      <c r="H95" s="380">
        <f t="shared" si="31"/>
        <v>3.1683168316831009E-3</v>
      </c>
      <c r="I95" s="379"/>
      <c r="J95" s="379"/>
    </row>
    <row r="96" spans="2:10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29"/>
        <v>55.278999999999989</v>
      </c>
      <c r="G96" s="379">
        <f t="shared" si="30"/>
        <v>1750.721</v>
      </c>
      <c r="H96" s="380">
        <f t="shared" si="31"/>
        <v>3.1574991103665281E-2</v>
      </c>
      <c r="I96" s="379"/>
      <c r="J96" s="379"/>
    </row>
    <row r="97" spans="2:10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29"/>
        <v>3.8799999999998391</v>
      </c>
      <c r="G97" s="379">
        <f t="shared" si="30"/>
        <v>2464.1200000000003</v>
      </c>
      <c r="H97" s="380">
        <f t="shared" si="31"/>
        <v>1.5745986396765738E-3</v>
      </c>
      <c r="I97" s="379"/>
      <c r="J97" s="379"/>
    </row>
    <row r="98" spans="2:10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29"/>
        <v>-15.120000000000289</v>
      </c>
      <c r="G98" s="379">
        <f t="shared" si="30"/>
        <v>2464.1200000000003</v>
      </c>
      <c r="H98" s="380">
        <f t="shared" si="31"/>
        <v>-6.1360648020389787E-3</v>
      </c>
      <c r="I98" s="379"/>
      <c r="J98" s="379"/>
    </row>
    <row r="99" spans="2:10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29"/>
        <v>-442.62000000000012</v>
      </c>
      <c r="G99" s="379">
        <f t="shared" si="30"/>
        <v>4728.62</v>
      </c>
      <c r="H99" s="380">
        <f t="shared" si="31"/>
        <v>-9.360447657033133E-2</v>
      </c>
      <c r="I99" s="379"/>
      <c r="J99" s="379"/>
    </row>
    <row r="100" spans="2:10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29"/>
        <v>-391.61999999999966</v>
      </c>
      <c r="G100" s="379">
        <f t="shared" si="30"/>
        <v>6820.62</v>
      </c>
      <c r="H100" s="380">
        <f t="shared" si="31"/>
        <v>-5.7417067656605945E-2</v>
      </c>
      <c r="I100" s="379"/>
      <c r="J100" s="379"/>
    </row>
    <row r="101" spans="2:10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29"/>
        <v>-184.61999999999927</v>
      </c>
      <c r="G101" s="379">
        <f t="shared" si="30"/>
        <v>6820.62</v>
      </c>
      <c r="H101" s="380">
        <f t="shared" si="31"/>
        <v>-2.7067920511624936E-2</v>
      </c>
      <c r="I101" s="379"/>
      <c r="J101" s="379"/>
    </row>
    <row r="102" spans="2:10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29"/>
        <v>-349.61999999999944</v>
      </c>
      <c r="G102" s="379">
        <f t="shared" si="30"/>
        <v>6820.62</v>
      </c>
      <c r="H102" s="380">
        <f t="shared" si="31"/>
        <v>-5.1259269685160515E-2</v>
      </c>
      <c r="I102" s="379"/>
      <c r="J102" s="379"/>
    </row>
    <row r="103" spans="2:10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29"/>
        <v>120.79599999999957</v>
      </c>
      <c r="G103" s="379">
        <f t="shared" si="30"/>
        <v>5215.2040000000006</v>
      </c>
      <c r="H103" s="380">
        <f t="shared" si="31"/>
        <v>2.3162277065288252E-2</v>
      </c>
      <c r="I103" s="379"/>
      <c r="J103" s="379"/>
    </row>
    <row r="104" spans="2:10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29"/>
        <v>151.18000000000009</v>
      </c>
      <c r="G104" s="379">
        <f t="shared" si="30"/>
        <v>4510.82</v>
      </c>
      <c r="H104" s="380">
        <f t="shared" si="31"/>
        <v>3.3514970670521123E-2</v>
      </c>
      <c r="I104" s="379">
        <v>22</v>
      </c>
      <c r="J104" s="379"/>
    </row>
    <row r="105" spans="2:10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29"/>
        <v>37.180000000000035</v>
      </c>
      <c r="G105" s="379">
        <f t="shared" si="30"/>
        <v>4510.82</v>
      </c>
      <c r="H105" s="380">
        <f t="shared" si="31"/>
        <v>8.2424038201480074E-3</v>
      </c>
      <c r="I105" s="379"/>
      <c r="J105" s="379"/>
    </row>
    <row r="106" spans="2:10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29"/>
        <v>93.180000000000263</v>
      </c>
      <c r="G106" s="379">
        <f t="shared" si="30"/>
        <v>4510.82</v>
      </c>
      <c r="H106" s="380">
        <f t="shared" si="31"/>
        <v>2.06569980624366E-2</v>
      </c>
      <c r="I106" s="379"/>
      <c r="J106" s="379"/>
    </row>
    <row r="107" spans="2:10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29"/>
        <v>227.1800000000006</v>
      </c>
      <c r="G107" s="379">
        <f t="shared" si="30"/>
        <v>4510.82</v>
      </c>
      <c r="H107" s="380">
        <f t="shared" si="31"/>
        <v>5.0363348570769975E-2</v>
      </c>
      <c r="I107" s="379"/>
      <c r="J107" s="379"/>
    </row>
    <row r="108" spans="2:10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29"/>
        <v>455.18</v>
      </c>
      <c r="G108" s="379">
        <f t="shared" si="30"/>
        <v>4510.82</v>
      </c>
      <c r="H108" s="380">
        <f t="shared" si="31"/>
        <v>0.10090848227151605</v>
      </c>
      <c r="I108" s="379"/>
      <c r="J108" s="379"/>
    </row>
    <row r="109" spans="2:10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29"/>
        <v>297.18000000000018</v>
      </c>
      <c r="G109" s="379">
        <f t="shared" si="30"/>
        <v>4510.82</v>
      </c>
      <c r="H109" s="380">
        <f t="shared" si="31"/>
        <v>6.588159137363056E-2</v>
      </c>
      <c r="I109" s="379"/>
      <c r="J109" s="379"/>
    </row>
    <row r="110" spans="2:10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29"/>
        <v>335.1800000000004</v>
      </c>
      <c r="G110" s="379">
        <f t="shared" si="30"/>
        <v>4510.82</v>
      </c>
      <c r="H110" s="380">
        <f t="shared" si="31"/>
        <v>7.4305780323754983E-2</v>
      </c>
      <c r="I110" s="379"/>
      <c r="J110" s="379"/>
    </row>
    <row r="111" spans="2:10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29"/>
        <v>285.1800000000004</v>
      </c>
      <c r="G111" s="379">
        <f t="shared" si="30"/>
        <v>4510.82</v>
      </c>
      <c r="H111" s="380">
        <f t="shared" si="31"/>
        <v>6.3221321178854498E-2</v>
      </c>
      <c r="I111" s="379"/>
      <c r="J111" s="379"/>
    </row>
    <row r="112" spans="2:10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29"/>
        <v>485.1800000000004</v>
      </c>
      <c r="G112" s="379">
        <f t="shared" si="30"/>
        <v>4510.82</v>
      </c>
      <c r="H112" s="380">
        <f t="shared" si="31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29"/>
        <v>723.18000000000075</v>
      </c>
      <c r="G113" s="379">
        <f t="shared" si="30"/>
        <v>4510.82</v>
      </c>
      <c r="H113" s="380">
        <f t="shared" si="31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29"/>
        <v>699.18000000000052</v>
      </c>
      <c r="G114" s="379">
        <f t="shared" si="30"/>
        <v>4420.82</v>
      </c>
      <c r="H114" s="380">
        <f t="shared" si="31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29"/>
        <v>767.18000000000052</v>
      </c>
      <c r="G115" s="379">
        <f t="shared" si="30"/>
        <v>4420.82</v>
      </c>
      <c r="H115" s="380">
        <f t="shared" si="31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29"/>
        <v>709.18</v>
      </c>
      <c r="G116" s="379">
        <f t="shared" si="30"/>
        <v>4420.82</v>
      </c>
      <c r="H116" s="380">
        <f t="shared" si="31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29"/>
        <v>686</v>
      </c>
      <c r="G117" s="379">
        <f t="shared" si="30"/>
        <v>4420</v>
      </c>
      <c r="H117" s="380">
        <f t="shared" si="31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29"/>
        <v>783.95199999999988</v>
      </c>
      <c r="G118" s="379">
        <f t="shared" si="30"/>
        <v>3369.6480000000001</v>
      </c>
      <c r="H118" s="380">
        <f t="shared" si="31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29"/>
        <v>630.35199999999975</v>
      </c>
      <c r="G119" s="379">
        <f t="shared" si="30"/>
        <v>3369.6480000000001</v>
      </c>
      <c r="H119" s="380">
        <f t="shared" si="31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29"/>
        <v>711.952</v>
      </c>
      <c r="G120" s="379">
        <f t="shared" si="30"/>
        <v>3369.6480000000001</v>
      </c>
      <c r="H120" s="380">
        <f t="shared" si="31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29"/>
        <v>449.16000000000054</v>
      </c>
      <c r="G121" s="379">
        <f t="shared" si="30"/>
        <v>4352.84</v>
      </c>
      <c r="H121" s="380">
        <f t="shared" si="31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29"/>
        <v>383.1600000000002</v>
      </c>
      <c r="G122" s="379">
        <f t="shared" si="30"/>
        <v>4352.84</v>
      </c>
      <c r="H122" s="380">
        <f t="shared" si="31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29"/>
        <v>307.16000000000037</v>
      </c>
      <c r="G123" s="379">
        <f t="shared" si="30"/>
        <v>4352.84</v>
      </c>
      <c r="H123" s="380">
        <f t="shared" si="31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29"/>
        <v>253.16000000000045</v>
      </c>
      <c r="G124" s="379">
        <f t="shared" si="30"/>
        <v>4352.84</v>
      </c>
      <c r="H124" s="380">
        <f t="shared" si="31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29"/>
        <v>173.16000000000003</v>
      </c>
      <c r="G125" s="379">
        <f t="shared" si="30"/>
        <v>4352.84</v>
      </c>
      <c r="H125" s="380">
        <f t="shared" si="31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29"/>
        <v>211.11000000000041</v>
      </c>
      <c r="G126" s="379">
        <f t="shared" si="30"/>
        <v>6580.8899999999994</v>
      </c>
      <c r="H126" s="380">
        <f t="shared" si="31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29"/>
        <v>229.10000000000039</v>
      </c>
      <c r="G127" s="379">
        <f t="shared" si="30"/>
        <v>4298.8999999999996</v>
      </c>
      <c r="H127" s="380">
        <f t="shared" si="31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29"/>
        <v>491.10000000000014</v>
      </c>
      <c r="G128" s="379">
        <f t="shared" si="30"/>
        <v>4298.8999999999996</v>
      </c>
      <c r="H128" s="380">
        <f t="shared" si="31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29"/>
        <v>572.27799999999979</v>
      </c>
      <c r="G129" s="379">
        <f t="shared" si="30"/>
        <v>2815.7220000000002</v>
      </c>
      <c r="H129" s="380">
        <f t="shared" si="31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29"/>
        <v>566.27999999999975</v>
      </c>
      <c r="G130" s="379">
        <f t="shared" si="30"/>
        <v>4273.72</v>
      </c>
      <c r="H130" s="380">
        <f t="shared" si="31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29"/>
        <v>698.27999999999975</v>
      </c>
      <c r="G131" s="379">
        <f t="shared" si="30"/>
        <v>4273.72</v>
      </c>
      <c r="H131" s="380">
        <f t="shared" si="31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29"/>
        <v>658.27999999999986</v>
      </c>
      <c r="G132" s="379">
        <f t="shared" si="30"/>
        <v>4273.72</v>
      </c>
      <c r="H132" s="380">
        <f t="shared" si="31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29"/>
        <v>516.27999999999975</v>
      </c>
      <c r="G133" s="379">
        <f t="shared" si="30"/>
        <v>4273.72</v>
      </c>
      <c r="H133" s="380">
        <f t="shared" si="31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29"/>
        <v>508.29000000000059</v>
      </c>
      <c r="G134" s="379">
        <f t="shared" si="30"/>
        <v>6529.71</v>
      </c>
      <c r="H134" s="380">
        <f t="shared" si="31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29"/>
        <v>713.99999999999966</v>
      </c>
      <c r="G135" s="379">
        <f t="shared" si="30"/>
        <v>6531</v>
      </c>
      <c r="H135" s="380">
        <f t="shared" si="31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29"/>
        <v>956.25400000000025</v>
      </c>
      <c r="G136" s="379">
        <f t="shared" si="30"/>
        <v>5538.5460000000003</v>
      </c>
      <c r="H136" s="380">
        <f t="shared" si="31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29"/>
        <v>1200.6540000000007</v>
      </c>
      <c r="G137" s="379">
        <f t="shared" si="30"/>
        <v>5538.5460000000003</v>
      </c>
      <c r="H137" s="380">
        <f t="shared" si="31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29"/>
        <v>1052.4540000000006</v>
      </c>
      <c r="G138" s="379">
        <f t="shared" si="30"/>
        <v>5538.5460000000003</v>
      </c>
      <c r="H138" s="380">
        <f t="shared" si="31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29"/>
        <v>698.16000000000042</v>
      </c>
      <c r="G139" s="379">
        <f t="shared" si="30"/>
        <v>6504.84</v>
      </c>
      <c r="H139" s="380">
        <f t="shared" si="31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29"/>
        <v>984.12000000000012</v>
      </c>
      <c r="G140" s="379">
        <f t="shared" si="30"/>
        <v>6482.88</v>
      </c>
      <c r="H140" s="380">
        <f t="shared" si="31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29"/>
        <v>352.68200000000064</v>
      </c>
      <c r="G141" s="379">
        <f t="shared" si="30"/>
        <v>7331.3180000000002</v>
      </c>
      <c r="H141" s="380">
        <f t="shared" si="31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29"/>
        <v>2320.6080000000002</v>
      </c>
      <c r="G142" s="379">
        <f t="shared" si="30"/>
        <v>4531.3919999999998</v>
      </c>
      <c r="H142" s="380">
        <f t="shared" si="31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29"/>
        <v>2541.7799999999997</v>
      </c>
      <c r="G143" s="379">
        <f t="shared" si="30"/>
        <v>3246.2200000000003</v>
      </c>
      <c r="H143" s="380">
        <f t="shared" si="31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2">C146*(E146-D146)</f>
        <v>-57.000000000000028</v>
      </c>
      <c r="G146" s="379">
        <f t="shared" ref="G146:G153" si="33">D146*C146</f>
        <v>5857</v>
      </c>
      <c r="H146" s="380">
        <f t="shared" ref="H146:H153" si="34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2"/>
        <v>26.940000000000097</v>
      </c>
      <c r="G147" s="379">
        <f t="shared" si="33"/>
        <v>2921.06</v>
      </c>
      <c r="H147" s="380">
        <f t="shared" si="34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2"/>
        <v>-91.06000000000023</v>
      </c>
      <c r="G148" s="379">
        <f t="shared" si="33"/>
        <v>5749.06</v>
      </c>
      <c r="H148" s="380">
        <f t="shared" si="34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2"/>
        <v>24.88000000000028</v>
      </c>
      <c r="G149" s="379">
        <f t="shared" si="33"/>
        <v>2851.12</v>
      </c>
      <c r="H149" s="380">
        <f t="shared" si="34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2"/>
        <v>343.88000000000005</v>
      </c>
      <c r="G150" s="379">
        <f t="shared" si="33"/>
        <v>2851.12</v>
      </c>
      <c r="H150" s="380">
        <f t="shared" si="34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2"/>
        <v>452.88000000000005</v>
      </c>
      <c r="G151" s="379">
        <f t="shared" si="33"/>
        <v>2851.12</v>
      </c>
      <c r="H151" s="380">
        <f t="shared" si="34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2"/>
        <v>525.88000000000045</v>
      </c>
      <c r="G152" s="379">
        <f t="shared" si="33"/>
        <v>2851.12</v>
      </c>
      <c r="H152" s="380">
        <f t="shared" si="34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2"/>
        <v>421.87999999999982</v>
      </c>
      <c r="G153" s="379">
        <f t="shared" si="33"/>
        <v>2851.12</v>
      </c>
      <c r="H153" s="380">
        <f t="shared" si="34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6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3" priority="58">
      <formula>Q7&gt;0</formula>
    </cfRule>
    <cfRule type="expression" dxfId="362" priority="59">
      <formula>Q7&lt;0</formula>
    </cfRule>
  </conditionalFormatting>
  <conditionalFormatting sqref="Q8">
    <cfRule type="expression" dxfId="361" priority="56">
      <formula>Q8&gt;0</formula>
    </cfRule>
    <cfRule type="expression" dxfId="360" priority="57">
      <formula>Q8&lt;0</formula>
    </cfRule>
  </conditionalFormatting>
  <conditionalFormatting sqref="F24">
    <cfRule type="expression" dxfId="359" priority="38">
      <formula>F24&gt;0</formula>
    </cfRule>
    <cfRule type="expression" dxfId="358" priority="39">
      <formula>F24&lt;0</formula>
    </cfRule>
  </conditionalFormatting>
  <conditionalFormatting sqref="F25:F35">
    <cfRule type="expression" dxfId="357" priority="36">
      <formula>F25&gt;0</formula>
    </cfRule>
    <cfRule type="expression" dxfId="356" priority="37">
      <formula>F25&lt;0</formula>
    </cfRule>
  </conditionalFormatting>
  <conditionalFormatting sqref="H24:H35">
    <cfRule type="expression" dxfId="355" priority="34">
      <formula>H24&gt;0</formula>
    </cfRule>
    <cfRule type="expression" dxfId="354" priority="35">
      <formula>H24&lt;0</formula>
    </cfRule>
  </conditionalFormatting>
  <conditionalFormatting sqref="J32:J40">
    <cfRule type="expression" dxfId="353" priority="31">
      <formula>J32&gt;0</formula>
    </cfRule>
    <cfRule type="expression" dxfId="352" priority="32">
      <formula>J32&lt;0</formula>
    </cfRule>
  </conditionalFormatting>
  <conditionalFormatting sqref="M45">
    <cfRule type="expression" dxfId="351" priority="29">
      <formula>M45&gt;0</formula>
    </cfRule>
    <cfRule type="expression" dxfId="350" priority="30">
      <formula>M45&lt;0</formula>
    </cfRule>
  </conditionalFormatting>
  <conditionalFormatting sqref="F90:F126 H90:H126 H129:H134 F129:F134 F136:F145 H136:H145">
    <cfRule type="expression" dxfId="349" priority="27">
      <formula>F90&gt;0</formula>
    </cfRule>
    <cfRule type="expression" dxfId="348" priority="28">
      <formula>F90&lt;0</formula>
    </cfRule>
  </conditionalFormatting>
  <conditionalFormatting sqref="F82:F89">
    <cfRule type="expression" dxfId="347" priority="25">
      <formula>F82&gt;0</formula>
    </cfRule>
    <cfRule type="expression" dxfId="346" priority="26">
      <formula>F82&lt;0</formula>
    </cfRule>
  </conditionalFormatting>
  <conditionalFormatting sqref="H82:H89">
    <cfRule type="expression" dxfId="345" priority="23">
      <formula>H82&gt;0</formula>
    </cfRule>
    <cfRule type="expression" dxfId="344" priority="24">
      <formula>H82&lt;0</formula>
    </cfRule>
  </conditionalFormatting>
  <conditionalFormatting sqref="F127:F128 H127:H128">
    <cfRule type="expression" dxfId="343" priority="21">
      <formula>F127&gt;0</formula>
    </cfRule>
    <cfRule type="expression" dxfId="342" priority="22">
      <formula>F127&lt;0</formula>
    </cfRule>
  </conditionalFormatting>
  <conditionalFormatting sqref="H135 F135">
    <cfRule type="expression" dxfId="341" priority="19">
      <formula>F135&gt;0</formula>
    </cfRule>
    <cfRule type="expression" dxfId="340" priority="20">
      <formula>F135&lt;0</formula>
    </cfRule>
  </conditionalFormatting>
  <conditionalFormatting sqref="F146:F153">
    <cfRule type="expression" dxfId="339" priority="5">
      <formula>F146&gt;0</formula>
    </cfRule>
    <cfRule type="expression" dxfId="338" priority="6">
      <formula>F146&lt;0</formula>
    </cfRule>
  </conditionalFormatting>
  <conditionalFormatting sqref="H146:H153">
    <cfRule type="expression" dxfId="337" priority="3">
      <formula>H146&gt;0</formula>
    </cfRule>
    <cfRule type="expression" dxfId="336" priority="4">
      <formula>H146&lt;0</formula>
    </cfRule>
  </conditionalFormatting>
  <conditionalFormatting sqref="Q10">
    <cfRule type="expression" dxfId="335" priority="1">
      <formula>Q10&gt;0</formula>
    </cfRule>
    <cfRule type="expression" dxfId="334" priority="2">
      <formula>Q10&lt;0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365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545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53.57</v>
      </c>
      <c r="R4" s="520">
        <v>1.55E-2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6964.1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-546.29999999999927</v>
      </c>
      <c r="R7">
        <v>80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-546.29999999999927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-7.2739135066041669E-2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485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485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513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369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58.927000000000007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58.391300000000001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57.855600000000003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57.319900000000004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56.784200000000006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56.2485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55.712800000000001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55.177100000000003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54.641400000000004</v>
      </c>
      <c r="Q49" s="2"/>
      <c r="T49" s="92" t="s">
        <v>104</v>
      </c>
      <c r="U49" s="129" t="s">
        <v>525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54.105699999999999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53.57</v>
      </c>
      <c r="Q51" s="2"/>
      <c r="T51" s="92" t="s">
        <v>105</v>
      </c>
      <c r="U51" s="129" t="s">
        <v>732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53.034300000000002</v>
      </c>
      <c r="Q52" s="2"/>
      <c r="T52" s="92" t="s">
        <v>106</v>
      </c>
      <c r="U52" s="129" t="s">
        <v>733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52.498599999999996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51.962899999999998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51.427199999999999</v>
      </c>
      <c r="T55" s="92" t="s">
        <v>108</v>
      </c>
      <c r="U55" s="129" t="s">
        <v>734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50.891500000000001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50.355799999999995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49.820100000000004</v>
      </c>
      <c r="T58" s="92" t="s">
        <v>109</v>
      </c>
      <c r="U58" s="129" t="s">
        <v>619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49.284400000000005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48.748699999999999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48.213000000000001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3" priority="25">
      <formula>Q7&gt;0</formula>
    </cfRule>
    <cfRule type="expression" dxfId="332" priority="26">
      <formula>Q7&lt;0</formula>
    </cfRule>
  </conditionalFormatting>
  <conditionalFormatting sqref="Q8">
    <cfRule type="expression" dxfId="331" priority="23">
      <formula>Q8&gt;0</formula>
    </cfRule>
    <cfRule type="expression" dxfId="330" priority="24">
      <formula>Q8&lt;0</formula>
    </cfRule>
  </conditionalFormatting>
  <conditionalFormatting sqref="F24:F33">
    <cfRule type="expression" dxfId="329" priority="7">
      <formula>F24&gt;0</formula>
    </cfRule>
    <cfRule type="expression" dxfId="328" priority="8">
      <formula>F24&lt;0</formula>
    </cfRule>
  </conditionalFormatting>
  <conditionalFormatting sqref="H24:H37">
    <cfRule type="expression" dxfId="327" priority="5">
      <formula>H24&gt;0</formula>
    </cfRule>
    <cfRule type="expression" dxfId="326" priority="6">
      <formula>H24&lt;0</formula>
    </cfRule>
  </conditionalFormatting>
  <conditionalFormatting sqref="J29">
    <cfRule type="expression" dxfId="325" priority="3">
      <formula>J29&gt;0</formula>
    </cfRule>
    <cfRule type="expression" dxfId="324" priority="4">
      <formula>J29&lt;0</formula>
    </cfRule>
  </conditionalFormatting>
  <conditionalFormatting sqref="J30:J35">
    <cfRule type="expression" dxfId="323" priority="1">
      <formula>J30&gt;0</formula>
    </cfRule>
    <cfRule type="expression" dxfId="322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46.1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46.1</v>
      </c>
      <c r="R4" s="499">
        <v>4.4000000000000003E-3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50.710000000000008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50.249000000000002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49.788000000000004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49.327000000000005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48.866000000000007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48.405000000000001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47.944000000000003</v>
      </c>
      <c r="Q49" s="82"/>
      <c r="R49" s="34"/>
      <c r="T49" s="92" t="s">
        <v>104</v>
      </c>
      <c r="U49" s="87" t="s">
        <v>620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47.483000000000004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47.022000000000006</v>
      </c>
      <c r="Q51" s="82"/>
      <c r="R51" s="34"/>
      <c r="T51" s="92" t="s">
        <v>105</v>
      </c>
      <c r="U51" s="87" t="s">
        <v>735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46.561</v>
      </c>
      <c r="Q52" s="82"/>
      <c r="R52" s="34"/>
      <c r="T52" s="92" t="s">
        <v>106</v>
      </c>
      <c r="U52" s="87" t="s">
        <v>591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46.1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45.639000000000003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45.177999999999997</v>
      </c>
      <c r="Q55" s="82"/>
      <c r="T55" s="92" t="s">
        <v>108</v>
      </c>
      <c r="U55" s="87" t="s">
        <v>736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44.716999999999999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44.256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43.795000000000002</v>
      </c>
      <c r="Q58" s="82"/>
      <c r="T58" s="92" t="s">
        <v>109</v>
      </c>
      <c r="U58" s="87" t="s">
        <v>621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43.333999999999996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42.873000000000005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42.412000000000006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41.951000000000001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41.49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21" priority="33">
      <formula>F25&gt;0</formula>
    </cfRule>
    <cfRule type="expression" dxfId="320" priority="34">
      <formula>F25&lt;0</formula>
    </cfRule>
  </conditionalFormatting>
  <conditionalFormatting sqref="H25:H27">
    <cfRule type="expression" dxfId="319" priority="31">
      <formula>H25&gt;0</formula>
    </cfRule>
    <cfRule type="expression" dxfId="318" priority="32">
      <formula>H25&lt;0</formula>
    </cfRule>
  </conditionalFormatting>
  <conditionalFormatting sqref="H28">
    <cfRule type="expression" dxfId="317" priority="29">
      <formula>H28&gt;0</formula>
    </cfRule>
    <cfRule type="expression" dxfId="316" priority="30">
      <formula>H28&lt;0</formula>
    </cfRule>
  </conditionalFormatting>
  <conditionalFormatting sqref="H29">
    <cfRule type="expression" dxfId="315" priority="27">
      <formula>H29&gt;0</formula>
    </cfRule>
    <cfRule type="expression" dxfId="314" priority="28">
      <formula>H29&lt;0</formula>
    </cfRule>
  </conditionalFormatting>
  <conditionalFormatting sqref="H30:H34">
    <cfRule type="expression" dxfId="313" priority="25">
      <formula>H30&gt;0</formula>
    </cfRule>
    <cfRule type="expression" dxfId="312" priority="26">
      <formula>H30&lt;0</formula>
    </cfRule>
  </conditionalFormatting>
  <conditionalFormatting sqref="F21:F24">
    <cfRule type="expression" dxfId="311" priority="23">
      <formula>F21&gt;0</formula>
    </cfRule>
    <cfRule type="expression" dxfId="310" priority="24">
      <formula>F21&lt;0</formula>
    </cfRule>
  </conditionalFormatting>
  <conditionalFormatting sqref="H21:H24">
    <cfRule type="expression" dxfId="309" priority="21">
      <formula>H21&gt;0</formula>
    </cfRule>
    <cfRule type="expression" dxfId="308" priority="22">
      <formula>H21&lt;0</formula>
    </cfRule>
  </conditionalFormatting>
  <conditionalFormatting sqref="F30:F31">
    <cfRule type="expression" dxfId="307" priority="17">
      <formula>F30&gt;0</formula>
    </cfRule>
    <cfRule type="expression" dxfId="306" priority="18">
      <formula>F30&lt;0</formula>
    </cfRule>
  </conditionalFormatting>
  <conditionalFormatting sqref="I25:I27">
    <cfRule type="expression" dxfId="305" priority="15">
      <formula>I25&gt;0</formula>
    </cfRule>
    <cfRule type="expression" dxfId="304" priority="16">
      <formula>I25&lt;0</formula>
    </cfRule>
  </conditionalFormatting>
  <conditionalFormatting sqref="I28">
    <cfRule type="expression" dxfId="303" priority="13">
      <formula>I28&gt;0</formula>
    </cfRule>
    <cfRule type="expression" dxfId="302" priority="14">
      <formula>I28&lt;0</formula>
    </cfRule>
  </conditionalFormatting>
  <conditionalFormatting sqref="I29">
    <cfRule type="expression" dxfId="301" priority="11">
      <formula>I29&gt;0</formula>
    </cfRule>
    <cfRule type="expression" dxfId="300" priority="12">
      <formula>I29&lt;0</formula>
    </cfRule>
  </conditionalFormatting>
  <conditionalFormatting sqref="I30:I34">
    <cfRule type="expression" dxfId="299" priority="9">
      <formula>I30&gt;0</formula>
    </cfRule>
    <cfRule type="expression" dxfId="298" priority="10">
      <formula>I30&lt;0</formula>
    </cfRule>
  </conditionalFormatting>
  <conditionalFormatting sqref="I21:I24">
    <cfRule type="expression" dxfId="297" priority="7">
      <formula>I21&gt;0</formula>
    </cfRule>
    <cfRule type="expression" dxfId="296" priority="8">
      <formula>I21&lt;0</formula>
    </cfRule>
  </conditionalFormatting>
  <conditionalFormatting sqref="F32">
    <cfRule type="expression" dxfId="295" priority="5">
      <formula>F32&gt;0</formula>
    </cfRule>
    <cfRule type="expression" dxfId="294" priority="6">
      <formula>F32&lt;0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37.07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37.07</v>
      </c>
      <c r="R4" s="499">
        <v>6.1999999999999998E-3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40.777000000000001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40.406300000000002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40.035600000000002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39.664900000000003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39.294200000000004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38.923500000000004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38.552800000000005</v>
      </c>
      <c r="Q49" s="34"/>
      <c r="R49" s="34"/>
      <c r="T49" s="92" t="s">
        <v>122</v>
      </c>
      <c r="U49" s="87" t="s">
        <v>512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38.182099999999998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37.811399999999999</v>
      </c>
      <c r="Q51" s="82"/>
      <c r="R51" s="34"/>
      <c r="T51" s="92" t="s">
        <v>105</v>
      </c>
      <c r="U51" s="87" t="s">
        <v>737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37.4407</v>
      </c>
      <c r="Q52" s="82"/>
      <c r="R52" s="34"/>
      <c r="T52" s="92" t="s">
        <v>106</v>
      </c>
      <c r="U52" s="87" t="s">
        <v>557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37.07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36.699300000000001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36.328600000000002</v>
      </c>
      <c r="Q55" s="82"/>
      <c r="R55" s="34"/>
      <c r="T55" s="92" t="s">
        <v>108</v>
      </c>
      <c r="U55" s="87" t="s">
        <v>738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35.957900000000002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35.587199999999996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35.216499999999996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363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34.845799999999997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34.475100000000005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34.104399999999998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33.733699999999999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33.363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89" priority="11">
      <formula>Q8&gt;0</formula>
    </cfRule>
    <cfRule type="expression" dxfId="288" priority="12">
      <formula>Q8&lt;0</formula>
    </cfRule>
  </conditionalFormatting>
  <conditionalFormatting sqref="Q7">
    <cfRule type="expression" dxfId="287" priority="13">
      <formula>Q7&gt;0</formula>
    </cfRule>
    <cfRule type="expression" dxfId="286" priority="14">
      <formula>Q7&lt;0</formula>
    </cfRule>
  </conditionalFormatting>
  <conditionalFormatting sqref="F22">
    <cfRule type="expression" dxfId="285" priority="9">
      <formula>F22&gt;0</formula>
    </cfRule>
    <cfRule type="expression" dxfId="284" priority="10">
      <formula>F22&lt;0</formula>
    </cfRule>
  </conditionalFormatting>
  <conditionalFormatting sqref="H22">
    <cfRule type="expression" dxfId="283" priority="7">
      <formula>H22&gt;0</formula>
    </cfRule>
    <cfRule type="expression" dxfId="282" priority="8">
      <formula>H22&lt;0</formula>
    </cfRule>
  </conditionalFormatting>
  <conditionalFormatting sqref="F59">
    <cfRule type="expression" dxfId="281" priority="5">
      <formula>F59&gt;0</formula>
    </cfRule>
    <cfRule type="expression" dxfId="280" priority="6">
      <formula>F59&lt;0</formula>
    </cfRule>
  </conditionalFormatting>
  <conditionalFormatting sqref="H59">
    <cfRule type="expression" dxfId="279" priority="3">
      <formula>H59&gt;0</formula>
    </cfRule>
    <cfRule type="expression" dxfId="278" priority="4">
      <formula>H59&lt;0</formula>
    </cfRule>
  </conditionalFormatting>
  <conditionalFormatting sqref="M30">
    <cfRule type="expression" dxfId="277" priority="1">
      <formula>M30&gt;0</formula>
    </cfRule>
    <cfRule type="expression" dxfId="27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81.44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81.44</v>
      </c>
      <c r="R4" s="499">
        <v>2.0000000000000001E-4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487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89.584000000000003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88.769599999999997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87.955200000000005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87.140799999999999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86.326400000000007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85.512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84.697599999999994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83.883200000000002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83.068799999999996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82.254400000000004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81.44</v>
      </c>
      <c r="Q46" s="2"/>
      <c r="T46" s="112" t="s">
        <v>104</v>
      </c>
      <c r="U46" s="105" t="s">
        <v>425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80.625599999999991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79.811199999999999</v>
      </c>
      <c r="Q48" s="2"/>
      <c r="T48" s="112" t="s">
        <v>105</v>
      </c>
      <c r="U48" s="105" t="s">
        <v>739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78.996799999999993</v>
      </c>
      <c r="T49" s="112" t="s">
        <v>106</v>
      </c>
      <c r="U49" s="105" t="s">
        <v>571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78.182400000000001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77.367999999999995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76.553599999999989</v>
      </c>
      <c r="T52" s="112" t="s">
        <v>108</v>
      </c>
      <c r="U52" s="105" t="s">
        <v>740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75.739199999999997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74.924800000000005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74.110399999999998</v>
      </c>
      <c r="T55" s="112" t="s">
        <v>109</v>
      </c>
      <c r="U55" s="105" t="s">
        <v>622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73.296000000000006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5" priority="19">
      <formula>F27&gt;0</formula>
    </cfRule>
    <cfRule type="expression" dxfId="274" priority="20">
      <formula>F27&lt;0</formula>
    </cfRule>
  </conditionalFormatting>
  <conditionalFormatting sqref="F37:F38">
    <cfRule type="expression" dxfId="273" priority="17">
      <formula>F37&gt;0</formula>
    </cfRule>
    <cfRule type="expression" dxfId="272" priority="18">
      <formula>F37&lt;0</formula>
    </cfRule>
  </conditionalFormatting>
  <conditionalFormatting sqref="H27:H32">
    <cfRule type="expression" dxfId="271" priority="15">
      <formula>H27&gt;0</formula>
    </cfRule>
    <cfRule type="expression" dxfId="270" priority="16">
      <formula>H27&lt;0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115.88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115.88</v>
      </c>
      <c r="R4" s="499">
        <v>0.01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127.468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126.3092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125.1504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123.99160000000001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122.83280000000001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420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121.67400000000001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120.51519999999999</v>
      </c>
      <c r="Q49" s="2"/>
      <c r="R49" s="34"/>
      <c r="T49" s="10" t="s">
        <v>104</v>
      </c>
      <c r="U49" s="87" t="s">
        <v>708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119.35639999999999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118.19759999999999</v>
      </c>
      <c r="Q51" s="2"/>
      <c r="R51" s="34"/>
      <c r="T51" s="10" t="s">
        <v>105</v>
      </c>
      <c r="U51" s="87" t="s">
        <v>709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117.03879999999999</v>
      </c>
      <c r="Q52" s="2"/>
      <c r="R52" s="34"/>
      <c r="T52" s="10" t="s">
        <v>106</v>
      </c>
      <c r="U52" s="87" t="s">
        <v>559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115.88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114.7212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113.5624</v>
      </c>
      <c r="Q55" s="2"/>
      <c r="R55" s="34"/>
      <c r="T55" s="10" t="s">
        <v>108</v>
      </c>
      <c r="U55" s="87" t="s">
        <v>710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112.4036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111.2448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110.08599999999998</v>
      </c>
      <c r="T58" s="10" t="s">
        <v>109</v>
      </c>
      <c r="U58" s="87" t="s">
        <v>615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108.92719999999998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107.7684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106.6096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105.4508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104.292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5" priority="25">
      <formula>F24&gt;0</formula>
    </cfRule>
    <cfRule type="expression" dxfId="264" priority="26">
      <formula>F24&lt;0</formula>
    </cfRule>
  </conditionalFormatting>
  <conditionalFormatting sqref="H21:H27">
    <cfRule type="expression" dxfId="263" priority="19">
      <formula>H21&gt;0</formula>
    </cfRule>
    <cfRule type="expression" dxfId="262" priority="20">
      <formula>H21&lt;0</formula>
    </cfRule>
  </conditionalFormatting>
  <conditionalFormatting sqref="F21:F23">
    <cfRule type="expression" dxfId="261" priority="5">
      <formula>F21&gt;0</formula>
    </cfRule>
    <cfRule type="expression" dxfId="260" priority="6">
      <formula>F21&lt;0</formula>
    </cfRule>
  </conditionalFormatting>
  <conditionalFormatting sqref="Q8">
    <cfRule type="expression" dxfId="259" priority="1">
      <formula>Q8&gt;0</formula>
    </cfRule>
    <cfRule type="expression" dxfId="258" priority="2">
      <formula>Q8&lt;0</formula>
    </cfRule>
  </conditionalFormatting>
  <conditionalFormatting sqref="Q7">
    <cfRule type="expression" dxfId="257" priority="3">
      <formula>Q7&gt;0</formula>
    </cfRule>
    <cfRule type="expression" dxfId="2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217.5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217.5</v>
      </c>
      <c r="R4" s="499">
        <v>1.6999999999999999E-3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239.25000000000003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237.07500000000002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234.9</v>
      </c>
      <c r="Q44" s="2"/>
      <c r="T44" s="135" t="s">
        <v>100</v>
      </c>
      <c r="U44" s="87" t="s">
        <v>741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232.72500000000002</v>
      </c>
      <c r="Q45" s="2"/>
      <c r="T45" s="135" t="s">
        <v>101</v>
      </c>
      <c r="U45" s="87" t="s">
        <v>742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230.55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228.375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226.20000000000002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224.02500000000001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221.85</v>
      </c>
      <c r="Q50" s="2"/>
      <c r="T50" s="135" t="s">
        <v>105</v>
      </c>
      <c r="U50" s="87" t="s">
        <v>743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219.67500000000001</v>
      </c>
      <c r="Q51" s="2"/>
      <c r="T51" s="135" t="s">
        <v>106</v>
      </c>
      <c r="U51" s="87" t="s">
        <v>542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217.5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215.32499999999999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213.15</v>
      </c>
      <c r="Q54" s="2"/>
      <c r="T54" s="135" t="s">
        <v>108</v>
      </c>
      <c r="U54" s="87" t="s">
        <v>744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210.97499999999999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208.79999999999998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206.625</v>
      </c>
      <c r="T57" s="135" t="s">
        <v>109</v>
      </c>
      <c r="U57" s="87" t="s">
        <v>623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204.45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202.27500000000001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200.10000000000002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197.92500000000001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195.75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5" priority="11">
      <formula>F21&gt;0</formula>
    </cfRule>
    <cfRule type="expression" dxfId="254" priority="12">
      <formula>F21&lt;0</formula>
    </cfRule>
  </conditionalFormatting>
  <conditionalFormatting sqref="H21:H23">
    <cfRule type="expression" dxfId="253" priority="9">
      <formula>H21&gt;0</formula>
    </cfRule>
    <cfRule type="expression" dxfId="252" priority="10">
      <formula>H21&lt;0</formula>
    </cfRule>
  </conditionalFormatting>
  <conditionalFormatting sqref="Q8">
    <cfRule type="expression" dxfId="251" priority="1">
      <formula>Q8&gt;0</formula>
    </cfRule>
    <cfRule type="expression" dxfId="250" priority="2">
      <formula>Q8&lt;0</formula>
    </cfRule>
  </conditionalFormatting>
  <conditionalFormatting sqref="Q7">
    <cfRule type="expression" dxfId="249" priority="3">
      <formula>Q7&gt;0</formula>
    </cfRule>
    <cfRule type="expression" dxfId="24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70.22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70.22</v>
      </c>
      <c r="R4" s="499">
        <v>2.3E-3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77.242000000000004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76.5398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75.837600000000009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75.135400000000004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74.433199999999999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73.731000000000009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73.028800000000004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72.326599999999999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71.624399999999994</v>
      </c>
      <c r="Q49" s="2"/>
      <c r="T49" s="92" t="s">
        <v>122</v>
      </c>
      <c r="U49" s="87" t="s">
        <v>366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70.922200000000004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70.22</v>
      </c>
      <c r="Q51" s="2"/>
      <c r="T51" s="92" t="s">
        <v>105</v>
      </c>
      <c r="U51" s="87" t="s">
        <v>779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69.517799999999994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68.815600000000003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68.113399999999999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67.411199999999994</v>
      </c>
      <c r="T55" s="92" t="s">
        <v>108</v>
      </c>
      <c r="U55" s="87" t="s">
        <v>780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66.708999999999989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66.006799999999998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65.304600000000008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64.602400000000003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63.900199999999998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63.198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7" priority="15">
      <formula>F29&gt;0</formula>
    </cfRule>
    <cfRule type="expression" dxfId="246" priority="16">
      <formula>F29&lt;0</formula>
    </cfRule>
  </conditionalFormatting>
  <conditionalFormatting sqref="F34:F62">
    <cfRule type="expression" dxfId="245" priority="11">
      <formula>F34&gt;0</formula>
    </cfRule>
    <cfRule type="expression" dxfId="244" priority="12">
      <formula>F34&lt;0</formula>
    </cfRule>
  </conditionalFormatting>
  <conditionalFormatting sqref="F34:F62">
    <cfRule type="expression" dxfId="243" priority="13">
      <formula>F34&gt;0</formula>
    </cfRule>
    <cfRule type="expression" dxfId="242" priority="14">
      <formula>F34&lt;0</formula>
    </cfRule>
  </conditionalFormatting>
  <conditionalFormatting sqref="H29:H62">
    <cfRule type="expression" dxfId="241" priority="9">
      <formula>H29&gt;0</formula>
    </cfRule>
    <cfRule type="expression" dxfId="240" priority="10">
      <formula>H29&lt;0</formula>
    </cfRule>
  </conditionalFormatting>
  <conditionalFormatting sqref="F25:F28">
    <cfRule type="expression" dxfId="239" priority="7">
      <formula>F25&gt;0</formula>
    </cfRule>
    <cfRule type="expression" dxfId="238" priority="8">
      <formula>F25&lt;0</formula>
    </cfRule>
  </conditionalFormatting>
  <conditionalFormatting sqref="H25:H28">
    <cfRule type="expression" dxfId="237" priority="5">
      <formula>H25&gt;0</formula>
    </cfRule>
    <cfRule type="expression" dxfId="236" priority="6">
      <formula>H25&lt;0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82.71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82.71</v>
      </c>
      <c r="R4" s="519">
        <v>2.7099999999999999E-2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90.980999999999995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90.153899999999993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89.326800000000006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88.499700000000004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87.672600000000003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86.845500000000001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86.0184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85.191299999999998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84.364199999999997</v>
      </c>
      <c r="Q49" s="2"/>
      <c r="T49" s="92" t="s">
        <v>104</v>
      </c>
      <c r="U49" s="87" t="s">
        <v>745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83.537099999999995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82.71</v>
      </c>
      <c r="Q51" s="2"/>
      <c r="T51" s="92" t="s">
        <v>105</v>
      </c>
      <c r="U51" s="87" t="s">
        <v>746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81.882899999999992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81.055799999999991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80.228699999999989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79.401599999999988</v>
      </c>
      <c r="T55" s="92" t="s">
        <v>108</v>
      </c>
      <c r="U55" s="87" t="s">
        <v>747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78.574499999999986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77.747399999999985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76.920299999999997</v>
      </c>
      <c r="T58" s="92" t="s">
        <v>109</v>
      </c>
      <c r="U58" s="87" t="s">
        <v>624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76.093199999999996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75.266099999999994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74.438999999999993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357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392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430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435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5"/>
      <c r="B97" s="666"/>
      <c r="C97" s="665"/>
      <c r="D97" s="667"/>
      <c r="E97" s="667"/>
      <c r="F97" s="667"/>
      <c r="G97" s="667"/>
      <c r="H97" s="668"/>
      <c r="I97" s="667"/>
    </row>
    <row r="98" spans="1:9" x14ac:dyDescent="0.25">
      <c r="A98" s="665" t="s">
        <v>472</v>
      </c>
      <c r="B98" s="666">
        <v>42787</v>
      </c>
      <c r="C98" s="665">
        <v>25</v>
      </c>
      <c r="D98" s="667">
        <v>72.58</v>
      </c>
      <c r="E98" s="667">
        <v>81.34</v>
      </c>
      <c r="F98" s="667">
        <f>C98*(E98-D98)</f>
        <v>219.00000000000011</v>
      </c>
      <c r="G98" s="667">
        <f>D98*C98</f>
        <v>1814.5</v>
      </c>
      <c r="H98" s="668">
        <f>(E98-D98)/D98</f>
        <v>0.12069440617249938</v>
      </c>
      <c r="I98" s="667"/>
    </row>
    <row r="99" spans="1:9" x14ac:dyDescent="0.25">
      <c r="A99" s="665"/>
      <c r="B99" s="666">
        <v>42796</v>
      </c>
      <c r="C99" s="665">
        <v>0</v>
      </c>
      <c r="D99" s="667"/>
      <c r="E99" s="667"/>
      <c r="F99" s="667">
        <v>244.96</v>
      </c>
      <c r="G99" s="667"/>
      <c r="H99" s="668"/>
      <c r="I99" s="66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31" priority="73">
      <formula>F25&gt;0</formula>
    </cfRule>
    <cfRule type="expression" dxfId="230" priority="74">
      <formula>F25&lt;0</formula>
    </cfRule>
  </conditionalFormatting>
  <conditionalFormatting sqref="F57:F64 F66">
    <cfRule type="expression" dxfId="229" priority="69">
      <formula>F57&gt;0</formula>
    </cfRule>
    <cfRule type="expression" dxfId="228" priority="70">
      <formula>F57&lt;0</formula>
    </cfRule>
  </conditionalFormatting>
  <conditionalFormatting sqref="F57:F64 F66">
    <cfRule type="expression" dxfId="227" priority="71">
      <formula>F57&gt;0</formula>
    </cfRule>
    <cfRule type="expression" dxfId="226" priority="72">
      <formula>F57&lt;0</formula>
    </cfRule>
  </conditionalFormatting>
  <conditionalFormatting sqref="H57:H64 H66">
    <cfRule type="expression" dxfId="225" priority="67">
      <formula>H57&gt;0</formula>
    </cfRule>
    <cfRule type="expression" dxfId="224" priority="68">
      <formula>H57&lt;0</formula>
    </cfRule>
  </conditionalFormatting>
  <conditionalFormatting sqref="Q7">
    <cfRule type="expression" dxfId="223" priority="49">
      <formula>Q7&gt;0</formula>
    </cfRule>
    <cfRule type="expression" dxfId="222" priority="50">
      <formula>Q7&lt;0</formula>
    </cfRule>
  </conditionalFormatting>
  <conditionalFormatting sqref="Q8">
    <cfRule type="expression" dxfId="221" priority="47">
      <formula>Q8&gt;0</formula>
    </cfRule>
    <cfRule type="expression" dxfId="220" priority="48">
      <formula>Q8&lt;0</formula>
    </cfRule>
  </conditionalFormatting>
  <conditionalFormatting sqref="F24">
    <cfRule type="expression" dxfId="219" priority="33">
      <formula>F24&gt;0</formula>
    </cfRule>
    <cfRule type="expression" dxfId="218" priority="34">
      <formula>F24&lt;0</formula>
    </cfRule>
  </conditionalFormatting>
  <conditionalFormatting sqref="H24">
    <cfRule type="expression" dxfId="217" priority="31">
      <formula>H24&gt;0</formula>
    </cfRule>
    <cfRule type="expression" dxfId="216" priority="32">
      <formula>H24&lt;0</formula>
    </cfRule>
  </conditionalFormatting>
  <conditionalFormatting sqref="M67">
    <cfRule type="expression" dxfId="215" priority="29">
      <formula>M67&gt;0</formula>
    </cfRule>
    <cfRule type="expression" dxfId="214" priority="30">
      <formula>M67&lt;0</formula>
    </cfRule>
  </conditionalFormatting>
  <conditionalFormatting sqref="F65">
    <cfRule type="expression" dxfId="213" priority="25">
      <formula>F65&gt;0</formula>
    </cfRule>
    <cfRule type="expression" dxfId="212" priority="26">
      <formula>F65&lt;0</formula>
    </cfRule>
  </conditionalFormatting>
  <conditionalFormatting sqref="F65">
    <cfRule type="expression" dxfId="211" priority="27">
      <formula>F65&gt;0</formula>
    </cfRule>
    <cfRule type="expression" dxfId="210" priority="28">
      <formula>F65&lt;0</formula>
    </cfRule>
  </conditionalFormatting>
  <conditionalFormatting sqref="H65">
    <cfRule type="expression" dxfId="209" priority="23">
      <formula>H65&gt;0</formula>
    </cfRule>
    <cfRule type="expression" dxfId="208" priority="24">
      <formula>H65&lt;0</formula>
    </cfRule>
  </conditionalFormatting>
  <conditionalFormatting sqref="F93:F97 H93:H97 H99:H124 F99:F124">
    <cfRule type="expression" dxfId="207" priority="19">
      <formula>F93&gt;0</formula>
    </cfRule>
    <cfRule type="expression" dxfId="206" priority="20">
      <formula>F93&lt;0</formula>
    </cfRule>
  </conditionalFormatting>
  <conditionalFormatting sqref="F125:F132 F134">
    <cfRule type="expression" dxfId="205" priority="15">
      <formula>F125&gt;0</formula>
    </cfRule>
    <cfRule type="expression" dxfId="204" priority="16">
      <formula>F125&lt;0</formula>
    </cfRule>
  </conditionalFormatting>
  <conditionalFormatting sqref="F125:F132 F134">
    <cfRule type="expression" dxfId="203" priority="17">
      <formula>F125&gt;0</formula>
    </cfRule>
    <cfRule type="expression" dxfId="202" priority="18">
      <formula>F125&lt;0</formula>
    </cfRule>
  </conditionalFormatting>
  <conditionalFormatting sqref="H125:H132 H134">
    <cfRule type="expression" dxfId="201" priority="13">
      <formula>H125&gt;0</formula>
    </cfRule>
    <cfRule type="expression" dxfId="200" priority="14">
      <formula>H125&lt;0</formula>
    </cfRule>
  </conditionalFormatting>
  <conditionalFormatting sqref="F92">
    <cfRule type="expression" dxfId="199" priority="11">
      <formula>F92&gt;0</formula>
    </cfRule>
    <cfRule type="expression" dxfId="198" priority="12">
      <formula>F92&lt;0</formula>
    </cfRule>
  </conditionalFormatting>
  <conditionalFormatting sqref="H92">
    <cfRule type="expression" dxfId="197" priority="9">
      <formula>H92&gt;0</formula>
    </cfRule>
    <cfRule type="expression" dxfId="196" priority="10">
      <formula>H92&lt;0</formula>
    </cfRule>
  </conditionalFormatting>
  <conditionalFormatting sqref="F133">
    <cfRule type="expression" dxfId="195" priority="5">
      <formula>F133&gt;0</formula>
    </cfRule>
    <cfRule type="expression" dxfId="194" priority="6">
      <formula>F133&lt;0</formula>
    </cfRule>
  </conditionalFormatting>
  <conditionalFormatting sqref="F133">
    <cfRule type="expression" dxfId="193" priority="7">
      <formula>F133&gt;0</formula>
    </cfRule>
    <cfRule type="expression" dxfId="192" priority="8">
      <formula>F133&lt;0</formula>
    </cfRule>
  </conditionalFormatting>
  <conditionalFormatting sqref="H133">
    <cfRule type="expression" dxfId="191" priority="3">
      <formula>H133&gt;0</formula>
    </cfRule>
    <cfRule type="expression" dxfId="190" priority="4">
      <formula>H133&lt;0</formula>
    </cfRule>
  </conditionalFormatting>
  <conditionalFormatting sqref="F98 H98">
    <cfRule type="expression" dxfId="189" priority="1">
      <formula>F98&gt;0</formula>
    </cfRule>
    <cfRule type="expression" dxfId="18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45.26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45.26</v>
      </c>
      <c r="R4" s="521">
        <v>4.0000000000000001E-3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482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49.786000000000001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49.333400000000005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48.880800000000001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48.428200000000004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47.9756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47.523000000000003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47.070399999999999</v>
      </c>
      <c r="Q49" s="2"/>
      <c r="T49" s="92" t="s">
        <v>122</v>
      </c>
      <c r="U49" s="87" t="s">
        <v>351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46.617800000000003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46.165199999999999</v>
      </c>
      <c r="Q51" s="2"/>
      <c r="T51" s="92" t="s">
        <v>105</v>
      </c>
      <c r="U51" s="87" t="s">
        <v>748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45.712600000000002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45.26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44.807399999999994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44.354799999999997</v>
      </c>
      <c r="T55" s="92" t="s">
        <v>108</v>
      </c>
      <c r="U55" s="87" t="s">
        <v>662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43.902199999999993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43.449599999999997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42.996999999999993</v>
      </c>
      <c r="T58" s="92" t="s">
        <v>109</v>
      </c>
      <c r="U58" s="87" t="s">
        <v>625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42.544399999999996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42.091799999999999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41.639200000000002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41.186599999999999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40.734000000000002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7" priority="31">
      <formula>F45&gt;0</formula>
    </cfRule>
    <cfRule type="expression" dxfId="18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5" priority="33">
      <formula>F40&gt;0</formula>
    </cfRule>
    <cfRule type="expression" dxfId="184" priority="34">
      <formula>F40&lt;0</formula>
    </cfRule>
  </conditionalFormatting>
  <conditionalFormatting sqref="F45:F59 F61:F91 F93:F102">
    <cfRule type="expression" dxfId="183" priority="29">
      <formula>F45&gt;0</formula>
    </cfRule>
    <cfRule type="expression" dxfId="182" priority="30">
      <formula>F45&lt;0</formula>
    </cfRule>
  </conditionalFormatting>
  <conditionalFormatting sqref="H40:H59 H61:H91 H93:H102">
    <cfRule type="expression" dxfId="181" priority="27">
      <formula>H40&gt;0</formula>
    </cfRule>
    <cfRule type="expression" dxfId="180" priority="28">
      <formula>H40&lt;0</formula>
    </cfRule>
  </conditionalFormatting>
  <conditionalFormatting sqref="F36:F39">
    <cfRule type="expression" dxfId="179" priority="25">
      <formula>F36&gt;0</formula>
    </cfRule>
    <cfRule type="expression" dxfId="178" priority="26">
      <formula>F36&lt;0</formula>
    </cfRule>
  </conditionalFormatting>
  <conditionalFormatting sqref="H36:H39">
    <cfRule type="expression" dxfId="177" priority="23">
      <formula>H36&gt;0</formula>
    </cfRule>
    <cfRule type="expression" dxfId="176" priority="24">
      <formula>H36&lt;0</formula>
    </cfRule>
  </conditionalFormatting>
  <conditionalFormatting sqref="Q7">
    <cfRule type="expression" dxfId="175" priority="17">
      <formula>Q7&gt;0</formula>
    </cfRule>
    <cfRule type="expression" dxfId="174" priority="18">
      <formula>Q7&lt;0</formula>
    </cfRule>
  </conditionalFormatting>
  <conditionalFormatting sqref="Q8">
    <cfRule type="expression" dxfId="173" priority="15">
      <formula>Q8&gt;0</formula>
    </cfRule>
    <cfRule type="expression" dxfId="172" priority="16">
      <formula>Q8&lt;0</formula>
    </cfRule>
  </conditionalFormatting>
  <conditionalFormatting sqref="Q10">
    <cfRule type="expression" dxfId="171" priority="13">
      <formula>Q10&gt;0</formula>
    </cfRule>
    <cfRule type="expression" dxfId="170" priority="14">
      <formula>Q10&lt;0</formula>
    </cfRule>
  </conditionalFormatting>
  <conditionalFormatting sqref="F60">
    <cfRule type="expression" dxfId="169" priority="11">
      <formula>F60&gt;0</formula>
    </cfRule>
    <cfRule type="expression" dxfId="168" priority="12">
      <formula>F60&lt;0</formula>
    </cfRule>
  </conditionalFormatting>
  <conditionalFormatting sqref="F60">
    <cfRule type="expression" dxfId="167" priority="9">
      <formula>F60&gt;0</formula>
    </cfRule>
    <cfRule type="expression" dxfId="166" priority="10">
      <formula>F60&lt;0</formula>
    </cfRule>
  </conditionalFormatting>
  <conditionalFormatting sqref="H60">
    <cfRule type="expression" dxfId="165" priority="7">
      <formula>H60&gt;0</formula>
    </cfRule>
    <cfRule type="expression" dxfId="164" priority="8">
      <formula>H60&lt;0</formula>
    </cfRule>
  </conditionalFormatting>
  <conditionalFormatting sqref="F92">
    <cfRule type="expression" dxfId="163" priority="5">
      <formula>F92&gt;0</formula>
    </cfRule>
    <cfRule type="expression" dxfId="162" priority="6">
      <formula>F92&lt;0</formula>
    </cfRule>
  </conditionalFormatting>
  <conditionalFormatting sqref="F92">
    <cfRule type="expression" dxfId="161" priority="3">
      <formula>F92&gt;0</formula>
    </cfRule>
    <cfRule type="expression" dxfId="160" priority="4">
      <formula>F92&lt;0</formula>
    </cfRule>
  </conditionalFormatting>
  <conditionalFormatting sqref="H92">
    <cfRule type="expression" dxfId="159" priority="1">
      <formula>H92&gt;0</formula>
    </cfRule>
    <cfRule type="expression" dxfId="15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42830</v>
      </c>
      <c r="X2" s="10">
        <v>32.01</v>
      </c>
      <c r="Y2" s="10">
        <v>32.32</v>
      </c>
      <c r="Z2" s="10">
        <v>31.9</v>
      </c>
      <c r="AA2" s="10">
        <v>31.93</v>
      </c>
      <c r="AB2" s="94">
        <v>4567700</v>
      </c>
      <c r="AC2" s="10">
        <v>31.93</v>
      </c>
      <c r="AD2" s="2">
        <f>Y2-Z2</f>
        <v>0.42000000000000171</v>
      </c>
      <c r="AE2" s="137">
        <f>AC2/AC3-1</f>
        <v>-2.1875000000000089E-3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32.35</v>
      </c>
      <c r="T3" s="1"/>
      <c r="W3" s="132">
        <v>42829</v>
      </c>
      <c r="X3" s="10">
        <v>32.770000000000003</v>
      </c>
      <c r="Y3" s="10">
        <v>32.799999999999997</v>
      </c>
      <c r="Z3" s="10">
        <v>31.95</v>
      </c>
      <c r="AA3" s="10">
        <v>32</v>
      </c>
      <c r="AB3" s="94">
        <v>6602800</v>
      </c>
      <c r="AC3" s="10">
        <v>32</v>
      </c>
      <c r="AD3" s="2">
        <f t="shared" ref="AD3:AD66" si="0">Y3-Z3</f>
        <v>0.84999999999999787</v>
      </c>
      <c r="AE3" s="137">
        <f t="shared" ref="AE3:AE66" si="1">AC3/AC4-1</f>
        <v>-5.9024541783161411E-3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32.35</v>
      </c>
      <c r="R4" s="499">
        <v>1.32E-2</v>
      </c>
      <c r="W4" s="132">
        <v>42828</v>
      </c>
      <c r="X4" s="10">
        <v>32.17</v>
      </c>
      <c r="Y4" s="10">
        <v>32.380000000000003</v>
      </c>
      <c r="Z4" s="10">
        <v>31.98</v>
      </c>
      <c r="AA4" s="10">
        <v>32.19</v>
      </c>
      <c r="AB4" s="94">
        <v>4072700</v>
      </c>
      <c r="AC4" s="10">
        <v>32.19</v>
      </c>
      <c r="AD4" s="2">
        <f t="shared" si="0"/>
        <v>0.40000000000000213</v>
      </c>
      <c r="AE4" s="137">
        <f t="shared" si="1"/>
        <v>3.1162355874101433E-3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32.72</v>
      </c>
      <c r="Y5" s="10">
        <v>32.840000000000003</v>
      </c>
      <c r="Z5" s="10">
        <v>31.98</v>
      </c>
      <c r="AA5" s="10">
        <v>32.090000000000003</v>
      </c>
      <c r="AB5" s="94">
        <v>10837400</v>
      </c>
      <c r="AC5" s="10">
        <v>32.090000000000003</v>
      </c>
      <c r="AD5" s="2">
        <f t="shared" si="0"/>
        <v>0.86000000000000298</v>
      </c>
      <c r="AE5" s="137">
        <f t="shared" si="1"/>
        <v>-1.8954448180984351E-2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33.01</v>
      </c>
      <c r="Y6" s="10">
        <v>33.049999999999997</v>
      </c>
      <c r="Z6" s="10">
        <v>32.630000000000003</v>
      </c>
      <c r="AA6" s="10">
        <v>32.71</v>
      </c>
      <c r="AB6" s="94">
        <v>5173500</v>
      </c>
      <c r="AC6" s="10">
        <v>32.71</v>
      </c>
      <c r="AD6" s="2">
        <f t="shared" si="0"/>
        <v>0.4199999999999946</v>
      </c>
      <c r="AE6" s="137">
        <f t="shared" si="1"/>
        <v>-1.0287443267775975E-2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42823</v>
      </c>
      <c r="X7" s="10">
        <v>32.950000000000003</v>
      </c>
      <c r="Y7" s="10">
        <v>33.24</v>
      </c>
      <c r="Z7" s="10">
        <v>32.840000000000003</v>
      </c>
      <c r="AA7" s="10">
        <v>33.049999999999997</v>
      </c>
      <c r="AB7" s="94">
        <v>4251300</v>
      </c>
      <c r="AC7" s="10">
        <v>33.049999999999997</v>
      </c>
      <c r="AD7" s="2">
        <f t="shared" si="0"/>
        <v>0.39999999999999858</v>
      </c>
      <c r="AE7" s="137">
        <f t="shared" si="1"/>
        <v>2.7305825242718296E-3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42822</v>
      </c>
      <c r="X8" s="10">
        <v>33</v>
      </c>
      <c r="Y8" s="10">
        <v>33.200000000000003</v>
      </c>
      <c r="Z8" s="10">
        <v>32.79</v>
      </c>
      <c r="AA8" s="10">
        <v>32.96</v>
      </c>
      <c r="AB8" s="94">
        <v>4548500</v>
      </c>
      <c r="AC8" s="10">
        <v>32.96</v>
      </c>
      <c r="AD8" s="2">
        <f t="shared" si="0"/>
        <v>0.41000000000000369</v>
      </c>
      <c r="AE8" s="137">
        <f t="shared" si="1"/>
        <v>-2.1192854980320863E-3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32.36</v>
      </c>
      <c r="Y9" s="10">
        <v>33.19</v>
      </c>
      <c r="Z9" s="10">
        <v>32.26</v>
      </c>
      <c r="AA9" s="10">
        <v>33.03</v>
      </c>
      <c r="AB9" s="94">
        <v>5673200</v>
      </c>
      <c r="AC9" s="10">
        <v>33.03</v>
      </c>
      <c r="AD9" s="2">
        <f t="shared" si="0"/>
        <v>0.92999999999999972</v>
      </c>
      <c r="AE9" s="137">
        <f t="shared" si="1"/>
        <v>8.2417582417584345E-3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42818</v>
      </c>
      <c r="X10" s="10">
        <v>32.71</v>
      </c>
      <c r="Y10" s="10">
        <v>32.85</v>
      </c>
      <c r="Z10" s="10">
        <v>32.340000000000003</v>
      </c>
      <c r="AA10" s="10">
        <v>32.76</v>
      </c>
      <c r="AB10" s="94">
        <v>4129400</v>
      </c>
      <c r="AC10" s="10">
        <v>32.76</v>
      </c>
      <c r="AD10" s="2">
        <f t="shared" si="0"/>
        <v>0.50999999999999801</v>
      </c>
      <c r="AE10" s="137">
        <f t="shared" si="1"/>
        <v>9.1659028414303734E-4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>
        <v>42817</v>
      </c>
      <c r="X11" s="10">
        <v>32.71</v>
      </c>
      <c r="Y11" s="10">
        <v>33.25</v>
      </c>
      <c r="Z11" s="10">
        <v>32.65</v>
      </c>
      <c r="AA11" s="10">
        <v>32.729999999999997</v>
      </c>
      <c r="AB11" s="94">
        <v>4850900</v>
      </c>
      <c r="AC11" s="10">
        <v>32.729999999999997</v>
      </c>
      <c r="AD11" s="2">
        <f t="shared" si="0"/>
        <v>0.60000000000000142</v>
      </c>
      <c r="AE11" s="137">
        <f t="shared" si="1"/>
        <v>3.6798528058876734E-3</v>
      </c>
    </row>
    <row r="12" spans="1:41" x14ac:dyDescent="0.25">
      <c r="W12" s="132">
        <v>42816</v>
      </c>
      <c r="X12" s="10">
        <v>32.6</v>
      </c>
      <c r="Y12" s="10">
        <v>32.68</v>
      </c>
      <c r="Z12" s="10">
        <v>32.159999999999997</v>
      </c>
      <c r="AA12" s="10">
        <v>32.61</v>
      </c>
      <c r="AB12" s="94">
        <v>5525400</v>
      </c>
      <c r="AC12" s="10">
        <v>32.61</v>
      </c>
      <c r="AD12" s="2">
        <f t="shared" si="0"/>
        <v>0.52000000000000313</v>
      </c>
      <c r="AE12" s="137">
        <f t="shared" si="1"/>
        <v>2.4592683676605276E-3</v>
      </c>
    </row>
    <row r="13" spans="1:41" x14ac:dyDescent="0.25">
      <c r="W13" s="132">
        <v>42815</v>
      </c>
      <c r="X13" s="10">
        <v>33.56</v>
      </c>
      <c r="Y13" s="10">
        <v>33.68</v>
      </c>
      <c r="Z13" s="10">
        <v>32.35</v>
      </c>
      <c r="AA13" s="10">
        <v>32.53</v>
      </c>
      <c r="AB13" s="94">
        <v>9258900</v>
      </c>
      <c r="AC13" s="10">
        <v>32.53</v>
      </c>
      <c r="AD13" s="2">
        <f t="shared" si="0"/>
        <v>1.3299999999999983</v>
      </c>
      <c r="AE13" s="137">
        <f t="shared" si="1"/>
        <v>-3.1557011015183156E-2</v>
      </c>
    </row>
    <row r="14" spans="1:41" x14ac:dyDescent="0.25">
      <c r="W14" s="132">
        <v>42814</v>
      </c>
      <c r="X14" s="10">
        <v>33.69</v>
      </c>
      <c r="Y14" s="10">
        <v>33.75</v>
      </c>
      <c r="Z14" s="10">
        <v>33.39</v>
      </c>
      <c r="AA14" s="10">
        <v>33.590000000000003</v>
      </c>
      <c r="AB14" s="94">
        <v>4471300</v>
      </c>
      <c r="AC14" s="10">
        <v>33.590000000000003</v>
      </c>
      <c r="AD14" s="2">
        <f t="shared" si="0"/>
        <v>0.35999999999999943</v>
      </c>
      <c r="AE14" s="137">
        <f t="shared" si="1"/>
        <v>-1.4863258026158732E-3</v>
      </c>
    </row>
    <row r="15" spans="1:41" x14ac:dyDescent="0.25">
      <c r="W15" s="132">
        <v>42811</v>
      </c>
      <c r="X15" s="10">
        <v>33.97</v>
      </c>
      <c r="Y15" s="10">
        <v>34.090000000000003</v>
      </c>
      <c r="Z15" s="10">
        <v>33.64</v>
      </c>
      <c r="AA15" s="10">
        <v>33.64</v>
      </c>
      <c r="AB15" s="94">
        <v>4484600</v>
      </c>
      <c r="AC15" s="10">
        <v>33.64</v>
      </c>
      <c r="AD15" s="2">
        <f t="shared" si="0"/>
        <v>0.45000000000000284</v>
      </c>
      <c r="AE15" s="137">
        <f t="shared" si="1"/>
        <v>-8.5470085470085166E-3</v>
      </c>
    </row>
    <row r="16" spans="1:41" x14ac:dyDescent="0.25">
      <c r="W16" s="132">
        <v>42810</v>
      </c>
      <c r="X16" s="10">
        <v>34.19</v>
      </c>
      <c r="Y16" s="10">
        <v>34.380000000000003</v>
      </c>
      <c r="Z16" s="10">
        <v>33.65</v>
      </c>
      <c r="AA16" s="10">
        <v>33.93</v>
      </c>
      <c r="AB16" s="94">
        <v>4696600</v>
      </c>
      <c r="AC16" s="10">
        <v>33.93</v>
      </c>
      <c r="AD16" s="2">
        <f t="shared" si="0"/>
        <v>0.73000000000000398</v>
      </c>
      <c r="AE16" s="137">
        <f t="shared" si="1"/>
        <v>-1.1939429237041499E-2</v>
      </c>
    </row>
    <row r="17" spans="1:31" x14ac:dyDescent="0.25">
      <c r="W17" s="132">
        <v>42809</v>
      </c>
      <c r="X17" s="10">
        <v>33.840000000000003</v>
      </c>
      <c r="Y17" s="10">
        <v>34.520000000000003</v>
      </c>
      <c r="Z17" s="10">
        <v>33.799999999999997</v>
      </c>
      <c r="AA17" s="10">
        <v>34.340000000000003</v>
      </c>
      <c r="AB17" s="94">
        <v>9108400</v>
      </c>
      <c r="AC17" s="10">
        <v>34.340000000000003</v>
      </c>
      <c r="AD17" s="2">
        <f t="shared" si="0"/>
        <v>0.72000000000000597</v>
      </c>
      <c r="AE17" s="137">
        <f t="shared" si="1"/>
        <v>2.050520059435379E-2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42808</v>
      </c>
      <c r="X18" s="10">
        <v>33.130000000000003</v>
      </c>
      <c r="Y18" s="10">
        <v>33.74</v>
      </c>
      <c r="Z18" s="10">
        <v>33.07</v>
      </c>
      <c r="AA18" s="10">
        <v>33.65</v>
      </c>
      <c r="AB18" s="94">
        <v>5186200</v>
      </c>
      <c r="AC18" s="10">
        <v>33.65</v>
      </c>
      <c r="AD18" s="2">
        <f t="shared" si="0"/>
        <v>0.67000000000000171</v>
      </c>
      <c r="AE18" s="137">
        <f t="shared" si="1"/>
        <v>1.0510510510510551E-2</v>
      </c>
    </row>
    <row r="19" spans="1:31" x14ac:dyDescent="0.25">
      <c r="G19" s="2"/>
      <c r="W19" s="132">
        <v>42807</v>
      </c>
      <c r="X19" s="10">
        <v>33.520000000000003</v>
      </c>
      <c r="Y19" s="10">
        <v>33.54</v>
      </c>
      <c r="Z19" s="10">
        <v>32.92</v>
      </c>
      <c r="AA19" s="10">
        <v>33.299999999999997</v>
      </c>
      <c r="AB19" s="94">
        <v>3987000</v>
      </c>
      <c r="AC19" s="10">
        <v>33.299999999999997</v>
      </c>
      <c r="AD19" s="2">
        <f t="shared" si="0"/>
        <v>0.61999999999999744</v>
      </c>
      <c r="AE19" s="137">
        <f t="shared" si="1"/>
        <v>-2.6954177897574594E-3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33.35</v>
      </c>
      <c r="Y20" s="10">
        <v>33.54</v>
      </c>
      <c r="Z20" s="10">
        <v>33.07</v>
      </c>
      <c r="AA20" s="10">
        <v>33.39</v>
      </c>
      <c r="AB20" s="94">
        <v>4233000</v>
      </c>
      <c r="AC20" s="10">
        <v>33.39</v>
      </c>
      <c r="AD20" s="2">
        <f t="shared" si="0"/>
        <v>0.46999999999999886</v>
      </c>
      <c r="AE20" s="137">
        <f t="shared" si="1"/>
        <v>1.3046116504854322E-2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42803</v>
      </c>
      <c r="X21" s="10">
        <v>32.96</v>
      </c>
      <c r="Y21" s="10">
        <v>33.340000000000003</v>
      </c>
      <c r="Z21" s="10">
        <v>32.78</v>
      </c>
      <c r="AA21" s="10">
        <v>32.96</v>
      </c>
      <c r="AB21" s="94">
        <v>7184000</v>
      </c>
      <c r="AC21" s="10">
        <v>32.96</v>
      </c>
      <c r="AD21" s="2">
        <f t="shared" si="0"/>
        <v>0.56000000000000227</v>
      </c>
      <c r="AE21" s="137">
        <f t="shared" si="1"/>
        <v>3.9597928723729137E-3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42802</v>
      </c>
      <c r="X22" s="10">
        <v>33.450000000000003</v>
      </c>
      <c r="Y22" s="10">
        <v>33.549999999999997</v>
      </c>
      <c r="Z22" s="10">
        <v>32.700000000000003</v>
      </c>
      <c r="AA22" s="10">
        <v>32.83</v>
      </c>
      <c r="AB22" s="94">
        <v>7743100</v>
      </c>
      <c r="AC22" s="10">
        <v>32.83</v>
      </c>
      <c r="AD22" s="2">
        <f t="shared" si="0"/>
        <v>0.84999999999999432</v>
      </c>
      <c r="AE22" s="137">
        <f t="shared" si="1"/>
        <v>-1.0548523206751148E-2</v>
      </c>
    </row>
    <row r="23" spans="1:31" x14ac:dyDescent="0.25">
      <c r="A23" t="s">
        <v>389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42801</v>
      </c>
      <c r="X23" s="10">
        <v>33.39</v>
      </c>
      <c r="Y23" s="10">
        <v>33.39</v>
      </c>
      <c r="Z23" s="10">
        <v>32.549999999999997</v>
      </c>
      <c r="AA23" s="10">
        <v>33.18</v>
      </c>
      <c r="AB23" s="94">
        <v>9297700</v>
      </c>
      <c r="AC23" s="10">
        <v>33.18</v>
      </c>
      <c r="AD23" s="2">
        <f t="shared" si="0"/>
        <v>0.84000000000000341</v>
      </c>
      <c r="AE23" s="137">
        <f t="shared" si="1"/>
        <v>-6.2893081761006275E-3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42800</v>
      </c>
      <c r="X24" s="10">
        <v>34.43</v>
      </c>
      <c r="Y24" s="10">
        <v>34.49</v>
      </c>
      <c r="Z24" s="10">
        <v>33.31</v>
      </c>
      <c r="AA24" s="10">
        <v>33.39</v>
      </c>
      <c r="AB24" s="94">
        <v>11761400</v>
      </c>
      <c r="AC24" s="10">
        <v>33.39</v>
      </c>
      <c r="AD24" s="2">
        <f t="shared" si="0"/>
        <v>1.1799999999999997</v>
      </c>
      <c r="AE24" s="137">
        <f t="shared" si="1"/>
        <v>-3.775216138328541E-2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34.97</v>
      </c>
      <c r="Y25" s="10">
        <v>35.049999999999997</v>
      </c>
      <c r="Z25" s="10">
        <v>34.47</v>
      </c>
      <c r="AA25" s="10">
        <v>34.700000000000003</v>
      </c>
      <c r="AB25" s="94">
        <v>6850600</v>
      </c>
      <c r="AC25" s="10">
        <v>34.700000000000003</v>
      </c>
      <c r="AD25" s="2">
        <f t="shared" si="0"/>
        <v>0.57999999999999829</v>
      </c>
      <c r="AE25" s="137">
        <f t="shared" si="1"/>
        <v>-2.8735632183906068E-3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34.75</v>
      </c>
      <c r="Y26" s="10">
        <v>35.01</v>
      </c>
      <c r="Z26" s="10">
        <v>34.659999999999997</v>
      </c>
      <c r="AA26" s="10">
        <v>34.799999999999997</v>
      </c>
      <c r="AB26" s="94">
        <v>5054300</v>
      </c>
      <c r="AC26" s="10">
        <v>34.799999999999997</v>
      </c>
      <c r="AD26" s="2">
        <f t="shared" si="0"/>
        <v>0.35000000000000142</v>
      </c>
      <c r="AE26" s="137">
        <f t="shared" si="1"/>
        <v>-5.9982862039417162E-3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35.51</v>
      </c>
      <c r="Y27" s="10">
        <v>35.64</v>
      </c>
      <c r="Z27" s="10">
        <v>34.92</v>
      </c>
      <c r="AA27" s="10">
        <v>35.01</v>
      </c>
      <c r="AB27" s="94">
        <v>7782300</v>
      </c>
      <c r="AC27" s="10">
        <v>35.01</v>
      </c>
      <c r="AD27" s="2">
        <f t="shared" si="0"/>
        <v>0.71999999999999886</v>
      </c>
      <c r="AE27" s="137">
        <f t="shared" si="1"/>
        <v>-2.8555111364947372E-4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35.25</v>
      </c>
      <c r="Y28" s="10">
        <v>35.479999999999997</v>
      </c>
      <c r="Z28" s="10">
        <v>34.86</v>
      </c>
      <c r="AA28" s="10">
        <v>35.020000000000003</v>
      </c>
      <c r="AB28" s="94">
        <v>6448700</v>
      </c>
      <c r="AC28" s="10">
        <v>35.020000000000003</v>
      </c>
      <c r="AD28" s="2">
        <f t="shared" si="0"/>
        <v>0.61999999999999744</v>
      </c>
      <c r="AE28" s="137" t="e">
        <f t="shared" si="1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42794</v>
      </c>
      <c r="X29" s="10" t="s">
        <v>350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42793</v>
      </c>
      <c r="X30" s="10">
        <v>35.4</v>
      </c>
      <c r="Y30" s="10">
        <v>35.880000000000003</v>
      </c>
      <c r="Z30" s="10">
        <v>35.22</v>
      </c>
      <c r="AA30" s="10">
        <v>35.75</v>
      </c>
      <c r="AB30" s="94">
        <v>5735100</v>
      </c>
      <c r="AC30" s="10">
        <v>35.409999999999997</v>
      </c>
      <c r="AD30" s="2">
        <f t="shared" si="0"/>
        <v>0.66000000000000369</v>
      </c>
      <c r="AE30" s="137">
        <f t="shared" si="1"/>
        <v>1.0559360730593603E-2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42790</v>
      </c>
      <c r="X31" s="10">
        <v>35.799999999999997</v>
      </c>
      <c r="Y31" s="10">
        <v>35.909999999999997</v>
      </c>
      <c r="Z31" s="10">
        <v>35.270000000000003</v>
      </c>
      <c r="AA31" s="10">
        <v>35.380000000000003</v>
      </c>
      <c r="AB31" s="94">
        <v>6115400</v>
      </c>
      <c r="AC31" s="10">
        <v>35.04</v>
      </c>
      <c r="AD31" s="2">
        <f t="shared" si="0"/>
        <v>0.63999999999999346</v>
      </c>
      <c r="AE31" s="137">
        <f t="shared" si="1"/>
        <v>-1.2401352874858995E-2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42789</v>
      </c>
      <c r="X32" s="10">
        <v>35.83</v>
      </c>
      <c r="Y32" s="10">
        <v>36.200000000000003</v>
      </c>
      <c r="Z32" s="10">
        <v>35.67</v>
      </c>
      <c r="AA32" s="10">
        <v>35.82</v>
      </c>
      <c r="AB32" s="94">
        <v>6348800</v>
      </c>
      <c r="AC32" s="10">
        <v>35.479999999999997</v>
      </c>
      <c r="AD32" s="2">
        <f t="shared" si="0"/>
        <v>0.53000000000000114</v>
      </c>
      <c r="AE32" s="137">
        <f t="shared" si="1"/>
        <v>-4.2099354476565765E-3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36.5</v>
      </c>
      <c r="Y33" s="10">
        <v>36.69</v>
      </c>
      <c r="Z33" s="10">
        <v>35.96</v>
      </c>
      <c r="AA33" s="10">
        <v>35.97</v>
      </c>
      <c r="AB33" s="94">
        <v>6933500</v>
      </c>
      <c r="AC33" s="10">
        <v>35.630000000000003</v>
      </c>
      <c r="AD33" s="2">
        <f t="shared" si="0"/>
        <v>0.72999999999999687</v>
      </c>
      <c r="AE33" s="137">
        <f t="shared" si="1"/>
        <v>-1.845730027548198E-2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37.47</v>
      </c>
      <c r="Y34" s="10">
        <v>37.94</v>
      </c>
      <c r="Z34" s="10">
        <v>36.1</v>
      </c>
      <c r="AA34" s="10">
        <v>36.65</v>
      </c>
      <c r="AB34" s="94">
        <v>25866500</v>
      </c>
      <c r="AC34" s="10">
        <v>36.299999999999997</v>
      </c>
      <c r="AD34" s="2">
        <f t="shared" si="0"/>
        <v>1.8399999999999963</v>
      </c>
      <c r="AE34" s="137">
        <f t="shared" si="1"/>
        <v>4.1009463722397443E-2</v>
      </c>
    </row>
    <row r="35" spans="1:31" x14ac:dyDescent="0.25">
      <c r="W35" s="132">
        <v>42783</v>
      </c>
      <c r="X35" s="10">
        <v>35.82</v>
      </c>
      <c r="Y35" s="10">
        <v>36.01</v>
      </c>
      <c r="Z35" s="10">
        <v>35.17</v>
      </c>
      <c r="AA35" s="10">
        <v>35.200000000000003</v>
      </c>
      <c r="AB35" s="94">
        <v>7883800</v>
      </c>
      <c r="AC35" s="10">
        <v>34.869999999999997</v>
      </c>
      <c r="AD35" s="2">
        <f t="shared" si="0"/>
        <v>0.83999999999999631</v>
      </c>
      <c r="AE35" s="137">
        <f t="shared" si="1"/>
        <v>-1.6915703411333527E-2</v>
      </c>
    </row>
    <row r="36" spans="1:31" x14ac:dyDescent="0.25">
      <c r="L36" t="s">
        <v>214</v>
      </c>
      <c r="M36" s="2">
        <f>M50+K50-F50</f>
        <v>0</v>
      </c>
      <c r="W36" s="132">
        <v>42782</v>
      </c>
      <c r="X36" s="10">
        <v>36.4</v>
      </c>
      <c r="Y36" s="10">
        <v>36.590000000000003</v>
      </c>
      <c r="Z36" s="10">
        <v>35.520000000000003</v>
      </c>
      <c r="AA36" s="10">
        <v>35.81</v>
      </c>
      <c r="AB36" s="94">
        <v>14532800</v>
      </c>
      <c r="AC36" s="10">
        <v>35.47</v>
      </c>
      <c r="AD36" s="2">
        <f t="shared" si="0"/>
        <v>1.0700000000000003</v>
      </c>
      <c r="AE36" s="137">
        <f t="shared" si="1"/>
        <v>-2.6084568918176898E-2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34.94</v>
      </c>
      <c r="Y37" s="10">
        <v>37.020000000000003</v>
      </c>
      <c r="Z37" s="10">
        <v>34.92</v>
      </c>
      <c r="AA37" s="10">
        <v>36.770000000000003</v>
      </c>
      <c r="AB37" s="94">
        <v>21671000</v>
      </c>
      <c r="AC37" s="10">
        <v>36.42</v>
      </c>
      <c r="AD37" s="2">
        <f t="shared" si="0"/>
        <v>2.1000000000000014</v>
      </c>
      <c r="AE37" s="137">
        <f t="shared" si="1"/>
        <v>5.3514608041654643E-2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42780</v>
      </c>
      <c r="X38" s="10">
        <v>33.83</v>
      </c>
      <c r="Y38" s="10">
        <v>35.08</v>
      </c>
      <c r="Z38" s="10">
        <v>33.65</v>
      </c>
      <c r="AA38" s="10">
        <v>34.9</v>
      </c>
      <c r="AB38" s="94">
        <v>16688100</v>
      </c>
      <c r="AC38" s="10">
        <v>34.57</v>
      </c>
      <c r="AD38" s="2">
        <f t="shared" si="0"/>
        <v>1.4299999999999997</v>
      </c>
      <c r="AE38" s="137">
        <f t="shared" si="1"/>
        <v>2.6425178147268413E-2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42779</v>
      </c>
      <c r="X39" s="10">
        <v>33.43</v>
      </c>
      <c r="Y39" s="10">
        <v>34.950000000000003</v>
      </c>
      <c r="Z39" s="10">
        <v>33.25</v>
      </c>
      <c r="AA39" s="10">
        <v>34</v>
      </c>
      <c r="AB39" s="94">
        <v>22869900</v>
      </c>
      <c r="AC39" s="10">
        <v>33.68</v>
      </c>
      <c r="AD39" s="2">
        <f t="shared" si="0"/>
        <v>1.7000000000000028</v>
      </c>
      <c r="AE39" s="137">
        <f t="shared" si="1"/>
        <v>5.6461731493099077E-2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42776</v>
      </c>
      <c r="X40" s="10">
        <v>32</v>
      </c>
      <c r="Y40" s="10">
        <v>32.5</v>
      </c>
      <c r="Z40" s="10">
        <v>31.92</v>
      </c>
      <c r="AA40" s="10">
        <v>32.19</v>
      </c>
      <c r="AB40" s="94">
        <v>13823800</v>
      </c>
      <c r="AC40" s="10">
        <v>31.88</v>
      </c>
      <c r="AD40" s="2">
        <f t="shared" si="0"/>
        <v>0.57999999999999829</v>
      </c>
      <c r="AE40" s="137">
        <f t="shared" si="1"/>
        <v>-1.8785222291798354E-3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32.380000000000003</v>
      </c>
      <c r="Y41" s="10">
        <v>32.85</v>
      </c>
      <c r="Z41" s="10">
        <v>32.19</v>
      </c>
      <c r="AA41" s="10">
        <v>32.25</v>
      </c>
      <c r="AB41" s="94">
        <v>9257600</v>
      </c>
      <c r="AC41" s="10">
        <v>31.94</v>
      </c>
      <c r="AD41" s="2">
        <f t="shared" si="0"/>
        <v>0.66000000000000369</v>
      </c>
      <c r="AE41" s="137">
        <f t="shared" si="1"/>
        <v>-4.0536326785156618E-3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42774</v>
      </c>
      <c r="X42" s="10">
        <v>32.200000000000003</v>
      </c>
      <c r="Y42" s="10">
        <v>32.96</v>
      </c>
      <c r="Z42" s="10">
        <v>31.9</v>
      </c>
      <c r="AA42" s="10">
        <v>32.380000000000003</v>
      </c>
      <c r="AB42" s="94">
        <v>15233600</v>
      </c>
      <c r="AC42" s="10">
        <v>32.07</v>
      </c>
      <c r="AD42" s="2">
        <f t="shared" si="0"/>
        <v>1.0600000000000023</v>
      </c>
      <c r="AE42" s="137">
        <f t="shared" si="1"/>
        <v>5.9598494353827469E-3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35.585000000000008</v>
      </c>
      <c r="Q43" s="34"/>
      <c r="R43" s="34"/>
      <c r="T43" s="127" t="s">
        <v>98</v>
      </c>
      <c r="U43" s="97">
        <v>32</v>
      </c>
      <c r="W43" s="132">
        <v>42773</v>
      </c>
      <c r="X43" s="10">
        <v>33.5</v>
      </c>
      <c r="Y43" s="10">
        <v>33.520000000000003</v>
      </c>
      <c r="Z43" s="10">
        <v>32.08</v>
      </c>
      <c r="AA43" s="10">
        <v>32.19</v>
      </c>
      <c r="AB43" s="94">
        <v>35906700</v>
      </c>
      <c r="AC43" s="10">
        <v>31.88</v>
      </c>
      <c r="AD43" s="2">
        <f t="shared" si="0"/>
        <v>1.4400000000000048</v>
      </c>
      <c r="AE43" s="137">
        <f t="shared" si="1"/>
        <v>-6.2904174015285252E-2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35.261500000000005</v>
      </c>
      <c r="Q44" s="34"/>
      <c r="R44" s="34"/>
      <c r="T44" s="92" t="s">
        <v>99</v>
      </c>
      <c r="U44" s="87">
        <v>32.01</v>
      </c>
      <c r="W44" s="132">
        <v>42772</v>
      </c>
      <c r="X44" s="10">
        <v>34.200000000000003</v>
      </c>
      <c r="Y44" s="10">
        <v>34.49</v>
      </c>
      <c r="Z44" s="10">
        <v>34.01</v>
      </c>
      <c r="AA44" s="10">
        <v>34.35</v>
      </c>
      <c r="AB44" s="94">
        <v>5628700</v>
      </c>
      <c r="AC44" s="10">
        <v>34.020000000000003</v>
      </c>
      <c r="AD44" s="2">
        <f t="shared" si="0"/>
        <v>0.48000000000000398</v>
      </c>
      <c r="AE44" s="137">
        <f t="shared" si="1"/>
        <v>-2.6385224274405594E-3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34.938000000000002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34.479999999999997</v>
      </c>
      <c r="Y45" s="10">
        <v>34.58</v>
      </c>
      <c r="Z45" s="10">
        <v>34.01</v>
      </c>
      <c r="AA45" s="10">
        <v>34.44</v>
      </c>
      <c r="AB45" s="94">
        <v>7294100</v>
      </c>
      <c r="AC45" s="10">
        <v>34.11</v>
      </c>
      <c r="AD45" s="2">
        <f t="shared" si="0"/>
        <v>0.57000000000000028</v>
      </c>
      <c r="AE45" s="137">
        <f t="shared" si="1"/>
        <v>7.3833431777909908E-3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34.614500000000007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34.299999999999997</v>
      </c>
      <c r="Y46" s="10">
        <v>34.53</v>
      </c>
      <c r="Z46" s="10">
        <v>33.950000000000003</v>
      </c>
      <c r="AA46" s="10">
        <v>34.19</v>
      </c>
      <c r="AB46" s="94">
        <v>10763700</v>
      </c>
      <c r="AC46" s="10">
        <v>33.86</v>
      </c>
      <c r="AD46" s="2">
        <f t="shared" si="0"/>
        <v>0.57999999999999829</v>
      </c>
      <c r="AE46" s="137">
        <f t="shared" si="1"/>
        <v>-1.4551804423748593E-2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34.291000000000004</v>
      </c>
      <c r="Q47" s="82"/>
      <c r="R47" s="34"/>
      <c r="T47" s="92" t="s">
        <v>102</v>
      </c>
      <c r="U47" s="87">
        <v>40.04</v>
      </c>
      <c r="W47" s="132">
        <v>42767</v>
      </c>
      <c r="X47" s="10">
        <v>34.200000000000003</v>
      </c>
      <c r="Y47" s="10">
        <v>34.76</v>
      </c>
      <c r="Z47" s="10">
        <v>33.71</v>
      </c>
      <c r="AA47" s="10">
        <v>34.69</v>
      </c>
      <c r="AB47" s="94">
        <v>17253400</v>
      </c>
      <c r="AC47" s="10">
        <v>34.36</v>
      </c>
      <c r="AD47" s="2">
        <f t="shared" si="0"/>
        <v>1.0499999999999972</v>
      </c>
      <c r="AE47" s="137">
        <f t="shared" si="1"/>
        <v>3.7752944729688931E-2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33.967500000000001</v>
      </c>
      <c r="Q48" s="82"/>
      <c r="R48" s="34"/>
      <c r="T48" s="92" t="s">
        <v>103</v>
      </c>
      <c r="U48" s="87">
        <v>0.55986800000000003</v>
      </c>
      <c r="W48" s="132">
        <v>42766</v>
      </c>
      <c r="X48" s="10">
        <v>32.35</v>
      </c>
      <c r="Y48" s="10">
        <v>33.69</v>
      </c>
      <c r="Z48" s="10">
        <v>32.19</v>
      </c>
      <c r="AA48" s="10">
        <v>33.43</v>
      </c>
      <c r="AB48" s="94">
        <v>36904000</v>
      </c>
      <c r="AC48" s="10">
        <v>33.11</v>
      </c>
      <c r="AD48" s="2">
        <f t="shared" si="0"/>
        <v>1.5</v>
      </c>
      <c r="AE48" s="137">
        <f t="shared" si="1"/>
        <v>-3.1588183679438386E-2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33.644000000000005</v>
      </c>
      <c r="Q49" s="82"/>
      <c r="R49" s="34"/>
      <c r="T49" s="92" t="s">
        <v>104</v>
      </c>
      <c r="U49" s="87" t="s">
        <v>129</v>
      </c>
      <c r="W49" s="132">
        <v>42765</v>
      </c>
      <c r="X49" s="10">
        <v>34.479999999999997</v>
      </c>
      <c r="Y49" s="10">
        <v>34.99</v>
      </c>
      <c r="Z49" s="10">
        <v>34.200000000000003</v>
      </c>
      <c r="AA49" s="10">
        <v>34.520000000000003</v>
      </c>
      <c r="AB49" s="94">
        <v>7659700</v>
      </c>
      <c r="AC49" s="10">
        <v>34.19</v>
      </c>
      <c r="AD49" s="2">
        <f t="shared" si="0"/>
        <v>0.78999999999999915</v>
      </c>
      <c r="AE49" s="137">
        <f t="shared" si="1"/>
        <v>-2.0431990659661725E-3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33.320500000000003</v>
      </c>
      <c r="Q50" s="82"/>
      <c r="R50" s="34"/>
      <c r="T50" s="92"/>
      <c r="U50" s="87"/>
      <c r="W50" s="132">
        <v>42762</v>
      </c>
      <c r="X50" s="10">
        <v>34.049999999999997</v>
      </c>
      <c r="Y50" s="10">
        <v>34.770000000000003</v>
      </c>
      <c r="Z50" s="10">
        <v>34.01</v>
      </c>
      <c r="AA50" s="10">
        <v>34.590000000000003</v>
      </c>
      <c r="AB50" s="94">
        <v>10950900</v>
      </c>
      <c r="AC50" s="10">
        <v>34.26</v>
      </c>
      <c r="AD50" s="2">
        <f t="shared" si="0"/>
        <v>0.76000000000000512</v>
      </c>
      <c r="AE50" s="137">
        <f t="shared" si="1"/>
        <v>1.9339482296935495E-2</v>
      </c>
    </row>
    <row r="51" spans="1:31" x14ac:dyDescent="0.25">
      <c r="G51" s="2"/>
      <c r="O51" s="82">
        <v>1.02</v>
      </c>
      <c r="P51" s="82">
        <f t="shared" si="2"/>
        <v>32.997</v>
      </c>
      <c r="Q51" s="82"/>
      <c r="R51" s="34"/>
      <c r="T51" s="92" t="s">
        <v>105</v>
      </c>
      <c r="U51" s="87" t="s">
        <v>749</v>
      </c>
      <c r="W51" s="132">
        <v>42761</v>
      </c>
      <c r="X51" s="10">
        <v>33.9</v>
      </c>
      <c r="Y51" s="10">
        <v>34.21</v>
      </c>
      <c r="Z51" s="10">
        <v>33.58</v>
      </c>
      <c r="AA51" s="10">
        <v>33.93</v>
      </c>
      <c r="AB51" s="94">
        <v>10699100</v>
      </c>
      <c r="AC51" s="10">
        <v>33.61</v>
      </c>
      <c r="AD51" s="2">
        <f t="shared" si="0"/>
        <v>0.63000000000000256</v>
      </c>
      <c r="AE51" s="137">
        <f t="shared" si="1"/>
        <v>7.494004796163134E-3</v>
      </c>
    </row>
    <row r="52" spans="1:31" x14ac:dyDescent="0.25">
      <c r="O52" s="82">
        <v>1.01</v>
      </c>
      <c r="P52" s="82">
        <f t="shared" si="2"/>
        <v>32.673500000000004</v>
      </c>
      <c r="Q52" s="82"/>
      <c r="R52" s="34"/>
      <c r="T52" s="92" t="s">
        <v>106</v>
      </c>
      <c r="U52" s="87" t="s">
        <v>560</v>
      </c>
      <c r="W52" s="132">
        <v>42760</v>
      </c>
      <c r="X52" s="10">
        <v>32.68</v>
      </c>
      <c r="Y52" s="10">
        <v>33.99</v>
      </c>
      <c r="Z52" s="10">
        <v>32.619999999999997</v>
      </c>
      <c r="AA52" s="10">
        <v>33.68</v>
      </c>
      <c r="AB52" s="94">
        <v>12863700</v>
      </c>
      <c r="AC52" s="10">
        <v>33.36</v>
      </c>
      <c r="AD52" s="2">
        <f t="shared" si="0"/>
        <v>1.3700000000000045</v>
      </c>
      <c r="AE52" s="137">
        <f t="shared" si="1"/>
        <v>3.3137194177764062E-2</v>
      </c>
    </row>
    <row r="53" spans="1:31" x14ac:dyDescent="0.25">
      <c r="O53" s="82">
        <v>1</v>
      </c>
      <c r="P53" s="82">
        <f t="shared" si="2"/>
        <v>32.35</v>
      </c>
      <c r="Q53" s="82"/>
      <c r="R53" s="34"/>
      <c r="T53" s="92" t="s">
        <v>107</v>
      </c>
      <c r="U53" s="89">
        <v>4571990</v>
      </c>
      <c r="W53" s="132">
        <v>42759</v>
      </c>
      <c r="X53" s="10">
        <v>32.79</v>
      </c>
      <c r="Y53" s="10">
        <v>32.94</v>
      </c>
      <c r="Z53" s="10">
        <v>32.340000000000003</v>
      </c>
      <c r="AA53" s="10">
        <v>32.6</v>
      </c>
      <c r="AB53" s="94">
        <v>10457300</v>
      </c>
      <c r="AC53" s="10">
        <v>32.29</v>
      </c>
      <c r="AD53" s="2">
        <f t="shared" si="0"/>
        <v>0.59999999999999432</v>
      </c>
      <c r="AE53" s="137">
        <f t="shared" si="1"/>
        <v>-3.395061728395099E-3</v>
      </c>
    </row>
    <row r="54" spans="1:31" x14ac:dyDescent="0.25">
      <c r="O54" s="82">
        <v>0.99</v>
      </c>
      <c r="P54" s="82">
        <f t="shared" si="2"/>
        <v>32.026499999999999</v>
      </c>
      <c r="Q54" s="82"/>
      <c r="R54" s="34"/>
      <c r="T54" s="92" t="s">
        <v>110</v>
      </c>
      <c r="U54" s="89">
        <v>10548200</v>
      </c>
      <c r="W54" s="132">
        <v>42758</v>
      </c>
      <c r="X54" s="10">
        <v>33.08</v>
      </c>
      <c r="Y54" s="10">
        <v>33.1</v>
      </c>
      <c r="Z54" s="10">
        <v>32.11</v>
      </c>
      <c r="AA54" s="10">
        <v>32.71</v>
      </c>
      <c r="AB54" s="94">
        <v>14135000</v>
      </c>
      <c r="AC54" s="10">
        <v>32.4</v>
      </c>
      <c r="AD54" s="2">
        <f t="shared" si="0"/>
        <v>0.99000000000000199</v>
      </c>
      <c r="AE54" s="137">
        <f t="shared" si="1"/>
        <v>-1.5496809480400997E-2</v>
      </c>
    </row>
    <row r="55" spans="1:31" x14ac:dyDescent="0.25">
      <c r="O55" s="82">
        <v>0.98</v>
      </c>
      <c r="P55" s="82">
        <f t="shared" si="2"/>
        <v>31.702999999999999</v>
      </c>
      <c r="Q55" s="82"/>
      <c r="T55" s="92" t="s">
        <v>108</v>
      </c>
      <c r="U55" s="87" t="s">
        <v>750</v>
      </c>
      <c r="W55" s="132">
        <v>42755</v>
      </c>
      <c r="X55" s="10">
        <v>33.42</v>
      </c>
      <c r="Y55" s="10">
        <v>33.57</v>
      </c>
      <c r="Z55" s="10">
        <v>33.159999999999997</v>
      </c>
      <c r="AA55" s="10">
        <v>33.229999999999997</v>
      </c>
      <c r="AB55" s="94">
        <v>8444300</v>
      </c>
      <c r="AC55" s="10">
        <v>32.909999999999997</v>
      </c>
      <c r="AD55" s="2">
        <f t="shared" si="0"/>
        <v>0.41000000000000369</v>
      </c>
      <c r="AE55" s="137">
        <f t="shared" si="1"/>
        <v>-7.2398190045249722E-3</v>
      </c>
    </row>
    <row r="56" spans="1:31" x14ac:dyDescent="0.25">
      <c r="O56" s="82">
        <v>0.97</v>
      </c>
      <c r="P56" s="82">
        <f t="shared" si="2"/>
        <v>31.3795</v>
      </c>
      <c r="Q56" s="82"/>
      <c r="T56" s="92" t="s">
        <v>111</v>
      </c>
      <c r="U56" s="87">
        <v>456.14</v>
      </c>
      <c r="W56" s="132">
        <v>42754</v>
      </c>
      <c r="X56" s="10">
        <v>33.979999999999997</v>
      </c>
      <c r="Y56" s="10">
        <v>34.090000000000003</v>
      </c>
      <c r="Z56" s="10">
        <v>33.46</v>
      </c>
      <c r="AA56" s="10">
        <v>33.47</v>
      </c>
      <c r="AB56" s="94">
        <v>7498400</v>
      </c>
      <c r="AC56" s="10">
        <v>33.15</v>
      </c>
      <c r="AD56" s="2">
        <f t="shared" si="0"/>
        <v>0.63000000000000256</v>
      </c>
      <c r="AE56" s="137">
        <f t="shared" si="1"/>
        <v>-1.8650088809946785E-2</v>
      </c>
    </row>
    <row r="57" spans="1:31" x14ac:dyDescent="0.25">
      <c r="O57" s="82">
        <v>0.96</v>
      </c>
      <c r="P57" s="82">
        <f t="shared" si="2"/>
        <v>31.056000000000001</v>
      </c>
      <c r="Q57" s="82"/>
      <c r="T57" s="92" t="s">
        <v>112</v>
      </c>
      <c r="U57" s="87">
        <v>7.0000000000000007E-2</v>
      </c>
      <c r="W57" s="132">
        <v>42753</v>
      </c>
      <c r="X57" s="10">
        <v>33.9</v>
      </c>
      <c r="Y57" s="10">
        <v>34.200000000000003</v>
      </c>
      <c r="Z57" s="10">
        <v>33.729999999999997</v>
      </c>
      <c r="AA57" s="10">
        <v>34.1</v>
      </c>
      <c r="AB57" s="94">
        <v>10017900</v>
      </c>
      <c r="AC57" s="10">
        <v>33.78</v>
      </c>
      <c r="AD57" s="2">
        <f t="shared" si="0"/>
        <v>0.47000000000000597</v>
      </c>
      <c r="AE57" s="137">
        <f t="shared" si="1"/>
        <v>1.046963804965606E-2</v>
      </c>
    </row>
    <row r="58" spans="1:31" x14ac:dyDescent="0.25">
      <c r="O58" s="82">
        <v>0.95</v>
      </c>
      <c r="P58" s="82">
        <f t="shared" si="2"/>
        <v>30.732499999999998</v>
      </c>
      <c r="Q58" s="82"/>
      <c r="T58" s="92" t="s">
        <v>109</v>
      </c>
      <c r="U58" s="87" t="s">
        <v>626</v>
      </c>
      <c r="W58" s="132">
        <v>42752</v>
      </c>
      <c r="X58" s="10">
        <v>34.049999999999997</v>
      </c>
      <c r="Y58" s="10">
        <v>34.119999999999997</v>
      </c>
      <c r="Z58" s="10">
        <v>33.619999999999997</v>
      </c>
      <c r="AA58" s="10">
        <v>33.75</v>
      </c>
      <c r="AB58" s="94">
        <v>9978900</v>
      </c>
      <c r="AC58" s="10">
        <v>33.43</v>
      </c>
      <c r="AD58" s="2">
        <f t="shared" si="0"/>
        <v>0.5</v>
      </c>
      <c r="AE58" s="137">
        <f t="shared" si="1"/>
        <v>-6.5378900445764998E-3</v>
      </c>
    </row>
    <row r="59" spans="1:31" x14ac:dyDescent="0.25">
      <c r="O59" s="82">
        <v>0.94</v>
      </c>
      <c r="P59" s="82">
        <f t="shared" si="2"/>
        <v>30.408999999999999</v>
      </c>
      <c r="Q59" s="82"/>
      <c r="W59" s="132">
        <v>42748</v>
      </c>
      <c r="X59" s="10">
        <v>34.25</v>
      </c>
      <c r="Y59" s="10">
        <v>34.47</v>
      </c>
      <c r="Z59" s="10">
        <v>33.86</v>
      </c>
      <c r="AA59" s="10">
        <v>33.97</v>
      </c>
      <c r="AB59" s="94">
        <v>12592100</v>
      </c>
      <c r="AC59" s="10">
        <v>33.65</v>
      </c>
      <c r="AD59" s="2">
        <f t="shared" si="0"/>
        <v>0.60999999999999943</v>
      </c>
      <c r="AE59" s="137">
        <f t="shared" si="1"/>
        <v>8.9232599643063182E-4</v>
      </c>
    </row>
    <row r="60" spans="1:31" x14ac:dyDescent="0.25">
      <c r="O60" s="82">
        <v>0.93</v>
      </c>
      <c r="P60" s="82">
        <f t="shared" si="2"/>
        <v>30.085500000000003</v>
      </c>
      <c r="Q60" s="82"/>
      <c r="W60" s="132">
        <v>42747</v>
      </c>
      <c r="X60" s="10">
        <v>34.270000000000003</v>
      </c>
      <c r="Y60" s="10">
        <v>34.69</v>
      </c>
      <c r="Z60" s="10">
        <v>33.93</v>
      </c>
      <c r="AA60" s="10">
        <v>33.94</v>
      </c>
      <c r="AB60" s="94">
        <v>10755500</v>
      </c>
      <c r="AC60" s="10">
        <v>33.619999999999997</v>
      </c>
      <c r="AD60" s="2">
        <f t="shared" si="0"/>
        <v>0.75999999999999801</v>
      </c>
      <c r="AE60" s="137">
        <f t="shared" si="1"/>
        <v>-9.7201767304861963E-3</v>
      </c>
    </row>
    <row r="61" spans="1:31" x14ac:dyDescent="0.25">
      <c r="O61" s="82">
        <v>0.92</v>
      </c>
      <c r="P61" s="82">
        <f t="shared" si="2"/>
        <v>29.762000000000004</v>
      </c>
      <c r="Q61" s="82"/>
      <c r="W61" s="132">
        <v>42746</v>
      </c>
      <c r="X61" s="10">
        <v>35.159999999999997</v>
      </c>
      <c r="Y61" s="10">
        <v>35.49</v>
      </c>
      <c r="Z61" s="10">
        <v>33.56</v>
      </c>
      <c r="AA61" s="10">
        <v>34.28</v>
      </c>
      <c r="AB61" s="94">
        <v>15639600</v>
      </c>
      <c r="AC61" s="10">
        <v>33.950000000000003</v>
      </c>
      <c r="AD61" s="2">
        <f t="shared" si="0"/>
        <v>1.9299999999999997</v>
      </c>
      <c r="AE61" s="137">
        <f t="shared" si="1"/>
        <v>-2.6383710926297543E-2</v>
      </c>
    </row>
    <row r="62" spans="1:31" x14ac:dyDescent="0.25">
      <c r="O62" s="82">
        <v>0.91</v>
      </c>
      <c r="P62" s="82">
        <f t="shared" si="2"/>
        <v>29.438500000000001</v>
      </c>
      <c r="Q62" s="82"/>
      <c r="W62" s="132">
        <v>42745</v>
      </c>
      <c r="X62" s="10">
        <v>35.049999999999997</v>
      </c>
      <c r="Y62" s="10">
        <v>35.26</v>
      </c>
      <c r="Z62" s="10">
        <v>34.6</v>
      </c>
      <c r="AA62" s="10">
        <v>35.200000000000003</v>
      </c>
      <c r="AB62" s="94">
        <v>11956900</v>
      </c>
      <c r="AC62" s="10">
        <v>34.869999999999997</v>
      </c>
      <c r="AD62" s="2">
        <f t="shared" si="0"/>
        <v>0.65999999999999659</v>
      </c>
      <c r="AE62" s="137">
        <f t="shared" si="1"/>
        <v>4.0310970342642971E-3</v>
      </c>
    </row>
    <row r="63" spans="1:31" x14ac:dyDescent="0.25">
      <c r="O63" s="82">
        <v>0.9</v>
      </c>
      <c r="P63" s="82">
        <f t="shared" si="2"/>
        <v>29.115000000000002</v>
      </c>
      <c r="Q63" s="82"/>
      <c r="W63" s="132">
        <v>42744</v>
      </c>
      <c r="X63" s="10">
        <v>35.15</v>
      </c>
      <c r="Y63" s="10">
        <v>35.44</v>
      </c>
      <c r="Z63" s="10">
        <v>34.93</v>
      </c>
      <c r="AA63" s="10">
        <v>35.06</v>
      </c>
      <c r="AB63" s="94">
        <v>11731200</v>
      </c>
      <c r="AC63" s="10">
        <v>34.729999999999997</v>
      </c>
      <c r="AD63" s="2">
        <f t="shared" si="0"/>
        <v>0.50999999999999801</v>
      </c>
      <c r="AE63" s="137">
        <f t="shared" si="1"/>
        <v>-1.1504170261721347E-3</v>
      </c>
    </row>
    <row r="64" spans="1:31" x14ac:dyDescent="0.25">
      <c r="O64" s="34"/>
      <c r="W64" s="132">
        <v>42741</v>
      </c>
      <c r="X64" s="10">
        <v>36.9</v>
      </c>
      <c r="Y64" s="10">
        <v>36.979999999999997</v>
      </c>
      <c r="Z64" s="10">
        <v>35</v>
      </c>
      <c r="AA64" s="10">
        <v>35.1</v>
      </c>
      <c r="AB64" s="94">
        <v>33846500</v>
      </c>
      <c r="AC64" s="10">
        <v>34.770000000000003</v>
      </c>
      <c r="AD64" s="2">
        <f t="shared" si="0"/>
        <v>1.9799999999999969</v>
      </c>
      <c r="AE64" s="137">
        <f t="shared" si="1"/>
        <v>-7.5265957446808418E-2</v>
      </c>
    </row>
    <row r="65" spans="15:31" x14ac:dyDescent="0.25">
      <c r="W65" s="132">
        <v>42740</v>
      </c>
      <c r="X65" s="10">
        <v>37.96</v>
      </c>
      <c r="Y65" s="10">
        <v>38.15</v>
      </c>
      <c r="Z65" s="10">
        <v>37.29</v>
      </c>
      <c r="AA65" s="10">
        <v>37.96</v>
      </c>
      <c r="AB65" s="94">
        <v>4983700</v>
      </c>
      <c r="AC65" s="10">
        <v>37.6</v>
      </c>
      <c r="AD65" s="2">
        <f t="shared" si="0"/>
        <v>0.85999999999999943</v>
      </c>
      <c r="AE65" s="137">
        <f t="shared" si="1"/>
        <v>5.8855002675226586E-3</v>
      </c>
    </row>
    <row r="66" spans="15:31" x14ac:dyDescent="0.25">
      <c r="W66" s="132">
        <v>42739</v>
      </c>
      <c r="X66" s="10">
        <v>38.06</v>
      </c>
      <c r="Y66" s="10">
        <v>38.31</v>
      </c>
      <c r="Z66" s="10">
        <v>37.58</v>
      </c>
      <c r="AA66" s="10">
        <v>37.74</v>
      </c>
      <c r="AB66" s="94">
        <v>6624700</v>
      </c>
      <c r="AC66" s="10">
        <v>37.380000000000003</v>
      </c>
      <c r="AD66" s="2">
        <f t="shared" si="0"/>
        <v>0.73000000000000398</v>
      </c>
      <c r="AE66" s="137">
        <f t="shared" si="1"/>
        <v>7.0043103448276245E-3</v>
      </c>
    </row>
    <row r="67" spans="15:31" x14ac:dyDescent="0.25">
      <c r="W67" s="132">
        <v>42738</v>
      </c>
      <c r="X67" s="10">
        <v>36.69</v>
      </c>
      <c r="Y67" s="10">
        <v>37.479999999999997</v>
      </c>
      <c r="Z67" s="10">
        <v>36.450000000000003</v>
      </c>
      <c r="AA67" s="10">
        <v>37.479999999999997</v>
      </c>
      <c r="AB67" s="94">
        <v>6946200</v>
      </c>
      <c r="AC67" s="10">
        <v>37.119999999999997</v>
      </c>
      <c r="AD67" s="2">
        <f>Y67-Z67</f>
        <v>1.029999999999994</v>
      </c>
      <c r="AE67" s="137">
        <f>AC67/AC68-1</f>
        <v>3.3695349484823112E-2</v>
      </c>
    </row>
    <row r="68" spans="15:31" x14ac:dyDescent="0.25">
      <c r="W68" s="132">
        <v>42734</v>
      </c>
      <c r="X68" s="10">
        <v>36</v>
      </c>
      <c r="Y68" s="10">
        <v>36.43</v>
      </c>
      <c r="Z68" s="10">
        <v>35.92</v>
      </c>
      <c r="AA68" s="10">
        <v>36.25</v>
      </c>
      <c r="AB68" s="94">
        <v>4944800</v>
      </c>
      <c r="AC68" s="10">
        <v>35.909999999999997</v>
      </c>
      <c r="AD68" s="2">
        <f>Y68-Z68</f>
        <v>0.50999999999999801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7" priority="31">
      <formula>F25&gt;0</formula>
    </cfRule>
    <cfRule type="expression" dxfId="156" priority="32">
      <formula>F25&lt;0</formula>
    </cfRule>
  </conditionalFormatting>
  <conditionalFormatting sqref="H25:H27">
    <cfRule type="expression" dxfId="155" priority="29">
      <formula>H25&gt;0</formula>
    </cfRule>
    <cfRule type="expression" dxfId="154" priority="30">
      <formula>H25&lt;0</formula>
    </cfRule>
  </conditionalFormatting>
  <conditionalFormatting sqref="H28">
    <cfRule type="expression" dxfId="153" priority="27">
      <formula>H28&gt;0</formula>
    </cfRule>
    <cfRule type="expression" dxfId="152" priority="28">
      <formula>H28&lt;0</formula>
    </cfRule>
  </conditionalFormatting>
  <conditionalFormatting sqref="H29">
    <cfRule type="expression" dxfId="151" priority="25">
      <formula>H29&gt;0</formula>
    </cfRule>
    <cfRule type="expression" dxfId="150" priority="26">
      <formula>H29&lt;0</formula>
    </cfRule>
  </conditionalFormatting>
  <conditionalFormatting sqref="H30:H34">
    <cfRule type="expression" dxfId="149" priority="23">
      <formula>H30&gt;0</formula>
    </cfRule>
    <cfRule type="expression" dxfId="148" priority="24">
      <formula>H30&lt;0</formula>
    </cfRule>
  </conditionalFormatting>
  <conditionalFormatting sqref="F21:F24">
    <cfRule type="expression" dxfId="147" priority="21">
      <formula>F21&gt;0</formula>
    </cfRule>
    <cfRule type="expression" dxfId="146" priority="22">
      <formula>F21&lt;0</formula>
    </cfRule>
  </conditionalFormatting>
  <conditionalFormatting sqref="H21:H24">
    <cfRule type="expression" dxfId="145" priority="19">
      <formula>H21&gt;0</formula>
    </cfRule>
    <cfRule type="expression" dxfId="144" priority="20">
      <formula>H21&lt;0</formula>
    </cfRule>
  </conditionalFormatting>
  <conditionalFormatting sqref="F30:F31">
    <cfRule type="expression" dxfId="143" priority="17">
      <formula>F30&gt;0</formula>
    </cfRule>
    <cfRule type="expression" dxfId="142" priority="18">
      <formula>F30&lt;0</formula>
    </cfRule>
  </conditionalFormatting>
  <conditionalFormatting sqref="I25:I27">
    <cfRule type="expression" dxfId="141" priority="15">
      <formula>I25&gt;0</formula>
    </cfRule>
    <cfRule type="expression" dxfId="140" priority="16">
      <formula>I25&lt;0</formula>
    </cfRule>
  </conditionalFormatting>
  <conditionalFormatting sqref="I28">
    <cfRule type="expression" dxfId="139" priority="13">
      <formula>I28&gt;0</formula>
    </cfRule>
    <cfRule type="expression" dxfId="138" priority="14">
      <formula>I28&lt;0</formula>
    </cfRule>
  </conditionalFormatting>
  <conditionalFormatting sqref="I29">
    <cfRule type="expression" dxfId="137" priority="11">
      <formula>I29&gt;0</formula>
    </cfRule>
    <cfRule type="expression" dxfId="136" priority="12">
      <formula>I29&lt;0</formula>
    </cfRule>
  </conditionalFormatting>
  <conditionalFormatting sqref="I30:I34">
    <cfRule type="expression" dxfId="135" priority="9">
      <formula>I30&gt;0</formula>
    </cfRule>
    <cfRule type="expression" dxfId="134" priority="10">
      <formula>I30&lt;0</formula>
    </cfRule>
  </conditionalFormatting>
  <conditionalFormatting sqref="I21:I24">
    <cfRule type="expression" dxfId="133" priority="7">
      <formula>I21&gt;0</formula>
    </cfRule>
    <cfRule type="expression" dxfId="132" priority="8">
      <formula>I21&lt;0</formula>
    </cfRule>
  </conditionalFormatting>
  <conditionalFormatting sqref="F32">
    <cfRule type="expression" dxfId="131" priority="5">
      <formula>F32&gt;0</formula>
    </cfRule>
    <cfRule type="expression" dxfId="130" priority="6">
      <formula>F32&lt;0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113.05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113.05</v>
      </c>
      <c r="R4" s="499">
        <v>4.0000000000000002E-4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124.355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123.22450000000001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122.09400000000001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120.96350000000001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119.833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118.7025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117.572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116.4415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115.31099999999999</v>
      </c>
      <c r="Q49" s="2"/>
      <c r="T49" s="92" t="s">
        <v>104</v>
      </c>
      <c r="U49" s="87" t="s">
        <v>576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114.18049999999999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113.05</v>
      </c>
      <c r="Q51" s="2"/>
      <c r="T51" s="92" t="s">
        <v>105</v>
      </c>
      <c r="U51" s="87" t="s">
        <v>751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111.9195</v>
      </c>
      <c r="Q52" s="2"/>
      <c r="T52" s="92" t="s">
        <v>106</v>
      </c>
      <c r="U52" s="87" t="s">
        <v>752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110.789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109.65849999999999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108.52799999999999</v>
      </c>
      <c r="T55" s="92" t="s">
        <v>108</v>
      </c>
      <c r="U55" s="87" t="s">
        <v>753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107.39749999999999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106.267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105.1365</v>
      </c>
      <c r="T58" s="92" t="s">
        <v>109</v>
      </c>
      <c r="U58" s="87" t="s">
        <v>601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104.006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102.8755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101.745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5" priority="15">
      <formula>F25&gt;0</formula>
    </cfRule>
    <cfRule type="expression" dxfId="124" priority="16">
      <formula>F25&lt;0</formula>
    </cfRule>
  </conditionalFormatting>
  <conditionalFormatting sqref="F32:F70">
    <cfRule type="expression" dxfId="123" priority="11">
      <formula>F32&gt;0</formula>
    </cfRule>
    <cfRule type="expression" dxfId="122" priority="12">
      <formula>F32&lt;0</formula>
    </cfRule>
  </conditionalFormatting>
  <conditionalFormatting sqref="F32:F70">
    <cfRule type="expression" dxfId="121" priority="13">
      <formula>F32&gt;0</formula>
    </cfRule>
    <cfRule type="expression" dxfId="120" priority="14">
      <formula>F32&lt;0</formula>
    </cfRule>
  </conditionalFormatting>
  <conditionalFormatting sqref="H25 H30:H70">
    <cfRule type="expression" dxfId="119" priority="9">
      <formula>H25&gt;0</formula>
    </cfRule>
    <cfRule type="expression" dxfId="118" priority="10">
      <formula>H25&lt;0</formula>
    </cfRule>
  </conditionalFormatting>
  <conditionalFormatting sqref="F26:F29">
    <cfRule type="expression" dxfId="117" priority="7">
      <formula>F26&gt;0</formula>
    </cfRule>
    <cfRule type="expression" dxfId="116" priority="8">
      <formula>F26&lt;0</formula>
    </cfRule>
  </conditionalFormatting>
  <conditionalFormatting sqref="H26:H29">
    <cfRule type="expression" dxfId="115" priority="5">
      <formula>H26&gt;0</formula>
    </cfRule>
    <cfRule type="expression" dxfId="114" priority="6">
      <formula>H26&lt;0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2.1</v>
      </c>
      <c r="R4" s="499">
        <v>-9.4000000000000004E-3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8400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-1989.4199999999983</v>
      </c>
      <c r="R7">
        <v>600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-2424.3499999999985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-0.22397187821901535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498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498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498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543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2.3100000000000005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2.2890000000000001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2.2680000000000002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2.2470000000000003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2.2260000000000004</v>
      </c>
      <c r="Q45" s="2"/>
      <c r="T45" s="92" t="s">
        <v>100</v>
      </c>
      <c r="U45" s="87" t="s">
        <v>754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2.2050000000000001</v>
      </c>
      <c r="Q46" s="2"/>
      <c r="T46" s="92" t="s">
        <v>101</v>
      </c>
      <c r="U46" s="87" t="s">
        <v>755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2.1840000000000002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2.1630000000000003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2.1420000000000003</v>
      </c>
      <c r="Q49" s="2"/>
      <c r="T49" s="92" t="s">
        <v>122</v>
      </c>
      <c r="U49" s="87" t="s">
        <v>456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2.121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2.1</v>
      </c>
      <c r="Q51" s="2"/>
      <c r="T51" s="92" t="s">
        <v>105</v>
      </c>
      <c r="U51" s="87" t="s">
        <v>756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2.0790000000000002</v>
      </c>
      <c r="Q52" s="2"/>
      <c r="T52" s="92" t="s">
        <v>106</v>
      </c>
      <c r="U52" s="87" t="s">
        <v>582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2.0579999999999998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2.0369999999999999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374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2.016</v>
      </c>
      <c r="T55" s="92" t="s">
        <v>108</v>
      </c>
      <c r="U55" s="87" t="s">
        <v>757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381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1.9949999999999999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382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1.974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428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1.9530000000000003</v>
      </c>
      <c r="T58" s="92" t="s">
        <v>109</v>
      </c>
      <c r="U58" s="87" t="s">
        <v>627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432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1.9320000000000002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480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1.9110000000000003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484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1.8900000000000001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497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498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9" priority="25">
      <formula>F28&gt;0</formula>
    </cfRule>
    <cfRule type="expression" dxfId="108" priority="26">
      <formula>F28&lt;0</formula>
    </cfRule>
  </conditionalFormatting>
  <conditionalFormatting sqref="H118:H125">
    <cfRule type="expression" dxfId="107" priority="23">
      <formula>H118&gt;0</formula>
    </cfRule>
    <cfRule type="expression" dxfId="106" priority="24">
      <formula>H118&lt;0</formula>
    </cfRule>
  </conditionalFormatting>
  <conditionalFormatting sqref="H126">
    <cfRule type="expression" dxfId="105" priority="21">
      <formula>H126&gt;0</formula>
    </cfRule>
    <cfRule type="expression" dxfId="104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3" priority="11">
      <formula>Q8&gt;0</formula>
    </cfRule>
    <cfRule type="expression" dxfId="102" priority="12">
      <formula>Q8&lt;0</formula>
    </cfRule>
  </conditionalFormatting>
  <conditionalFormatting sqref="Q7">
    <cfRule type="expression" dxfId="101" priority="13">
      <formula>Q7&gt;0</formula>
    </cfRule>
    <cfRule type="expression" dxfId="100" priority="14">
      <formula>Q7&lt;0</formula>
    </cfRule>
  </conditionalFormatting>
  <conditionalFormatting sqref="F30:F33">
    <cfRule type="expression" dxfId="99" priority="9">
      <formula>F30&gt;0</formula>
    </cfRule>
    <cfRule type="expression" dxfId="98" priority="10">
      <formula>F30&lt;0</formula>
    </cfRule>
  </conditionalFormatting>
  <conditionalFormatting sqref="H30:H33">
    <cfRule type="expression" dxfId="97" priority="7">
      <formula>H30&gt;0</formula>
    </cfRule>
    <cfRule type="expression" dxfId="96" priority="8">
      <formula>H30&lt;0</formula>
    </cfRule>
  </conditionalFormatting>
  <conditionalFormatting sqref="K59:K93">
    <cfRule type="expression" dxfId="95" priority="5">
      <formula>K59&gt;0</formula>
    </cfRule>
    <cfRule type="expression" dxfId="94" priority="6">
      <formula>K59&lt;0</formula>
    </cfRule>
  </conditionalFormatting>
  <conditionalFormatting sqref="K66">
    <cfRule type="expression" dxfId="93" priority="3">
      <formula>K66&gt;0</formula>
    </cfRule>
    <cfRule type="expression" dxfId="92" priority="4">
      <formula>K66&lt;0</formula>
    </cfRule>
  </conditionalFormatting>
  <conditionalFormatting sqref="M63">
    <cfRule type="expression" dxfId="91" priority="1">
      <formula>M63&gt;0</formula>
    </cfRule>
    <cfRule type="expression" dxfId="9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66.48</v>
      </c>
      <c r="R4" s="499">
        <v>2.0000000000000001E-4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16620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-2920.9900000000052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-2920.9900000000052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-0.14948014404592622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558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88" t="s">
        <v>543</v>
      </c>
      <c r="K39" s="68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73.128000000000014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72.463200000000015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71.798400000000015</v>
      </c>
      <c r="Q45" s="2"/>
      <c r="T45" s="92" t="s">
        <v>100</v>
      </c>
      <c r="U45" s="87" t="s">
        <v>758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71.133600000000015</v>
      </c>
      <c r="Q46" s="2"/>
      <c r="T46" s="92" t="s">
        <v>101</v>
      </c>
      <c r="U46" s="87" t="s">
        <v>759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70.468800000000002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69.804000000000002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69.139200000000002</v>
      </c>
      <c r="Q49" s="2"/>
      <c r="T49" s="92" t="s">
        <v>104</v>
      </c>
      <c r="U49" s="87" t="s">
        <v>628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68.474400000000003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67.809600000000003</v>
      </c>
      <c r="Q51" s="2"/>
      <c r="T51" s="92" t="s">
        <v>105</v>
      </c>
      <c r="U51" s="87" t="s">
        <v>760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67.144800000000004</v>
      </c>
      <c r="Q52" s="2"/>
      <c r="T52" s="92" t="s">
        <v>106</v>
      </c>
      <c r="U52" s="87" t="s">
        <v>446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66.48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65.815200000000004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65.150400000000005</v>
      </c>
      <c r="Q55" s="2"/>
      <c r="T55" s="92" t="s">
        <v>108</v>
      </c>
      <c r="U55" s="87" t="s">
        <v>761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64.485600000000005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63.820799999999998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63.155999999999999</v>
      </c>
      <c r="T58" s="92" t="s">
        <v>109</v>
      </c>
      <c r="U58" s="87" t="s">
        <v>629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62.491199999999999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61.826400000000007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61.161600000000007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60.496800000000007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59.832000000000008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364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387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403</v>
      </c>
      <c r="J117" s="10"/>
      <c r="K117" s="10"/>
    </row>
    <row r="118" spans="1:11" x14ac:dyDescent="0.25">
      <c r="A118" t="s">
        <v>387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427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364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441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460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463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478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427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B130" s="10"/>
      <c r="C130" s="10"/>
      <c r="D130" s="40"/>
      <c r="E130" s="40"/>
      <c r="F130" s="40"/>
      <c r="G130" s="40"/>
      <c r="H130" s="231"/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0:I136 F130:F136 I124:I129">
    <cfRule type="expression" dxfId="89" priority="30">
      <formula>F50&gt;0</formula>
    </cfRule>
    <cfRule type="expression" dxfId="88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3">
      <formula>F47&gt;0</formula>
    </cfRule>
    <cfRule type="expression" dxfId="86" priority="24">
      <formula>F47&lt;0</formula>
    </cfRule>
  </conditionalFormatting>
  <conditionalFormatting sqref="H47:I47">
    <cfRule type="expression" dxfId="85" priority="19">
      <formula>H47&gt;0</formula>
    </cfRule>
    <cfRule type="expression" dxfId="84" priority="20">
      <formula>H47&lt;0</formula>
    </cfRule>
  </conditionalFormatting>
  <conditionalFormatting sqref="H48:I48">
    <cfRule type="expression" dxfId="83" priority="17">
      <formula>H48&gt;0</formula>
    </cfRule>
    <cfRule type="expression" dxfId="82" priority="18">
      <formula>H48&lt;0</formula>
    </cfRule>
  </conditionalFormatting>
  <conditionalFormatting sqref="H49:I49">
    <cfRule type="expression" dxfId="81" priority="15">
      <formula>H49&gt;0</formula>
    </cfRule>
    <cfRule type="expression" dxfId="80" priority="16">
      <formula>H49&lt;0</formula>
    </cfRule>
  </conditionalFormatting>
  <conditionalFormatting sqref="F40:F46">
    <cfRule type="expression" dxfId="79" priority="13">
      <formula>F40&gt;0</formula>
    </cfRule>
    <cfRule type="expression" dxfId="78" priority="14">
      <formula>F40&lt;0</formula>
    </cfRule>
  </conditionalFormatting>
  <conditionalFormatting sqref="H40:I46">
    <cfRule type="expression" dxfId="77" priority="11">
      <formula>H40&gt;0</formula>
    </cfRule>
    <cfRule type="expression" dxfId="76" priority="12">
      <formula>H40&lt;0</formula>
    </cfRule>
  </conditionalFormatting>
  <conditionalFormatting sqref="I52 F52:F54">
    <cfRule type="expression" dxfId="75" priority="9">
      <formula>F52&gt;0</formula>
    </cfRule>
    <cfRule type="expression" dxfId="74" priority="10">
      <formula>F52&lt;0</formula>
    </cfRule>
  </conditionalFormatting>
  <conditionalFormatting sqref="Q8">
    <cfRule type="expression" dxfId="73" priority="5">
      <formula>Q8&gt;0</formula>
    </cfRule>
    <cfRule type="expression" dxfId="72" priority="6">
      <formula>Q8&lt;0</formula>
    </cfRule>
  </conditionalFormatting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F124:F129 H124:H129">
    <cfRule type="expression" dxfId="69" priority="1">
      <formula>F124&gt;0</formula>
    </cfRule>
    <cfRule type="expression" dxfId="68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68.77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68.77</v>
      </c>
      <c r="R4" s="499">
        <v>1.2699999999999999E-2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470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75.647000000000006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74.959299999999999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74.271600000000007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73.5839</v>
      </c>
      <c r="Q46" s="82"/>
      <c r="T46" s="92" t="s">
        <v>101</v>
      </c>
      <c r="U46" s="87" t="s">
        <v>762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72.896199999999993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72.208500000000001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71.520799999999994</v>
      </c>
      <c r="Q49" s="82"/>
      <c r="T49" s="92" t="s">
        <v>122</v>
      </c>
      <c r="U49" s="87" t="s">
        <v>385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70.833100000000002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70.145399999999995</v>
      </c>
      <c r="Q51" s="82"/>
      <c r="T51" s="92" t="s">
        <v>105</v>
      </c>
      <c r="U51" s="87" t="s">
        <v>763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69.457700000000003</v>
      </c>
      <c r="Q52" s="82"/>
      <c r="T52" s="92" t="s">
        <v>106</v>
      </c>
      <c r="U52" s="87" t="s">
        <v>764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68.77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68.082299999999989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67.394599999999997</v>
      </c>
      <c r="Q55" s="82"/>
      <c r="T55" s="92" t="s">
        <v>108</v>
      </c>
      <c r="U55" s="87" t="s">
        <v>765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66.70689999999999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66.019199999999998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65.331499999999991</v>
      </c>
      <c r="Q58" s="82"/>
      <c r="T58" s="92" t="s">
        <v>109</v>
      </c>
      <c r="U58" s="87" t="s">
        <v>592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64.643799999999999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63.956099999999999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63.2684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62.5807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61.893000000000001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100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60.83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550</v>
      </c>
      <c r="M4" s="4"/>
      <c r="O4" s="11" t="s">
        <v>66</v>
      </c>
      <c r="Q4" s="55">
        <v>57.69</v>
      </c>
      <c r="R4" s="499">
        <v>-1.4E-3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498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5769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O6" s="11" t="s">
        <v>64</v>
      </c>
      <c r="Q6" s="2">
        <f>Q3*Q2</f>
        <v>6083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-264.05000000000018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-314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-5.1619266809140224E-2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100</v>
      </c>
      <c r="D18" s="13"/>
      <c r="E18" s="13"/>
      <c r="F18" s="13">
        <f>SUM(F2:F17)</f>
        <v>6119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373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467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:F37" si="8">C36*(E36-D36)</f>
        <v>-56.497500000000223</v>
      </c>
      <c r="G36" s="40">
        <f t="shared" ref="G36:G37" si="9">D36*C36</f>
        <v>4643.4975000000004</v>
      </c>
      <c r="H36" s="230">
        <f t="shared" ref="H36:H37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A37">
        <v>75</v>
      </c>
      <c r="B37" s="192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30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L40" t="s">
        <v>212</v>
      </c>
      <c r="M40" s="2">
        <f>M49+K49-F49</f>
        <v>49.949999999999818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63.459000000000003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62.882100000000001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62.305199999999999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61.728300000000004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61.151400000000002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60.5745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59.997599999999998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59.420699999999997</v>
      </c>
      <c r="Q49" s="2"/>
      <c r="T49" s="92" t="s">
        <v>122</v>
      </c>
      <c r="U49" s="129" t="s">
        <v>588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58.843800000000002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O51" s="82">
        <v>1.01</v>
      </c>
      <c r="P51" s="82">
        <f t="shared" si="11"/>
        <v>58.2669</v>
      </c>
      <c r="Q51" s="2"/>
      <c r="T51" s="92" t="s">
        <v>105</v>
      </c>
      <c r="U51" s="129" t="s">
        <v>766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O52" s="82">
        <v>1</v>
      </c>
      <c r="P52" s="82">
        <f t="shared" si="11"/>
        <v>57.69</v>
      </c>
      <c r="Q52" s="2"/>
      <c r="T52" s="92" t="s">
        <v>106</v>
      </c>
      <c r="U52" s="129" t="s">
        <v>767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O53" s="82">
        <v>0.99</v>
      </c>
      <c r="P53" s="82">
        <f t="shared" si="11"/>
        <v>57.113099999999996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56.536199999999994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55.959299999999999</v>
      </c>
      <c r="T55" s="92" t="s">
        <v>108</v>
      </c>
      <c r="U55" s="129" t="s">
        <v>768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O56" s="82">
        <v>0.96</v>
      </c>
      <c r="P56" s="82">
        <f t="shared" si="11"/>
        <v>55.382399999999997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O57" s="82">
        <v>0.95</v>
      </c>
      <c r="P57" s="82">
        <f t="shared" si="11"/>
        <v>54.805499999999995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O58" s="82">
        <v>0.94</v>
      </c>
      <c r="P58" s="82">
        <f t="shared" si="11"/>
        <v>54.228599999999993</v>
      </c>
      <c r="T58" s="92" t="s">
        <v>109</v>
      </c>
      <c r="U58" s="129" t="s">
        <v>630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O59" s="82">
        <v>0.93</v>
      </c>
      <c r="P59" s="82">
        <f t="shared" si="11"/>
        <v>53.651699999999998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O60" s="82">
        <v>0.92</v>
      </c>
      <c r="P60" s="82">
        <f t="shared" si="11"/>
        <v>53.074800000000003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O61" s="82">
        <v>0.91</v>
      </c>
      <c r="P61" s="82">
        <f t="shared" si="11"/>
        <v>52.497900000000001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O62" s="82">
        <v>0.9</v>
      </c>
      <c r="P62" s="82">
        <f t="shared" si="11"/>
        <v>51.920999999999999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24:32" x14ac:dyDescent="0.25"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24:32" x14ac:dyDescent="0.25"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24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24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61" priority="13">
      <formula>F22&gt;0</formula>
    </cfRule>
    <cfRule type="expression" dxfId="60" priority="14">
      <formula>F22&lt;0</formula>
    </cfRule>
  </conditionalFormatting>
  <conditionalFormatting sqref="H22:H39">
    <cfRule type="expression" dxfId="59" priority="11">
      <formula>H22&gt;0</formula>
    </cfRule>
    <cfRule type="expression" dxfId="58" priority="12">
      <formula>H22&lt;0</formula>
    </cfRule>
  </conditionalFormatting>
  <conditionalFormatting sqref="Q8">
    <cfRule type="expression" dxfId="57" priority="7">
      <formula>Q8&gt;0</formula>
    </cfRule>
    <cfRule type="expression" dxfId="56" priority="8">
      <formula>Q8&lt;0</formula>
    </cfRule>
  </conditionalFormatting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M40">
    <cfRule type="expression" dxfId="53" priority="5">
      <formula>M40&gt;0</formula>
    </cfRule>
    <cfRule type="expression" dxfId="52" priority="6">
      <formula>M40&lt;0</formula>
    </cfRule>
  </conditionalFormatting>
  <conditionalFormatting sqref="J36">
    <cfRule type="expression" dxfId="51" priority="3">
      <formula>J36&gt;0</formula>
    </cfRule>
    <cfRule type="expression" dxfId="50" priority="4">
      <formula>J36&lt;0</formula>
    </cfRule>
  </conditionalFormatting>
  <conditionalFormatting sqref="J37">
    <cfRule type="expression" dxfId="1" priority="1">
      <formula>J37&gt;0</formula>
    </cfRule>
    <cfRule type="expression" dxfId="0" priority="2">
      <formula>J37&lt;0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34.159999999999997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34.159999999999997</v>
      </c>
      <c r="R4" s="499">
        <v>4.7000000000000002E-3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37.576000000000001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37.234400000000001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36.892800000000001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36.551200000000001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36.209599999999995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35.867999999999995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35.526399999999995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35.184799999999996</v>
      </c>
      <c r="Q49" s="2"/>
      <c r="T49" s="10" t="s">
        <v>104</v>
      </c>
      <c r="U49" s="10" t="s">
        <v>593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34.843199999999996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34.501599999999996</v>
      </c>
      <c r="Q51" s="2"/>
      <c r="T51" s="10" t="s">
        <v>105</v>
      </c>
      <c r="U51" s="10" t="s">
        <v>769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34.159999999999997</v>
      </c>
      <c r="Q52" s="2"/>
      <c r="T52" s="10" t="s">
        <v>106</v>
      </c>
      <c r="U52" s="10" t="s">
        <v>526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33.818399999999997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33.476799999999997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33.135199999999998</v>
      </c>
      <c r="T55" s="10" t="s">
        <v>108</v>
      </c>
      <c r="U55" s="10" t="s">
        <v>770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32.793599999999998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32.451999999999998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32.110399999999998</v>
      </c>
      <c r="T58" s="10" t="s">
        <v>109</v>
      </c>
      <c r="U58" s="10" t="s">
        <v>631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31.768799999999999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31.427199999999999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31.085599999999999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30.743999999999996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152.94999999999999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152.94999999999999</v>
      </c>
      <c r="R4" s="499">
        <v>1.1999999999999999E-3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168.245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166.71549999999999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165.18600000000001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163.65649999999999</v>
      </c>
      <c r="Q49" s="2"/>
      <c r="T49" s="92" t="s">
        <v>104</v>
      </c>
      <c r="U49" s="432" t="s">
        <v>632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162.12700000000001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160.5975</v>
      </c>
      <c r="Q51" s="2"/>
      <c r="T51" s="92" t="s">
        <v>105</v>
      </c>
      <c r="U51" s="432" t="s">
        <v>771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159.06799999999998</v>
      </c>
      <c r="Q52" s="2"/>
      <c r="T52" s="92" t="s">
        <v>106</v>
      </c>
      <c r="U52" s="432" t="s">
        <v>594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157.5385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156.00899999999999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154.4795</v>
      </c>
      <c r="Q55" s="2"/>
      <c r="T55" s="92" t="s">
        <v>108</v>
      </c>
      <c r="U55" s="432" t="s">
        <v>772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152.94999999999999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151.42049999999998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149.89099999999999</v>
      </c>
      <c r="Q58" s="2"/>
      <c r="T58" s="92" t="s">
        <v>109</v>
      </c>
      <c r="U58" s="432" t="s">
        <v>583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148.36149999999998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146.83199999999999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145.30249999999998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143.77299999999997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142.24349999999998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140.714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139.18449999999999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137.655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43.65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43.65</v>
      </c>
      <c r="R4" s="499">
        <v>6.8999999999999999E-3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48.015000000000001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47.578500000000005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47.142000000000003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46.705500000000001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46.268999999999998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45.832500000000003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45.396000000000001</v>
      </c>
      <c r="Q49" s="2"/>
      <c r="T49" s="92" t="s">
        <v>122</v>
      </c>
      <c r="U49" s="432" t="s">
        <v>402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44.959499999999998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44.522999999999996</v>
      </c>
      <c r="Q51" s="2"/>
      <c r="T51" s="92" t="s">
        <v>105</v>
      </c>
      <c r="U51" s="432" t="s">
        <v>773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44.086500000000001</v>
      </c>
      <c r="Q52" s="2"/>
      <c r="T52" s="92" t="s">
        <v>106</v>
      </c>
      <c r="U52" s="432" t="s">
        <v>483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43.65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43.213499999999996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42.777000000000001</v>
      </c>
      <c r="Q55" s="2"/>
      <c r="T55" s="92" t="s">
        <v>108</v>
      </c>
      <c r="U55" s="432" t="s">
        <v>774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42.340499999999999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41.903999999999996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41.467499999999994</v>
      </c>
      <c r="Q58" s="2"/>
      <c r="T58" s="92" t="s">
        <v>109</v>
      </c>
      <c r="U58" s="432" t="s">
        <v>633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41.030999999999999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40.594500000000004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40.158000000000001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39.721499999999999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39.284999999999997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112.41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112.41</v>
      </c>
      <c r="R4" s="499">
        <v>-8.0000000000000004E-4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123.65100000000001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122.52690000000001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121.4028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120.2787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119.1546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118.0305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116.9064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115.78230000000001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114.65819999999999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113.5341</v>
      </c>
      <c r="T49" s="92" t="s">
        <v>122</v>
      </c>
      <c r="U49" s="87" t="s">
        <v>402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112.41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111.2859</v>
      </c>
      <c r="T51" s="92" t="s">
        <v>105</v>
      </c>
      <c r="U51" s="87" t="s">
        <v>775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110.1618</v>
      </c>
      <c r="T52" s="92" t="s">
        <v>106</v>
      </c>
      <c r="U52" s="87" t="s">
        <v>561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109.03769999999999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107.91359999999999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106.78949999999999</v>
      </c>
      <c r="T55" s="92" t="s">
        <v>108</v>
      </c>
      <c r="U55" s="87" t="s">
        <v>776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105.66539999999999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104.54130000000001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103.41720000000001</v>
      </c>
      <c r="T58" s="92" t="s">
        <v>109</v>
      </c>
      <c r="U58" s="87" t="s">
        <v>634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102.2931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101.169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165.34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165.34</v>
      </c>
      <c r="R4" s="499">
        <v>-2.0000000000000001E-4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602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181.87400000000002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180.22060000000002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178.56720000000001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176.91380000000001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175.2604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173.607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171.95360000000002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170.30020000000002</v>
      </c>
      <c r="Q49" s="82"/>
      <c r="T49" s="92" t="s">
        <v>104</v>
      </c>
      <c r="U49" s="87" t="s">
        <v>577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168.64680000000001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166.99340000000001</v>
      </c>
      <c r="Q51" s="82"/>
      <c r="T51" s="92" t="s">
        <v>105</v>
      </c>
      <c r="U51" s="87" t="s">
        <v>777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165.34</v>
      </c>
      <c r="Q52" s="82"/>
      <c r="T52" s="92" t="s">
        <v>106</v>
      </c>
      <c r="U52" s="87" t="s">
        <v>572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163.6866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162.03319999999999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160.37979999999999</v>
      </c>
      <c r="Q55" s="82"/>
      <c r="T55" s="92" t="s">
        <v>108</v>
      </c>
      <c r="U55" s="87" t="s">
        <v>778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158.72639999999998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157.07300000000001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155.4196</v>
      </c>
      <c r="Q58" s="82"/>
      <c r="T58" s="92" t="s">
        <v>109</v>
      </c>
      <c r="U58" s="87" t="s">
        <v>635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153.7662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152.11280000000002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150.45940000000002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148.80600000000001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2017-04-06T23:44:50Z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