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7" i="35"/>
  <c r="N61" i="35"/>
  <c r="N9" i="35"/>
  <c r="N8" i="35"/>
  <c r="N60" i="35"/>
  <c r="N13" i="35"/>
  <c r="N59" i="35"/>
  <c r="N58" i="35"/>
  <c r="N57" i="35"/>
  <c r="N56" i="35"/>
  <c r="N55" i="35"/>
  <c r="N54" i="35"/>
  <c r="N53" i="35"/>
  <c r="N10" i="35"/>
  <c r="N22" i="35"/>
  <c r="N52" i="35"/>
  <c r="N51" i="35"/>
  <c r="N11" i="35"/>
  <c r="N50" i="35"/>
  <c r="N49" i="35"/>
  <c r="N48" i="35"/>
  <c r="N47" i="35"/>
  <c r="N46" i="35"/>
  <c r="N45" i="35"/>
  <c r="N44" i="35"/>
  <c r="N43" i="35"/>
  <c r="N42" i="35"/>
  <c r="N16" i="35"/>
  <c r="N41" i="35"/>
  <c r="N4" i="35"/>
  <c r="N40" i="35"/>
  <c r="N15" i="35"/>
  <c r="N5" i="35"/>
  <c r="N21" i="35"/>
  <c r="N39" i="35"/>
  <c r="N38" i="35"/>
  <c r="N20" i="35"/>
  <c r="N6" i="35"/>
  <c r="N12" i="35"/>
  <c r="N37" i="35"/>
  <c r="N36" i="35"/>
  <c r="N3" i="35"/>
  <c r="N2" i="35"/>
  <c r="N14" i="35"/>
  <c r="N35" i="35"/>
  <c r="N34" i="35"/>
  <c r="N33" i="35"/>
  <c r="N32" i="35"/>
  <c r="N31" i="35"/>
  <c r="N30" i="35"/>
  <c r="N29" i="35"/>
  <c r="N18" i="35"/>
  <c r="N28" i="35"/>
  <c r="N27" i="35"/>
  <c r="N17" i="35"/>
  <c r="N26" i="35"/>
  <c r="N25" i="35"/>
  <c r="N19" i="35"/>
  <c r="N24" i="35"/>
  <c r="N23" i="35"/>
  <c r="F31" i="84"/>
  <c r="H31" i="84"/>
  <c r="G31" i="84"/>
  <c r="F6" i="84"/>
  <c r="D508" i="38"/>
  <c r="E508" i="38"/>
  <c r="G508" i="38"/>
  <c r="H508" i="38"/>
  <c r="K508" i="38"/>
  <c r="L508" i="38"/>
  <c r="O508" i="38" s="1"/>
  <c r="P508" i="38" s="1"/>
  <c r="M508" i="38"/>
  <c r="T508" i="38" s="1"/>
  <c r="N508" i="38"/>
  <c r="R508" i="38"/>
  <c r="U508" i="38"/>
  <c r="V508" i="38" l="1"/>
  <c r="W508" i="38" s="1"/>
  <c r="D507" i="38"/>
  <c r="E507" i="38"/>
  <c r="G507" i="38"/>
  <c r="H507" i="38"/>
  <c r="K507" i="38"/>
  <c r="L507" i="38"/>
  <c r="O507" i="38" s="1"/>
  <c r="P507" i="38" s="1"/>
  <c r="M507" i="38"/>
  <c r="T507" i="38" s="1"/>
  <c r="N507" i="38"/>
  <c r="R507" i="38"/>
  <c r="U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V507" i="38" l="1"/>
  <c r="W507" i="38" s="1"/>
  <c r="F104" i="25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P506" i="38" s="1"/>
  <c r="M506" i="38"/>
  <c r="T506" i="38" s="1"/>
  <c r="N506" i="38"/>
  <c r="R506" i="38"/>
  <c r="U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V506" i="38" l="1"/>
  <c r="W506" i="38" s="1"/>
  <c r="D505" i="38"/>
  <c r="E505" i="38"/>
  <c r="G505" i="38"/>
  <c r="H505" i="38"/>
  <c r="K505" i="38"/>
  <c r="L505" i="38"/>
  <c r="O505" i="38" s="1"/>
  <c r="P505" i="38" s="1"/>
  <c r="M505" i="38"/>
  <c r="T505" i="38" s="1"/>
  <c r="R505" i="38"/>
  <c r="U505" i="38"/>
  <c r="V505" i="38" l="1"/>
  <c r="N505" i="38"/>
  <c r="W505" i="38" s="1"/>
  <c r="D504" i="38"/>
  <c r="E504" i="38"/>
  <c r="G504" i="38"/>
  <c r="H504" i="38"/>
  <c r="K504" i="38"/>
  <c r="L504" i="38" s="1"/>
  <c r="M504" i="38"/>
  <c r="T504" i="38" s="1"/>
  <c r="N504" i="38"/>
  <c r="R504" i="38"/>
  <c r="U504" i="38"/>
  <c r="O504" i="38" l="1"/>
  <c r="P504" i="38" s="1"/>
  <c r="V504" i="38"/>
  <c r="W504" i="38" s="1"/>
  <c r="D503" i="38"/>
  <c r="E503" i="38"/>
  <c r="G503" i="38"/>
  <c r="H503" i="38"/>
  <c r="K503" i="38"/>
  <c r="L503" i="38"/>
  <c r="O503" i="38" s="1"/>
  <c r="P503" i="38" s="1"/>
  <c r="M503" i="38"/>
  <c r="T503" i="38" s="1"/>
  <c r="N503" i="38"/>
  <c r="R503" i="38"/>
  <c r="U503" i="38"/>
  <c r="V503" i="38" l="1"/>
  <c r="W503" i="38" s="1"/>
  <c r="D502" i="38"/>
  <c r="E502" i="38"/>
  <c r="G502" i="38"/>
  <c r="H502" i="38"/>
  <c r="K502" i="38"/>
  <c r="L502" i="38"/>
  <c r="O502" i="38" s="1"/>
  <c r="P502" i="38" s="1"/>
  <c r="M502" i="38"/>
  <c r="T502" i="38" s="1"/>
  <c r="R502" i="38"/>
  <c r="U502" i="38"/>
  <c r="N502" i="38" l="1"/>
  <c r="W502" i="38" s="1"/>
  <c r="V502" i="38"/>
  <c r="F30" i="84"/>
  <c r="G30" i="84"/>
  <c r="H30" i="84"/>
  <c r="F29" i="84"/>
  <c r="G29" i="84"/>
  <c r="H29" i="84"/>
  <c r="F31" i="70"/>
  <c r="G31" i="70"/>
  <c r="H31" i="70"/>
  <c r="F18" i="77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U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P501" i="38" s="1"/>
  <c r="V501" i="38"/>
  <c r="N501" i="38"/>
  <c r="D500" i="38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F35" i="77"/>
  <c r="H35" i="77"/>
  <c r="G35" i="77"/>
  <c r="F7" i="77"/>
  <c r="W501" i="38" l="1"/>
  <c r="V500" i="38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M85" i="81"/>
  <c r="K19" i="81"/>
  <c r="H85" i="81"/>
  <c r="K85" i="81"/>
  <c r="F85" i="81"/>
  <c r="H19" i="81"/>
  <c r="F19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M19" i="78"/>
  <c r="F19" i="78"/>
  <c r="C19" i="78"/>
  <c r="H85" i="78"/>
  <c r="F85" i="78"/>
  <c r="K85" i="78"/>
  <c r="C85" i="78"/>
  <c r="M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F85" i="77"/>
  <c r="K85" i="77"/>
  <c r="C85" i="77"/>
  <c r="M19" i="77"/>
  <c r="F19" i="77"/>
  <c r="C19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K18" i="74"/>
  <c r="M24" i="40"/>
  <c r="H50" i="25"/>
  <c r="F18" i="74"/>
  <c r="F19" i="75"/>
  <c r="C19" i="75"/>
  <c r="F50" i="25"/>
  <c r="C50" i="25"/>
  <c r="K19" i="45"/>
  <c r="M19" i="45"/>
  <c r="H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3" i="57"/>
  <c r="C23" i="57"/>
  <c r="F25" i="31"/>
  <c r="C25" i="31"/>
  <c r="M19" i="61"/>
  <c r="F19" i="61"/>
  <c r="C19" i="61"/>
  <c r="K81" i="61"/>
  <c r="C81" i="61"/>
  <c r="H81" i="61"/>
  <c r="F81" i="61"/>
  <c r="K19" i="61"/>
  <c r="H19" i="61"/>
  <c r="F19" i="45"/>
  <c r="C19" i="45"/>
  <c r="K23" i="57"/>
  <c r="K29" i="51"/>
  <c r="H29" i="51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<sst xmlns="http://schemas.openxmlformats.org/spreadsheetml/2006/main" count="6162" uniqueCount="830">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</sst>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6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60"/>
      <tableStyleElement type="headerRow" dxfId="185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670576"/>
        <c:axId val="433239904"/>
      </c:scatterChart>
      <c:valAx>
        <c:axId val="43267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39904"/>
        <c:crosses val="autoZero"/>
        <c:crossBetween val="midCat"/>
      </c:valAx>
      <c:valAx>
        <c:axId val="43323990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67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03344"/>
        <c:axId val="442502232"/>
      </c:scatterChart>
      <c:valAx>
        <c:axId val="20750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02232"/>
        <c:crosses val="autoZero"/>
        <c:crossBetween val="midCat"/>
      </c:valAx>
      <c:valAx>
        <c:axId val="4425022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0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649432"/>
        <c:axId val="442649816"/>
      </c:scatterChart>
      <c:valAx>
        <c:axId val="44264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49816"/>
        <c:crosses val="autoZero"/>
        <c:crossBetween val="midCat"/>
      </c:valAx>
      <c:valAx>
        <c:axId val="4426498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4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91720"/>
        <c:axId val="452724152"/>
      </c:scatterChart>
      <c:valAx>
        <c:axId val="45269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24152"/>
        <c:crosses val="autoZero"/>
        <c:crossBetween val="midCat"/>
      </c:valAx>
      <c:valAx>
        <c:axId val="4527241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9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96664"/>
        <c:axId val="204397448"/>
      </c:scatterChart>
      <c:valAx>
        <c:axId val="20439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97448"/>
        <c:crosses val="autoZero"/>
        <c:crossBetween val="midCat"/>
      </c:valAx>
      <c:valAx>
        <c:axId val="20439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9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39264"/>
        <c:axId val="452839656"/>
      </c:scatterChart>
      <c:valAx>
        <c:axId val="45283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39656"/>
        <c:crosses val="autoZero"/>
        <c:crossBetween val="midCat"/>
      </c:valAx>
      <c:valAx>
        <c:axId val="45283965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39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40440"/>
        <c:axId val="452840832"/>
      </c:scatterChart>
      <c:valAx>
        <c:axId val="452840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40832"/>
        <c:crosses val="autoZero"/>
        <c:crossBetween val="midCat"/>
      </c:valAx>
      <c:valAx>
        <c:axId val="4528408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404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229920"/>
        <c:axId val="453230312"/>
      </c:lineChart>
      <c:dateAx>
        <c:axId val="453229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30312"/>
        <c:crosses val="autoZero"/>
        <c:auto val="1"/>
        <c:lblOffset val="100"/>
        <c:baseTimeUnit val="days"/>
      </c:dateAx>
      <c:valAx>
        <c:axId val="4532303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2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397056"/>
        <c:axId val="453233448"/>
      </c:lineChart>
      <c:dateAx>
        <c:axId val="20439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33448"/>
        <c:crosses val="autoZero"/>
        <c:auto val="1"/>
        <c:lblOffset val="100"/>
        <c:baseTimeUnit val="days"/>
      </c:dateAx>
      <c:valAx>
        <c:axId val="4532334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9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83096"/>
        <c:axId val="453883488"/>
      </c:lineChart>
      <c:dateAx>
        <c:axId val="453883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83488"/>
        <c:crosses val="autoZero"/>
        <c:auto val="1"/>
        <c:lblOffset val="100"/>
        <c:baseTimeUnit val="days"/>
      </c:dateAx>
      <c:valAx>
        <c:axId val="4538834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8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498296"/>
        <c:axId val="454498688"/>
      </c:lineChart>
      <c:dateAx>
        <c:axId val="45449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98688"/>
        <c:crosses val="autoZero"/>
        <c:auto val="1"/>
        <c:lblOffset val="100"/>
        <c:baseTimeUnit val="days"/>
      </c:dateAx>
      <c:valAx>
        <c:axId val="4544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9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00648"/>
        <c:axId val="454501040"/>
      </c:lineChart>
      <c:dateAx>
        <c:axId val="45450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1040"/>
        <c:crosses val="autoZero"/>
        <c:auto val="1"/>
        <c:lblOffset val="100"/>
        <c:baseTimeUnit val="days"/>
      </c:dateAx>
      <c:valAx>
        <c:axId val="454501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411656"/>
        <c:axId val="455412048"/>
      </c:lineChart>
      <c:dateAx>
        <c:axId val="455411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12048"/>
        <c:crosses val="autoZero"/>
        <c:auto val="1"/>
        <c:lblOffset val="100"/>
        <c:baseTimeUnit val="days"/>
      </c:dateAx>
      <c:valAx>
        <c:axId val="45541204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1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033472"/>
        <c:axId val="454033864"/>
      </c:lineChart>
      <c:dateAx>
        <c:axId val="454033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33864"/>
        <c:crosses val="autoZero"/>
        <c:auto val="1"/>
        <c:lblOffset val="100"/>
        <c:baseTimeUnit val="days"/>
      </c:dateAx>
      <c:valAx>
        <c:axId val="4540338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3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035824"/>
        <c:axId val="454036216"/>
      </c:lineChart>
      <c:dateAx>
        <c:axId val="45403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36216"/>
        <c:crosses val="autoZero"/>
        <c:auto val="1"/>
        <c:lblOffset val="100"/>
        <c:baseTimeUnit val="days"/>
      </c:dateAx>
      <c:valAx>
        <c:axId val="4540362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3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143744"/>
        <c:axId val="456144136"/>
      </c:lineChart>
      <c:catAx>
        <c:axId val="45614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44136"/>
        <c:crosses val="autoZero"/>
        <c:auto val="1"/>
        <c:lblAlgn val="ctr"/>
        <c:lblOffset val="100"/>
        <c:noMultiLvlLbl val="0"/>
      </c:catAx>
      <c:valAx>
        <c:axId val="456144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4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716136"/>
        <c:axId val="456716528"/>
      </c:lineChart>
      <c:dateAx>
        <c:axId val="45671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16528"/>
        <c:crosses val="autoZero"/>
        <c:auto val="1"/>
        <c:lblOffset val="100"/>
        <c:baseTimeUnit val="days"/>
      </c:dateAx>
      <c:valAx>
        <c:axId val="456716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1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63968"/>
        <c:axId val="467364360"/>
      </c:lineChart>
      <c:dateAx>
        <c:axId val="467363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64360"/>
        <c:crosses val="autoZero"/>
        <c:auto val="1"/>
        <c:lblOffset val="100"/>
        <c:baseTimeUnit val="days"/>
      </c:dateAx>
      <c:valAx>
        <c:axId val="467364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6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604456"/>
        <c:axId val="466604848"/>
      </c:lineChart>
      <c:dateAx>
        <c:axId val="46660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04848"/>
        <c:crosses val="autoZero"/>
        <c:auto val="1"/>
        <c:lblOffset val="100"/>
        <c:baseTimeUnit val="days"/>
      </c:dateAx>
      <c:valAx>
        <c:axId val="4666048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0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41784"/>
        <c:axId val="466742176"/>
      </c:lineChart>
      <c:catAx>
        <c:axId val="46674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42176"/>
        <c:crosses val="autoZero"/>
        <c:auto val="1"/>
        <c:lblAlgn val="ctr"/>
        <c:lblOffset val="100"/>
        <c:noMultiLvlLbl val="0"/>
      </c:catAx>
      <c:valAx>
        <c:axId val="466742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4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44920"/>
        <c:axId val="487768152"/>
      </c:lineChart>
      <c:dateAx>
        <c:axId val="46674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68152"/>
        <c:crosses val="autoZero"/>
        <c:auto val="1"/>
        <c:lblOffset val="100"/>
        <c:baseTimeUnit val="days"/>
      </c:dateAx>
      <c:valAx>
        <c:axId val="487768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4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70112"/>
        <c:axId val="487770504"/>
      </c:lineChart>
      <c:catAx>
        <c:axId val="487770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0504"/>
        <c:crosses val="autoZero"/>
        <c:auto val="1"/>
        <c:lblAlgn val="ctr"/>
        <c:lblOffset val="100"/>
        <c:noMultiLvlLbl val="0"/>
      </c:catAx>
      <c:valAx>
        <c:axId val="4877705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28144"/>
        <c:axId val="477828536"/>
      </c:lineChart>
      <c:dateAx>
        <c:axId val="47782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28536"/>
        <c:crosses val="autoZero"/>
        <c:auto val="1"/>
        <c:lblOffset val="100"/>
        <c:baseTimeUnit val="days"/>
      </c:dateAx>
      <c:valAx>
        <c:axId val="477828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2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30496"/>
        <c:axId val="477830888"/>
      </c:lineChart>
      <c:catAx>
        <c:axId val="477830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30888"/>
        <c:crosses val="autoZero"/>
        <c:auto val="1"/>
        <c:lblAlgn val="ctr"/>
        <c:lblOffset val="100"/>
        <c:noMultiLvlLbl val="0"/>
      </c:catAx>
      <c:valAx>
        <c:axId val="477830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3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542800"/>
        <c:axId val="518543192"/>
      </c:lineChart>
      <c:dateAx>
        <c:axId val="51854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543192"/>
        <c:crosses val="autoZero"/>
        <c:auto val="1"/>
        <c:lblOffset val="100"/>
        <c:baseTimeUnit val="days"/>
      </c:dateAx>
      <c:valAx>
        <c:axId val="5185431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54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545152"/>
        <c:axId val="518505128"/>
      </c:lineChart>
      <c:dateAx>
        <c:axId val="51854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505128"/>
        <c:crosses val="autoZero"/>
        <c:auto val="1"/>
        <c:lblOffset val="100"/>
        <c:baseTimeUnit val="days"/>
      </c:dateAx>
      <c:valAx>
        <c:axId val="5185051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54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507088"/>
        <c:axId val="518507480"/>
      </c:lineChart>
      <c:dateAx>
        <c:axId val="518507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507480"/>
        <c:crosses val="autoZero"/>
        <c:auto val="1"/>
        <c:lblOffset val="100"/>
        <c:baseTimeUnit val="days"/>
      </c:dateAx>
      <c:valAx>
        <c:axId val="5185074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50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928728"/>
        <c:axId val="529929120"/>
      </c:lineChart>
      <c:dateAx>
        <c:axId val="529928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929120"/>
        <c:crosses val="autoZero"/>
        <c:auto val="1"/>
        <c:lblOffset val="100"/>
        <c:baseTimeUnit val="days"/>
      </c:dateAx>
      <c:valAx>
        <c:axId val="5299291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92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33024"/>
        <c:axId val="529233416"/>
      </c:lineChart>
      <c:dateAx>
        <c:axId val="5292330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33416"/>
        <c:crosses val="autoZero"/>
        <c:auto val="0"/>
        <c:lblOffset val="100"/>
        <c:baseTimeUnit val="days"/>
      </c:dateAx>
      <c:valAx>
        <c:axId val="5292334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3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37336"/>
        <c:axId val="529237728"/>
      </c:lineChart>
      <c:dateAx>
        <c:axId val="529237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37728"/>
        <c:crosses val="autoZero"/>
        <c:auto val="1"/>
        <c:lblOffset val="100"/>
        <c:baseTimeUnit val="days"/>
      </c:dateAx>
      <c:valAx>
        <c:axId val="529237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3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39688"/>
        <c:axId val="529240080"/>
      </c:lineChart>
      <c:catAx>
        <c:axId val="529239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40080"/>
        <c:crosses val="autoZero"/>
        <c:auto val="1"/>
        <c:lblAlgn val="ctr"/>
        <c:lblOffset val="100"/>
        <c:noMultiLvlLbl val="0"/>
      </c:catAx>
      <c:valAx>
        <c:axId val="529240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3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089928"/>
        <c:axId val="530090320"/>
      </c:lineChart>
      <c:catAx>
        <c:axId val="530089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090320"/>
        <c:crosses val="autoZero"/>
        <c:auto val="1"/>
        <c:lblAlgn val="ctr"/>
        <c:lblOffset val="100"/>
        <c:noMultiLvlLbl val="0"/>
      </c:catAx>
      <c:valAx>
        <c:axId val="5300903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08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092280"/>
        <c:axId val="530092672"/>
      </c:lineChart>
      <c:catAx>
        <c:axId val="530092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092672"/>
        <c:crosses val="autoZero"/>
        <c:auto val="1"/>
        <c:lblAlgn val="ctr"/>
        <c:lblOffset val="100"/>
        <c:noMultiLvlLbl val="0"/>
      </c:catAx>
      <c:valAx>
        <c:axId val="5300926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09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165704"/>
        <c:axId val="541166096"/>
      </c:lineChart>
      <c:dateAx>
        <c:axId val="54116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66096"/>
        <c:crosses val="autoZero"/>
        <c:auto val="1"/>
        <c:lblOffset val="100"/>
        <c:baseTimeUnit val="days"/>
      </c:dateAx>
      <c:valAx>
        <c:axId val="5411660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6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169624"/>
        <c:axId val="541170016"/>
      </c:lineChart>
      <c:dateAx>
        <c:axId val="54116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70016"/>
        <c:crosses val="autoZero"/>
        <c:auto val="1"/>
        <c:lblOffset val="100"/>
        <c:baseTimeUnit val="days"/>
      </c:dateAx>
      <c:valAx>
        <c:axId val="5411700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6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698640"/>
        <c:axId val="541699032"/>
      </c:lineChart>
      <c:catAx>
        <c:axId val="54169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99032"/>
        <c:crosses val="autoZero"/>
        <c:auto val="1"/>
        <c:lblAlgn val="ctr"/>
        <c:lblOffset val="100"/>
        <c:noMultiLvlLbl val="0"/>
      </c:catAx>
      <c:valAx>
        <c:axId val="5416990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9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700992"/>
        <c:axId val="541701384"/>
      </c:lineChart>
      <c:catAx>
        <c:axId val="541700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01384"/>
        <c:crosses val="autoZero"/>
        <c:auto val="1"/>
        <c:lblAlgn val="ctr"/>
        <c:lblOffset val="100"/>
        <c:noMultiLvlLbl val="0"/>
      </c:catAx>
      <c:valAx>
        <c:axId val="541701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0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867224"/>
        <c:axId val="543867616"/>
      </c:lineChart>
      <c:dateAx>
        <c:axId val="543867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67616"/>
        <c:crosses val="autoZero"/>
        <c:auto val="1"/>
        <c:lblOffset val="100"/>
        <c:baseTimeUnit val="days"/>
      </c:dateAx>
      <c:valAx>
        <c:axId val="5438676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6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3" dataDxfId="1622">
  <autoFilter ref="O15:W26"/>
  <tableColumns count="9">
    <tableColumn id="1" name="Date" dataDxfId="1621"/>
    <tableColumn id="2" name="Quarter" dataDxfId="1620"/>
    <tableColumn id="3" name="Time" dataDxfId="1619"/>
    <tableColumn id="4" name="EPS estimate" dataDxfId="1618"/>
    <tableColumn id="5" name="EPS Actual" dataDxfId="1617"/>
    <tableColumn id="6" name="Sales Estiamte (B)" dataDxfId="1616"/>
    <tableColumn id="7" name="Sales Actual (B)" dataDxfId="1615"/>
    <tableColumn id="8" name="Guidance" dataDxfId="1614"/>
    <tableColumn id="9" name="Reaction" dataDxfId="16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0" dataDxfId="1219">
  <autoFilter ref="O14:W25"/>
  <tableColumns count="9">
    <tableColumn id="1" name="Date" dataDxfId="1218"/>
    <tableColumn id="2" name="Quarter" dataDxfId="1217"/>
    <tableColumn id="3" name="Time" dataDxfId="1216"/>
    <tableColumn id="4" name="EPS estimate" dataDxfId="1215"/>
    <tableColumn id="5" name="EPS Actual" dataDxfId="1214"/>
    <tableColumn id="6" name="Sales Estiamte (B)" dataDxfId="1213"/>
    <tableColumn id="7" name="Sales Actual (B)" dataDxfId="1212"/>
    <tableColumn id="8" name="Guidance" dataDxfId="1211"/>
    <tableColumn id="9" name="Reaction" dataDxfId="1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9" dataDxfId="1148">
  <autoFilter ref="O15:W26"/>
  <tableColumns count="9">
    <tableColumn id="1" name="Date" dataDxfId="1147"/>
    <tableColumn id="2" name="Quarter" dataDxfId="1146"/>
    <tableColumn id="3" name="Time" dataDxfId="1145"/>
    <tableColumn id="4" name="EPS estimate" dataDxfId="1144"/>
    <tableColumn id="5" name="EPS Actual" dataDxfId="1143"/>
    <tableColumn id="6" name="Sales Estiamte (B)" dataDxfId="1142"/>
    <tableColumn id="7" name="Sales Actual (B)" dataDxfId="1141"/>
    <tableColumn id="8" name="Guidance" dataDxfId="1140"/>
    <tableColumn id="9" name="Reaction" dataDxfId="113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" activePane="bottomLeft" state="frozen"/>
      <selection pane="bottomLeft" activeCell="R8" sqref="R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1" ht="21.95" customHeight="1" x14ac:dyDescent="0.25">
      <c r="A2" s="51"/>
      <c r="B2" s="51"/>
      <c r="C2" s="51"/>
      <c r="E2" s="22" t="s">
        <v>50</v>
      </c>
      <c r="F2" s="244">
        <v>13.71</v>
      </c>
      <c r="G2" s="244">
        <v>15.990389062499997</v>
      </c>
      <c r="H2" s="49">
        <v>6400</v>
      </c>
      <c r="I2" s="48">
        <v>102338.48999999998</v>
      </c>
      <c r="J2" s="369">
        <v>-14594.489999999976</v>
      </c>
      <c r="K2" s="356">
        <v>-0.14260997988146959</v>
      </c>
      <c r="L2" s="48">
        <v>21.081000001649954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5.8999999999999999E-3</v>
      </c>
      <c r="R2" s="48"/>
      <c r="S2" s="48"/>
    </row>
    <row r="3" spans="1:21" ht="21.95" customHeight="1" x14ac:dyDescent="0.25">
      <c r="A3" s="50"/>
      <c r="B3" s="50"/>
      <c r="C3" s="51"/>
      <c r="E3" s="22" t="s">
        <v>197</v>
      </c>
      <c r="F3" s="244">
        <v>21.47</v>
      </c>
      <c r="G3" s="244">
        <v>29.412385</v>
      </c>
      <c r="H3" s="332">
        <v>2000</v>
      </c>
      <c r="I3" s="48">
        <v>58824.770000000004</v>
      </c>
      <c r="J3" s="369">
        <v>-15884.770000000004</v>
      </c>
      <c r="K3" s="356">
        <v>-0.27003539495352047</v>
      </c>
      <c r="L3" s="369">
        <v>-14136.80000000001</v>
      </c>
      <c r="M3">
        <v>2000</v>
      </c>
      <c r="N3" s="366" t="str">
        <f>HYPERLINK("http://finance.yahoo.com/q?s=" &amp; E3, "Link")</f>
        <v>Link</v>
      </c>
      <c r="O3" s="134">
        <v>1.6299999999999999E-2</v>
      </c>
      <c r="P3" s="134">
        <v>5.5999999999999999E-3</v>
      </c>
      <c r="Q3" s="148"/>
      <c r="R3" s="48"/>
      <c r="S3" s="48"/>
    </row>
    <row r="4" spans="1:21" ht="21.95" customHeight="1" x14ac:dyDescent="0.25">
      <c r="A4" s="50"/>
      <c r="B4" s="50"/>
      <c r="C4" s="51"/>
      <c r="E4" s="22" t="s">
        <v>228</v>
      </c>
      <c r="F4" s="244">
        <v>21.65</v>
      </c>
      <c r="G4" s="244">
        <v>23.896962500000001</v>
      </c>
      <c r="H4" s="332">
        <v>800</v>
      </c>
      <c r="I4" s="48">
        <v>19117.57</v>
      </c>
      <c r="J4" s="369">
        <v>-1797.5699999999997</v>
      </c>
      <c r="K4" s="356">
        <v>-9.4027117463150484E-2</v>
      </c>
      <c r="L4" s="369">
        <v>-345.31000000000131</v>
      </c>
      <c r="M4">
        <v>800</v>
      </c>
      <c r="N4" s="366" t="str">
        <f>HYPERLINK("http://finance.yahoo.com/q?s=" &amp; E4, "Link")</f>
        <v>Link</v>
      </c>
      <c r="O4" s="134">
        <v>2.771362586605081E-2</v>
      </c>
      <c r="P4" s="134">
        <v>2.9499999999999998E-2</v>
      </c>
      <c r="Q4" s="148"/>
      <c r="R4" s="48"/>
      <c r="S4" s="48"/>
    </row>
    <row r="5" spans="1:21" ht="21.95" customHeight="1" x14ac:dyDescent="0.25">
      <c r="A5" s="50"/>
      <c r="B5" s="50"/>
      <c r="C5" s="51"/>
      <c r="E5" s="22" t="s">
        <v>805</v>
      </c>
      <c r="F5" s="244">
        <v>67.290000000000006</v>
      </c>
      <c r="G5" s="244">
        <v>73.64</v>
      </c>
      <c r="H5" s="332">
        <v>250</v>
      </c>
      <c r="I5" s="48">
        <v>18410</v>
      </c>
      <c r="J5" s="369">
        <v>-1587.5</v>
      </c>
      <c r="K5" s="356">
        <v>-8.6230309614339959E-2</v>
      </c>
      <c r="L5" s="369">
        <v>-1587.5</v>
      </c>
      <c r="M5">
        <v>50</v>
      </c>
      <c r="N5" s="366" t="str">
        <f>HYPERLINK("http://finance.yahoo.com/q?s=" &amp; E5, "Link")</f>
        <v>Link</v>
      </c>
      <c r="O5" s="134">
        <v>0</v>
      </c>
      <c r="P5" s="134">
        <v>-3.3E-3</v>
      </c>
      <c r="Q5" s="48"/>
      <c r="R5" s="48"/>
      <c r="S5" s="48"/>
      <c r="T5" s="48"/>
    </row>
    <row r="6" spans="1:21" ht="21.95" customHeight="1" x14ac:dyDescent="0.25">
      <c r="A6" s="50"/>
      <c r="B6" s="50"/>
      <c r="C6" s="51"/>
      <c r="E6" s="22" t="s">
        <v>737</v>
      </c>
      <c r="F6" s="244">
        <v>84.25</v>
      </c>
      <c r="G6" s="244">
        <v>102.10473333333333</v>
      </c>
      <c r="H6" s="49">
        <v>150</v>
      </c>
      <c r="I6" s="48">
        <v>15315.71</v>
      </c>
      <c r="J6" s="369">
        <v>-2678.2099999999991</v>
      </c>
      <c r="K6" s="356">
        <v>-0.17486685240188013</v>
      </c>
      <c r="L6" s="48">
        <v>-2678.2099999999991</v>
      </c>
      <c r="M6">
        <v>75</v>
      </c>
      <c r="N6" s="366" t="str">
        <f>HYPERLINK("http://finance.yahoo.com/q?s=" &amp; E6, "Link")</f>
        <v>Link</v>
      </c>
      <c r="O6" s="134">
        <v>2.8E-3</v>
      </c>
      <c r="P6" s="134">
        <v>-1.9300000000000001E-2</v>
      </c>
      <c r="Q6" s="48"/>
      <c r="R6" s="48"/>
      <c r="S6" s="48"/>
      <c r="T6" s="48"/>
    </row>
    <row r="7" spans="1:21" ht="21.95" customHeight="1" x14ac:dyDescent="0.25">
      <c r="A7" s="50"/>
      <c r="B7" s="51"/>
      <c r="C7" s="51"/>
      <c r="E7" s="22" t="s">
        <v>171</v>
      </c>
      <c r="F7" s="244">
        <v>51.79</v>
      </c>
      <c r="G7" s="244">
        <v>56.998000000000012</v>
      </c>
      <c r="H7" s="49">
        <v>200</v>
      </c>
      <c r="I7" s="48">
        <v>11399.600000000002</v>
      </c>
      <c r="J7" s="369">
        <v>-1041.6000000000022</v>
      </c>
      <c r="K7" s="356">
        <v>-9.1371627074634407E-2</v>
      </c>
      <c r="L7" s="48">
        <v>-991.65000000000236</v>
      </c>
      <c r="M7">
        <v>100</v>
      </c>
      <c r="N7" s="366" t="str">
        <f>HYPERLINK("http://finance.yahoo.com/q?s=" &amp; E7, "Link")</f>
        <v>Link</v>
      </c>
      <c r="O7" s="134">
        <v>3.2500000000000001E-2</v>
      </c>
      <c r="P7" s="134">
        <v>2.3E-3</v>
      </c>
      <c r="Q7" s="148"/>
      <c r="R7" s="48"/>
      <c r="S7" s="48"/>
    </row>
    <row r="8" spans="1:21" ht="21.95" customHeight="1" x14ac:dyDescent="0.25">
      <c r="A8" s="50"/>
      <c r="B8" s="50"/>
      <c r="C8" s="51"/>
      <c r="E8" s="22" t="s">
        <v>9</v>
      </c>
      <c r="F8" s="244">
        <v>11.31</v>
      </c>
      <c r="G8" s="244">
        <v>38.382406015037596</v>
      </c>
      <c r="H8" s="332">
        <v>266</v>
      </c>
      <c r="I8" s="48">
        <v>10209.720000000001</v>
      </c>
      <c r="J8" s="369">
        <v>-7201.2600000000011</v>
      </c>
      <c r="K8" s="356">
        <v>-0.70533374078819</v>
      </c>
      <c r="L8" s="369">
        <v>-6766.3300000000008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-1.7399999999999999E-2</v>
      </c>
      <c r="R8" s="48"/>
    </row>
    <row r="9" spans="1:21" ht="21.95" customHeight="1" x14ac:dyDescent="0.25">
      <c r="A9" s="50"/>
      <c r="B9" s="51"/>
      <c r="C9" s="51"/>
      <c r="E9" s="22" t="s">
        <v>55</v>
      </c>
      <c r="F9" s="244">
        <v>80.099999999999994</v>
      </c>
      <c r="G9" s="244">
        <v>80.891000000000005</v>
      </c>
      <c r="H9" s="49">
        <v>100</v>
      </c>
      <c r="I9" s="48">
        <v>8089.1</v>
      </c>
      <c r="J9" s="369">
        <v>-79.100000000001273</v>
      </c>
      <c r="K9" s="356">
        <v>-9.7785909433683715E-3</v>
      </c>
      <c r="L9" s="48">
        <v>579.56999999999698</v>
      </c>
      <c r="M9">
        <v>50</v>
      </c>
      <c r="N9" s="366" t="str">
        <f>HYPERLINK("http://finance.yahoo.com/q?s=" &amp; E9, "Link")</f>
        <v>Link</v>
      </c>
      <c r="O9" s="134">
        <v>3.0599999999999999E-2</v>
      </c>
      <c r="P9" s="134">
        <v>-8.9999999999999998E-4</v>
      </c>
      <c r="S9" s="48"/>
    </row>
    <row r="10" spans="1:21" ht="21.95" customHeight="1" x14ac:dyDescent="0.25">
      <c r="A10" s="155"/>
      <c r="B10" s="50"/>
      <c r="C10" s="51"/>
      <c r="E10" s="22" t="s">
        <v>174</v>
      </c>
      <c r="F10" s="244">
        <v>40.39</v>
      </c>
      <c r="G10" s="244">
        <v>42.495000000000005</v>
      </c>
      <c r="H10" s="332">
        <v>180</v>
      </c>
      <c r="I10" s="48">
        <v>7649.1</v>
      </c>
      <c r="J10" s="369">
        <v>-378.90000000000055</v>
      </c>
      <c r="K10" s="356">
        <v>-4.9535239439934195E-2</v>
      </c>
      <c r="L10" s="369">
        <v>-303.88000000000056</v>
      </c>
      <c r="M10">
        <v>110</v>
      </c>
      <c r="N10" s="366" t="str">
        <f>HYPERLINK("http://finance.yahoo.com/q?s=" &amp; E10, "Link")</f>
        <v>Link</v>
      </c>
      <c r="O10" s="134">
        <v>1.61E-2</v>
      </c>
      <c r="P10" s="134">
        <v>5.7000000000000002E-3</v>
      </c>
      <c r="Q10" s="48"/>
      <c r="R10" s="48"/>
      <c r="S10" s="48"/>
      <c r="T10" s="48"/>
    </row>
    <row r="11" spans="1:21" ht="21.95" customHeight="1" x14ac:dyDescent="0.25">
      <c r="A11" s="51"/>
      <c r="B11" s="51"/>
      <c r="C11" s="51"/>
      <c r="E11" s="22" t="s">
        <v>173</v>
      </c>
      <c r="F11" s="244">
        <v>55.42</v>
      </c>
      <c r="G11" s="244">
        <v>53.266666666666666</v>
      </c>
      <c r="H11" s="332">
        <v>120</v>
      </c>
      <c r="I11" s="48">
        <v>6392</v>
      </c>
      <c r="J11" s="369">
        <v>258.40000000000055</v>
      </c>
      <c r="K11" s="356">
        <v>4.0425531914893668E-2</v>
      </c>
      <c r="L11" s="369">
        <v>1862.9800000000023</v>
      </c>
      <c r="M11" s="29">
        <v>43038</v>
      </c>
      <c r="N11" s="366" t="str">
        <f>HYPERLINK("http://finance.yahoo.com/q?s=" &amp; E11, "Link")</f>
        <v>Link</v>
      </c>
      <c r="O11" s="134">
        <v>2.7300000000000001E-2</v>
      </c>
      <c r="P11" s="134">
        <v>9.2999999999999992E-3</v>
      </c>
      <c r="Q11" s="148"/>
      <c r="R11" s="48"/>
      <c r="S11" s="48"/>
      <c r="T11" s="48"/>
    </row>
    <row r="12" spans="1:21" ht="21.95" customHeight="1" x14ac:dyDescent="0.25">
      <c r="A12" s="50"/>
      <c r="B12" s="50"/>
      <c r="C12" s="51"/>
      <c r="E12" s="22" t="s">
        <v>758</v>
      </c>
      <c r="F12" s="244">
        <v>203.31</v>
      </c>
      <c r="G12" s="244">
        <v>189.32000000000002</v>
      </c>
      <c r="H12" s="49">
        <v>30</v>
      </c>
      <c r="I12" s="48">
        <v>5679.6</v>
      </c>
      <c r="J12" s="369">
        <v>419.69999999999982</v>
      </c>
      <c r="K12" s="356">
        <v>7.3896049017536339E-2</v>
      </c>
      <c r="L12" s="48">
        <v>644.47000000000025</v>
      </c>
      <c r="M12" s="29">
        <v>43052</v>
      </c>
      <c r="N12" s="366" t="str">
        <f>HYPERLINK("http://finance.yahoo.com/q?s=" &amp; E12, "Link")</f>
        <v>Link</v>
      </c>
      <c r="O12" s="134">
        <v>2.8E-3</v>
      </c>
      <c r="P12" s="134">
        <v>4.7000000000000002E-3</v>
      </c>
      <c r="Q12" s="48"/>
      <c r="S12" s="48"/>
    </row>
    <row r="13" spans="1:21" ht="21.95" customHeight="1" x14ac:dyDescent="0.25">
      <c r="A13" s="50"/>
      <c r="B13" s="50"/>
      <c r="C13" s="51"/>
      <c r="E13" s="22" t="s">
        <v>342</v>
      </c>
      <c r="F13" s="244">
        <v>14.28</v>
      </c>
      <c r="G13" s="244">
        <v>19.663464285714287</v>
      </c>
      <c r="H13" s="332">
        <v>280</v>
      </c>
      <c r="I13" s="48">
        <v>5505.77</v>
      </c>
      <c r="J13" s="369">
        <v>-1507.3700000000008</v>
      </c>
      <c r="K13" s="356">
        <v>-0.2737800525630385</v>
      </c>
      <c r="L13" s="369">
        <v>-1507.3700000000008</v>
      </c>
      <c r="M13">
        <v>100</v>
      </c>
      <c r="N13" s="366" t="str">
        <f>HYPERLINK("http://finance.yahoo.com/q?s=" &amp; E13, "Link")</f>
        <v>Link</v>
      </c>
      <c r="O13" s="134">
        <v>4.24E-2</v>
      </c>
      <c r="P13" s="134">
        <v>-1.7899999999999999E-2</v>
      </c>
      <c r="Q13" s="440"/>
      <c r="R13" s="48"/>
      <c r="S13" s="48"/>
      <c r="U13" s="48"/>
    </row>
    <row r="14" spans="1:21" ht="21.95" customHeight="1" x14ac:dyDescent="0.25">
      <c r="A14" s="51"/>
      <c r="B14" s="51"/>
      <c r="C14" s="51"/>
      <c r="E14" s="22" t="s">
        <v>806</v>
      </c>
      <c r="F14" s="244">
        <v>171.58</v>
      </c>
      <c r="G14" s="244">
        <v>149.16999999999999</v>
      </c>
      <c r="H14" s="332">
        <v>30</v>
      </c>
      <c r="I14" s="48">
        <v>4475.0999999999995</v>
      </c>
      <c r="J14" s="369">
        <v>672.30000000000109</v>
      </c>
      <c r="K14" s="356">
        <v>0.15023127974793876</v>
      </c>
      <c r="L14" s="369">
        <v>672.30000000000109</v>
      </c>
      <c r="M14">
        <v>30</v>
      </c>
      <c r="N14" s="366" t="str">
        <f>HYPERLINK("http://finance.yahoo.com/q?s=" &amp; E14, "Link")</f>
        <v>Link</v>
      </c>
      <c r="O14" s="134">
        <v>2.8E-3</v>
      </c>
      <c r="P14" s="134">
        <v>-3.3999999999999998E-3</v>
      </c>
      <c r="R14" s="48"/>
      <c r="S14" s="48"/>
      <c r="T14" s="48"/>
    </row>
    <row r="15" spans="1:21" ht="21.95" customHeight="1" x14ac:dyDescent="0.25">
      <c r="A15" s="50"/>
      <c r="B15" s="50"/>
      <c r="C15" s="50"/>
      <c r="E15" s="22" t="s">
        <v>804</v>
      </c>
      <c r="F15" s="244">
        <v>585.83000000000004</v>
      </c>
      <c r="G15" s="244">
        <v>538</v>
      </c>
      <c r="H15" s="332">
        <v>8</v>
      </c>
      <c r="I15" s="48">
        <v>4304</v>
      </c>
      <c r="J15" s="369">
        <v>382.64000000000033</v>
      </c>
      <c r="K15" s="356">
        <v>8.8903345724907143E-2</v>
      </c>
      <c r="L15" s="369">
        <v>382.64000000000033</v>
      </c>
      <c r="M15">
        <v>8</v>
      </c>
      <c r="N15" s="366" t="str">
        <f>HYPERLINK("http://finance.yahoo.com/q?s=" &amp; E15, "Link")</f>
        <v>Link</v>
      </c>
      <c r="O15" s="134">
        <v>0</v>
      </c>
      <c r="P15" s="134">
        <v>-5.4000000000000003E-3</v>
      </c>
      <c r="S15" s="48"/>
    </row>
    <row r="16" spans="1:21" ht="21.95" customHeight="1" x14ac:dyDescent="0.25">
      <c r="A16" s="50"/>
      <c r="B16" s="50"/>
      <c r="C16" s="51"/>
      <c r="E16" s="22" t="s">
        <v>803</v>
      </c>
      <c r="F16" s="244">
        <v>82.97</v>
      </c>
      <c r="G16" s="244">
        <v>80.67</v>
      </c>
      <c r="H16" s="332">
        <v>50</v>
      </c>
      <c r="I16" s="48">
        <v>4033.5</v>
      </c>
      <c r="J16" s="369">
        <v>115</v>
      </c>
      <c r="K16" s="356">
        <v>2.8511218544688199E-2</v>
      </c>
      <c r="L16" s="369">
        <v>115</v>
      </c>
      <c r="M16">
        <v>50</v>
      </c>
      <c r="N16" s="366" t="str">
        <f>HYPERLINK("http://finance.yahoo.com/q?s=" &amp; E16, "Link")</f>
        <v>Link</v>
      </c>
      <c r="O16" s="134">
        <v>4.0599999999999997E-2</v>
      </c>
      <c r="P16" s="134">
        <v>1.4E-3</v>
      </c>
      <c r="R16" s="48"/>
      <c r="S16" s="48"/>
      <c r="T16" s="48"/>
    </row>
    <row r="17" spans="1:20" ht="21.95" customHeight="1" x14ac:dyDescent="0.25">
      <c r="A17" s="50"/>
      <c r="B17" s="50"/>
      <c r="C17" s="51"/>
      <c r="E17" s="22" t="s">
        <v>271</v>
      </c>
      <c r="F17" s="244">
        <v>84.1</v>
      </c>
      <c r="G17" s="244">
        <v>76.38</v>
      </c>
      <c r="H17" s="332">
        <v>50</v>
      </c>
      <c r="I17" s="48">
        <v>3819</v>
      </c>
      <c r="J17" s="369">
        <v>386</v>
      </c>
      <c r="K17" s="356">
        <v>0.10107357947106571</v>
      </c>
      <c r="L17" s="369">
        <v>1670.880000000001</v>
      </c>
      <c r="M17">
        <v>50</v>
      </c>
      <c r="N17" s="366" t="str">
        <f>HYPERLINK("http://finance.yahoo.com/q?s=" &amp; E17, "Link")</f>
        <v>Link</v>
      </c>
      <c r="O17" s="134">
        <v>1.49E-2</v>
      </c>
      <c r="P17" s="134">
        <v>2.0999999999999999E-3</v>
      </c>
      <c r="Q17" s="148"/>
      <c r="R17" s="48"/>
      <c r="S17" s="48"/>
      <c r="T17" s="48"/>
    </row>
    <row r="18" spans="1:20" ht="21.95" customHeight="1" x14ac:dyDescent="0.25">
      <c r="A18" s="51"/>
      <c r="B18" s="51"/>
      <c r="C18" s="51"/>
      <c r="E18" s="22" t="s">
        <v>338</v>
      </c>
      <c r="F18" s="244">
        <v>14.57</v>
      </c>
      <c r="G18" s="244">
        <v>16.857950000000002</v>
      </c>
      <c r="H18" s="332">
        <v>200</v>
      </c>
      <c r="I18" s="48">
        <v>3371.5900000000006</v>
      </c>
      <c r="J18" s="369">
        <v>-457.59000000000015</v>
      </c>
      <c r="K18" s="356">
        <v>-0.13571934903116939</v>
      </c>
      <c r="L18" s="369">
        <v>825.82999999999447</v>
      </c>
      <c r="M18">
        <v>200</v>
      </c>
      <c r="N18" s="366" t="str">
        <f>HYPERLINK("http://finance.yahoo.com/q?s=" &amp; E18, "Link")</f>
        <v>Link</v>
      </c>
      <c r="O18" s="134">
        <v>0</v>
      </c>
      <c r="P18" s="134">
        <v>4.7999999999999996E-3</v>
      </c>
      <c r="R18" s="48"/>
      <c r="S18" s="48"/>
    </row>
    <row r="19" spans="1:20" ht="21.95" customHeight="1" x14ac:dyDescent="0.25">
      <c r="A19" s="51"/>
      <c r="B19" s="51"/>
      <c r="C19" s="51"/>
      <c r="E19" s="22" t="s">
        <v>216</v>
      </c>
      <c r="F19" s="244">
        <v>66.52</v>
      </c>
      <c r="G19" s="244">
        <v>63.683199999999999</v>
      </c>
      <c r="H19" s="332">
        <v>50</v>
      </c>
      <c r="I19" s="48">
        <v>3184.16</v>
      </c>
      <c r="J19" s="369">
        <v>141.84000000000015</v>
      </c>
      <c r="K19" s="356">
        <v>4.4545500226119236E-2</v>
      </c>
      <c r="L19" s="369">
        <v>1299.7099999999955</v>
      </c>
      <c r="M19" s="29">
        <v>43052</v>
      </c>
      <c r="N19" s="366" t="str">
        <f>HYPERLINK("http://finance.yahoo.com/q?s=" &amp; E19, "Link")</f>
        <v>Link</v>
      </c>
      <c r="O19" s="134">
        <v>2.1899999999999999E-2</v>
      </c>
      <c r="P19" s="134">
        <v>2.0199999999999999E-2</v>
      </c>
    </row>
    <row r="20" spans="1:20" ht="21.95" customHeight="1" x14ac:dyDescent="0.25">
      <c r="A20" s="50"/>
      <c r="B20" s="50"/>
      <c r="C20" s="51"/>
      <c r="E20" s="22" t="s">
        <v>740</v>
      </c>
      <c r="F20" s="244">
        <v>162.29</v>
      </c>
      <c r="G20" s="244">
        <v>149.55549999999999</v>
      </c>
      <c r="H20" s="49">
        <v>20</v>
      </c>
      <c r="I20" s="48">
        <v>2991.1099999999997</v>
      </c>
      <c r="J20" s="369">
        <v>254.69000000000005</v>
      </c>
      <c r="K20" s="356">
        <v>8.5148991511512437E-2</v>
      </c>
      <c r="L20" s="48">
        <v>397.72000000000025</v>
      </c>
      <c r="M20" s="29">
        <v>43045</v>
      </c>
      <c r="N20" s="366" t="str">
        <f>HYPERLINK("http://finance.yahoo.com/q?s=" &amp; E20, "Link")</f>
        <v>Link</v>
      </c>
      <c r="O20" s="134">
        <v>3.0809045535769302E-3</v>
      </c>
      <c r="P20" s="134">
        <v>1.5E-3</v>
      </c>
      <c r="Q20" s="148"/>
      <c r="R20" s="48"/>
      <c r="S20" s="48"/>
      <c r="T20" s="48"/>
    </row>
    <row r="21" spans="1:20" ht="21.95" customHeight="1" x14ac:dyDescent="0.25">
      <c r="A21" s="50"/>
      <c r="B21" s="50"/>
      <c r="C21" s="51"/>
      <c r="E21" s="22" t="s">
        <v>754</v>
      </c>
      <c r="F21" s="244">
        <v>71.739999999999995</v>
      </c>
      <c r="G21" s="244">
        <v>72.150000000000006</v>
      </c>
      <c r="H21" s="49">
        <v>40</v>
      </c>
      <c r="I21" s="48">
        <v>2886</v>
      </c>
      <c r="J21" s="369">
        <v>-16.400000000000091</v>
      </c>
      <c r="K21" s="356">
        <v>-5.6826056826058315E-3</v>
      </c>
      <c r="L21" s="48">
        <v>109.52999999999929</v>
      </c>
      <c r="M21">
        <v>40</v>
      </c>
      <c r="N21" s="366" t="str">
        <f>HYPERLINK("http://finance.yahoo.com/q?s=" &amp; E21, "Link")</f>
        <v>Link</v>
      </c>
      <c r="O21" s="134">
        <v>1.78E-2</v>
      </c>
      <c r="P21" s="134">
        <v>-6.4000000000000003E-3</v>
      </c>
      <c r="Q21" s="148"/>
      <c r="R21" s="48"/>
      <c r="S21" s="48"/>
      <c r="T21" s="48"/>
    </row>
    <row r="22" spans="1:20" ht="21.95" customHeight="1" x14ac:dyDescent="0.25">
      <c r="A22" s="50"/>
      <c r="B22" s="50"/>
      <c r="C22" s="51"/>
      <c r="E22" s="22" t="s">
        <v>355</v>
      </c>
      <c r="F22" s="244">
        <v>62.93</v>
      </c>
      <c r="G22" s="244">
        <v>56.88</v>
      </c>
      <c r="H22" s="332">
        <v>50</v>
      </c>
      <c r="I22" s="48">
        <v>2844</v>
      </c>
      <c r="J22" s="369">
        <v>302.5</v>
      </c>
      <c r="K22" s="356">
        <v>0.10636427566807308</v>
      </c>
      <c r="L22" s="369">
        <v>1526.0099999999984</v>
      </c>
      <c r="M22" s="29">
        <v>43045</v>
      </c>
      <c r="N22" s="366" t="str">
        <f>HYPERLINK("http://finance.yahoo.com/q?s=" &amp; E22, "Link")</f>
        <v>Link</v>
      </c>
      <c r="O22" s="134">
        <v>4.3499999999999997E-2</v>
      </c>
      <c r="P22" s="134">
        <v>5.5999999999999999E-3</v>
      </c>
      <c r="Q22" s="148"/>
      <c r="R22" s="48"/>
      <c r="S22" s="48"/>
      <c r="T22" s="48"/>
    </row>
    <row r="23" spans="1:20" ht="21.95" customHeight="1" x14ac:dyDescent="0.25">
      <c r="A23" s="50"/>
      <c r="B23" s="50"/>
      <c r="C23" s="51"/>
      <c r="E23" s="22" t="s">
        <v>62</v>
      </c>
      <c r="F23" s="244">
        <v>315.73</v>
      </c>
      <c r="G23" s="244">
        <v>315.73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-3.9E-2</v>
      </c>
      <c r="R23" s="48"/>
      <c r="S23" s="48"/>
    </row>
    <row r="24" spans="1:20" ht="21.95" customHeight="1" x14ac:dyDescent="0.25">
      <c r="A24" s="50"/>
      <c r="B24" s="50"/>
      <c r="C24" s="51"/>
      <c r="E24" s="22" t="s">
        <v>205</v>
      </c>
      <c r="F24" s="244">
        <v>38.92</v>
      </c>
      <c r="G24" s="244">
        <v>38.92</v>
      </c>
      <c r="H24" s="332">
        <v>0</v>
      </c>
      <c r="I24" s="48">
        <v>0</v>
      </c>
      <c r="J24" s="369">
        <v>0</v>
      </c>
      <c r="K24" s="356">
        <v>0</v>
      </c>
      <c r="L24" s="369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1.17E-2</v>
      </c>
      <c r="R24" s="48"/>
      <c r="S24" s="48"/>
      <c r="T24" s="48"/>
    </row>
    <row r="25" spans="1:20" ht="21.95" customHeight="1" x14ac:dyDescent="0.25">
      <c r="A25" s="50"/>
      <c r="B25" s="50"/>
      <c r="C25" s="51"/>
      <c r="E25" s="22" t="s">
        <v>204</v>
      </c>
      <c r="F25" s="244">
        <v>157.1</v>
      </c>
      <c r="G25" s="244">
        <v>157.1</v>
      </c>
      <c r="H25" s="332">
        <v>0</v>
      </c>
      <c r="I25" s="432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6.0000000000000001E-3</v>
      </c>
      <c r="S25" s="48"/>
      <c r="T25" s="48"/>
    </row>
    <row r="26" spans="1:20" ht="21.95" customHeight="1" x14ac:dyDescent="0.25">
      <c r="A26" s="50"/>
      <c r="B26" s="51"/>
      <c r="C26" s="51"/>
      <c r="E26" s="22" t="s">
        <v>227</v>
      </c>
      <c r="F26" s="244">
        <v>93.86</v>
      </c>
      <c r="G26" s="244">
        <v>93.86</v>
      </c>
      <c r="H26" s="49">
        <v>0</v>
      </c>
      <c r="I26" s="48">
        <v>0</v>
      </c>
      <c r="J26" s="369">
        <v>0</v>
      </c>
      <c r="K26" s="356">
        <v>0</v>
      </c>
      <c r="L26" s="48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1.6E-2</v>
      </c>
    </row>
    <row r="27" spans="1:20" ht="21.95" customHeight="1" x14ac:dyDescent="0.25">
      <c r="A27" s="50"/>
      <c r="B27" s="50"/>
      <c r="C27" s="51"/>
      <c r="E27" s="22" t="s">
        <v>23</v>
      </c>
      <c r="F27" s="244">
        <v>33.69</v>
      </c>
      <c r="G27" s="244">
        <v>33.69</v>
      </c>
      <c r="H27" s="49">
        <v>0</v>
      </c>
      <c r="I27" s="48">
        <v>0</v>
      </c>
      <c r="J27" s="369">
        <v>0</v>
      </c>
      <c r="K27" s="356">
        <v>0</v>
      </c>
      <c r="L27" s="48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-1.52E-2</v>
      </c>
      <c r="Q27" s="148"/>
      <c r="R27" s="48"/>
    </row>
    <row r="28" spans="1:20" ht="21.95" customHeight="1" x14ac:dyDescent="0.25">
      <c r="A28" s="50"/>
      <c r="B28" s="50"/>
      <c r="C28" s="51"/>
      <c r="E28" s="22" t="s">
        <v>272</v>
      </c>
      <c r="F28" s="244">
        <v>26.23</v>
      </c>
      <c r="G28" s="244">
        <v>26.23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-1.72E-2</v>
      </c>
      <c r="Q28" s="148"/>
      <c r="S28" s="48"/>
      <c r="T28" s="48"/>
    </row>
    <row r="29" spans="1:20" ht="21.95" customHeight="1" x14ac:dyDescent="0.25">
      <c r="A29" s="50"/>
      <c r="B29" s="50"/>
      <c r="C29" s="51"/>
      <c r="E29" s="22" t="s">
        <v>36</v>
      </c>
      <c r="F29" s="244">
        <v>58.8</v>
      </c>
      <c r="G29" s="244">
        <v>58.8</v>
      </c>
      <c r="H29" s="49">
        <v>0</v>
      </c>
      <c r="I29" s="48">
        <v>0</v>
      </c>
      <c r="J29" s="369">
        <v>0</v>
      </c>
      <c r="K29" s="356">
        <v>0</v>
      </c>
      <c r="L29" s="48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6.9999999999999999E-4</v>
      </c>
      <c r="Q29" s="440"/>
      <c r="R29" s="48"/>
      <c r="S29" s="48"/>
      <c r="T29" s="48"/>
    </row>
    <row r="30" spans="1:20" ht="21.95" customHeight="1" x14ac:dyDescent="0.25">
      <c r="A30" s="50"/>
      <c r="B30" s="50"/>
      <c r="C30" s="51"/>
      <c r="E30" s="22" t="s">
        <v>325</v>
      </c>
      <c r="F30" s="244">
        <v>41.69</v>
      </c>
      <c r="G30" s="244">
        <v>41.69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-1.4E-3</v>
      </c>
      <c r="Q30" s="148"/>
      <c r="R30" s="48"/>
      <c r="S30" s="48"/>
      <c r="T30" s="48"/>
    </row>
    <row r="31" spans="1:20" ht="21.95" customHeight="1" x14ac:dyDescent="0.25">
      <c r="A31" s="51"/>
      <c r="B31" s="51"/>
      <c r="C31" s="51"/>
      <c r="E31" s="22" t="s">
        <v>307</v>
      </c>
      <c r="F31" s="244">
        <v>63.65</v>
      </c>
      <c r="G31" s="244">
        <v>63.65</v>
      </c>
      <c r="H31" s="49">
        <v>0</v>
      </c>
      <c r="I31" s="48">
        <v>0</v>
      </c>
      <c r="J31" s="369">
        <v>0</v>
      </c>
      <c r="K31" s="356">
        <v>0</v>
      </c>
      <c r="L31" s="48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-1.6000000000000001E-3</v>
      </c>
      <c r="S31" s="48"/>
    </row>
    <row r="32" spans="1:20" ht="21.95" customHeight="1" x14ac:dyDescent="0.25">
      <c r="A32" s="60"/>
      <c r="B32" s="61"/>
      <c r="C32" s="60"/>
      <c r="E32" s="22" t="s">
        <v>756</v>
      </c>
      <c r="F32" s="244">
        <v>27.18</v>
      </c>
      <c r="G32" s="244">
        <v>27.18</v>
      </c>
      <c r="H32" s="49">
        <v>0</v>
      </c>
      <c r="I32" s="48">
        <v>0</v>
      </c>
      <c r="J32" s="369">
        <v>0</v>
      </c>
      <c r="K32" s="356">
        <v>0</v>
      </c>
      <c r="L32" s="48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-6.9999999999999999E-4</v>
      </c>
      <c r="R32" s="48"/>
      <c r="S32" s="48"/>
    </row>
    <row r="33" spans="1:22" ht="21.95" customHeight="1" x14ac:dyDescent="0.25">
      <c r="A33" s="51"/>
      <c r="B33" s="155"/>
      <c r="C33" s="333"/>
      <c r="E33" s="22" t="s">
        <v>251</v>
      </c>
      <c r="F33" s="244">
        <v>51.91</v>
      </c>
      <c r="G33" s="244">
        <v>51.91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8.6999999999999994E-3</v>
      </c>
      <c r="R33" s="48"/>
    </row>
    <row r="34" spans="1:22" ht="21.95" customHeight="1" x14ac:dyDescent="0.25">
      <c r="A34" s="50"/>
      <c r="B34" s="51"/>
      <c r="C34" s="51"/>
      <c r="E34" s="22" t="s">
        <v>730</v>
      </c>
      <c r="F34" s="244">
        <v>24.33</v>
      </c>
      <c r="G34" s="244">
        <v>24.33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-8.0000000000000004E-4</v>
      </c>
      <c r="Q34" s="148"/>
      <c r="R34" s="48"/>
      <c r="S34" s="48"/>
      <c r="T34" s="48"/>
    </row>
    <row r="35" spans="1:22" ht="21.95" customHeight="1" x14ac:dyDescent="0.25">
      <c r="A35" s="50"/>
      <c r="B35" s="50"/>
      <c r="C35" s="51"/>
      <c r="E35" s="22" t="s">
        <v>281</v>
      </c>
      <c r="F35" s="244">
        <v>76.010000000000005</v>
      </c>
      <c r="G35" s="244">
        <v>76.010000000000005</v>
      </c>
      <c r="H35" s="49">
        <v>0</v>
      </c>
      <c r="I35" s="48">
        <v>0</v>
      </c>
      <c r="J35" s="369">
        <v>0</v>
      </c>
      <c r="K35" s="356">
        <v>0</v>
      </c>
      <c r="L35" s="48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1.2999999999999999E-3</v>
      </c>
      <c r="Q35" s="48"/>
      <c r="R35" s="48"/>
      <c r="S35" s="48"/>
      <c r="U35" s="48"/>
    </row>
    <row r="36" spans="1:22" ht="21.95" customHeight="1" x14ac:dyDescent="0.25">
      <c r="A36" s="50"/>
      <c r="B36" s="51"/>
      <c r="C36" s="51"/>
      <c r="E36" s="22" t="s">
        <v>198</v>
      </c>
      <c r="F36" s="244">
        <v>12.19</v>
      </c>
      <c r="G36" s="244">
        <v>12.19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1.2500000000000001E-2</v>
      </c>
      <c r="Q36" s="148"/>
      <c r="R36" s="48"/>
      <c r="S36" s="48"/>
    </row>
    <row r="37" spans="1:22" ht="21.95" customHeight="1" x14ac:dyDescent="0.25">
      <c r="A37" s="50"/>
      <c r="B37" s="50"/>
      <c r="C37" s="51"/>
      <c r="E37" s="22" t="s">
        <v>275</v>
      </c>
      <c r="F37" s="244">
        <v>141.63999999999999</v>
      </c>
      <c r="G37" s="244">
        <v>141.63999999999999</v>
      </c>
      <c r="H37" s="49">
        <v>0</v>
      </c>
      <c r="I37" s="48">
        <v>0</v>
      </c>
      <c r="J37" s="369">
        <v>0</v>
      </c>
      <c r="K37" s="356">
        <v>0</v>
      </c>
      <c r="L37" s="48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-1.38E-2</v>
      </c>
      <c r="R37" s="48"/>
      <c r="S37" s="48"/>
    </row>
    <row r="38" spans="1:22" ht="21.95" customHeight="1" x14ac:dyDescent="0.25">
      <c r="A38" s="50"/>
      <c r="B38" s="50"/>
      <c r="C38" s="51"/>
      <c r="E38" s="22" t="s">
        <v>17</v>
      </c>
      <c r="F38" s="244">
        <v>14.92</v>
      </c>
      <c r="G38" s="244">
        <v>14.92</v>
      </c>
      <c r="H38" s="49">
        <v>0</v>
      </c>
      <c r="I38" s="48">
        <v>0</v>
      </c>
      <c r="J38" s="369">
        <v>-20818.210000000079</v>
      </c>
      <c r="K38" s="356">
        <v>0</v>
      </c>
      <c r="L38" s="48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1.2999999999999999E-3</v>
      </c>
      <c r="Q38" s="148"/>
      <c r="R38" s="48"/>
      <c r="S38" s="48"/>
    </row>
    <row r="39" spans="1:22" ht="21.95" customHeight="1" x14ac:dyDescent="0.25">
      <c r="A39" s="50"/>
      <c r="B39" s="50"/>
      <c r="C39" s="51"/>
      <c r="E39" s="22" t="s">
        <v>317</v>
      </c>
      <c r="F39" s="244">
        <v>114.25</v>
      </c>
      <c r="G39" s="244">
        <v>114.25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1.1999999999999999E-3</v>
      </c>
    </row>
    <row r="40" spans="1:22" ht="21.95" customHeight="1" x14ac:dyDescent="0.25">
      <c r="A40" s="50"/>
      <c r="B40" s="50"/>
      <c r="C40" s="51"/>
      <c r="E40" s="22" t="s">
        <v>196</v>
      </c>
      <c r="F40" s="244">
        <v>53.42</v>
      </c>
      <c r="G40" s="244">
        <v>53.42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-4.4999999999999997E-3</v>
      </c>
      <c r="R40" s="48"/>
      <c r="S40" s="48"/>
      <c r="T40" s="48"/>
    </row>
    <row r="41" spans="1:22" ht="21.95" customHeight="1" x14ac:dyDescent="0.25">
      <c r="A41" s="50"/>
      <c r="B41" s="50"/>
      <c r="C41" s="51"/>
      <c r="E41" s="22" t="s">
        <v>226</v>
      </c>
      <c r="F41" s="244">
        <v>58.21</v>
      </c>
      <c r="G41" s="244">
        <v>58.21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0</v>
      </c>
      <c r="Q41" s="440"/>
      <c r="R41" s="48"/>
      <c r="S41" s="48"/>
    </row>
    <row r="42" spans="1:22" ht="21.95" customHeight="1" x14ac:dyDescent="0.25">
      <c r="A42" s="50"/>
      <c r="B42" s="50"/>
      <c r="C42" s="50"/>
      <c r="E42" s="22" t="s">
        <v>34</v>
      </c>
      <c r="F42" s="244">
        <v>41.6</v>
      </c>
      <c r="G42" s="244">
        <v>41.6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1E-3</v>
      </c>
      <c r="S42" s="48"/>
    </row>
    <row r="43" spans="1:22" ht="21.95" customHeight="1" x14ac:dyDescent="0.25">
      <c r="A43" s="50"/>
      <c r="B43" s="50"/>
      <c r="C43" s="51"/>
      <c r="E43" s="22" t="s">
        <v>172</v>
      </c>
      <c r="F43" s="244">
        <v>58.67</v>
      </c>
      <c r="G43" s="244">
        <v>58.67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7.1999999999999998E-3</v>
      </c>
      <c r="R43" s="48"/>
      <c r="S43" s="48"/>
      <c r="T43" s="48"/>
    </row>
    <row r="44" spans="1:22" ht="21.95" customHeight="1" x14ac:dyDescent="0.25">
      <c r="A44" s="50"/>
      <c r="B44" s="50"/>
      <c r="C44" s="51"/>
      <c r="E44" s="22" t="s">
        <v>27</v>
      </c>
      <c r="F44" s="244">
        <v>40.950000000000003</v>
      </c>
      <c r="G44" s="244">
        <v>40.950000000000003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2.8999999999999998E-3</v>
      </c>
      <c r="S44" s="48"/>
      <c r="T44" s="48"/>
    </row>
    <row r="45" spans="1:22" ht="21.95" customHeight="1" x14ac:dyDescent="0.25">
      <c r="A45" s="50"/>
      <c r="B45" s="50"/>
      <c r="C45" s="51"/>
      <c r="E45" s="22" t="s">
        <v>22</v>
      </c>
      <c r="F45" s="244">
        <v>44.06</v>
      </c>
      <c r="G45" s="244">
        <v>44.06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-2.5399999999999999E-2</v>
      </c>
      <c r="Q45" s="148"/>
      <c r="R45" s="48"/>
      <c r="S45" s="48"/>
      <c r="U45" s="48"/>
    </row>
    <row r="46" spans="1:22" ht="21.95" customHeight="1" x14ac:dyDescent="0.25">
      <c r="A46" s="50"/>
      <c r="B46" s="50"/>
      <c r="C46" s="51"/>
      <c r="E46" s="22" t="s">
        <v>42</v>
      </c>
      <c r="F46" s="244">
        <v>112.9</v>
      </c>
      <c r="G46" s="244">
        <v>112.9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-2.5999999999999999E-3</v>
      </c>
      <c r="R46" s="48"/>
    </row>
    <row r="47" spans="1:22" ht="21.95" customHeight="1" x14ac:dyDescent="0.25">
      <c r="A47" s="50"/>
      <c r="B47" s="50"/>
      <c r="C47" s="51"/>
      <c r="E47" s="22" t="s">
        <v>273</v>
      </c>
      <c r="F47" s="244">
        <v>54.66</v>
      </c>
      <c r="G47" s="244">
        <v>54.66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1.7500000000000002E-2</v>
      </c>
      <c r="R47" s="48"/>
      <c r="S47" s="48"/>
      <c r="U47" s="48"/>
    </row>
    <row r="48" spans="1:22" ht="21.95" customHeight="1" x14ac:dyDescent="0.25">
      <c r="A48" s="51"/>
      <c r="B48" s="51"/>
      <c r="C48" s="51"/>
      <c r="E48" s="22" t="s">
        <v>175</v>
      </c>
      <c r="F48" s="244">
        <v>256.56</v>
      </c>
      <c r="G48" s="244">
        <v>256.56</v>
      </c>
      <c r="H48" s="49">
        <v>0</v>
      </c>
      <c r="I48" s="48">
        <v>0</v>
      </c>
      <c r="J48" s="369">
        <v>0</v>
      </c>
      <c r="K48" s="356">
        <v>0</v>
      </c>
      <c r="L48" s="48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1.8E-3</v>
      </c>
      <c r="Q48" s="440"/>
      <c r="R48" s="48"/>
      <c r="S48" s="48"/>
      <c r="T48" s="48"/>
      <c r="V48" s="48"/>
    </row>
    <row r="49" spans="1:21" ht="21.95" customHeight="1" x14ac:dyDescent="0.25">
      <c r="A49" s="51"/>
      <c r="B49" s="155"/>
      <c r="C49" s="333"/>
      <c r="E49" s="22" t="s">
        <v>170</v>
      </c>
      <c r="F49" s="244">
        <v>105.21</v>
      </c>
      <c r="G49" s="244">
        <v>105.21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4.1999999999999997E-3</v>
      </c>
      <c r="Q49" s="148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8</v>
      </c>
      <c r="F50" s="244">
        <v>83.14</v>
      </c>
      <c r="G50" s="244">
        <v>83.14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1.66E-2</v>
      </c>
      <c r="R50" s="48"/>
    </row>
    <row r="51" spans="1:21" ht="21.95" customHeight="1" x14ac:dyDescent="0.25">
      <c r="A51" s="50"/>
      <c r="B51" s="51"/>
      <c r="C51" s="51"/>
      <c r="E51" s="22" t="s">
        <v>10</v>
      </c>
      <c r="F51" s="244">
        <v>50.08</v>
      </c>
      <c r="G51" s="244">
        <v>50.08</v>
      </c>
      <c r="H51" s="49">
        <v>0</v>
      </c>
      <c r="I51" s="48">
        <v>0</v>
      </c>
      <c r="J51" s="369">
        <v>0</v>
      </c>
      <c r="K51" s="356">
        <v>0</v>
      </c>
      <c r="L51" s="48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4.4900000000000002E-2</v>
      </c>
      <c r="R51" s="48"/>
      <c r="S51" s="48"/>
    </row>
    <row r="52" spans="1:21" ht="21.95" customHeight="1" x14ac:dyDescent="0.25">
      <c r="A52" s="50"/>
      <c r="B52" s="50"/>
      <c r="C52" s="51"/>
      <c r="E52" s="22" t="s">
        <v>225</v>
      </c>
      <c r="F52" s="244">
        <v>37.61</v>
      </c>
      <c r="G52" s="244">
        <v>37.61</v>
      </c>
      <c r="H52" s="332">
        <v>0</v>
      </c>
      <c r="I52" s="48">
        <v>0</v>
      </c>
      <c r="J52" s="369">
        <v>0</v>
      </c>
      <c r="K52" s="356">
        <v>0</v>
      </c>
      <c r="L52" s="369">
        <v>4376.9599999999991</v>
      </c>
      <c r="M52">
        <v>0</v>
      </c>
      <c r="N52" s="366" t="str">
        <f>HYPERLINK("http://finance.yahoo.com/q?s=" &amp; E52, "Link")</f>
        <v>Link</v>
      </c>
      <c r="O52" s="134">
        <v>4.0899999999999999E-2</v>
      </c>
      <c r="P52" s="134">
        <v>3.5799999999999998E-2</v>
      </c>
      <c r="Q52" s="148"/>
      <c r="S52" s="48"/>
      <c r="U52" s="48"/>
    </row>
    <row r="53" spans="1:21" ht="21.95" customHeight="1" x14ac:dyDescent="0.25">
      <c r="A53" s="155"/>
      <c r="B53" s="50"/>
      <c r="C53" s="51"/>
      <c r="E53" s="22" t="s">
        <v>24</v>
      </c>
      <c r="F53" s="244">
        <v>49.8</v>
      </c>
      <c r="G53" s="244">
        <v>49.8</v>
      </c>
      <c r="H53" s="49">
        <v>0</v>
      </c>
      <c r="I53" s="48">
        <v>0</v>
      </c>
      <c r="J53" s="369">
        <v>0</v>
      </c>
      <c r="K53" s="356">
        <v>0</v>
      </c>
      <c r="L53" s="48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7.3000000000000001E-3</v>
      </c>
      <c r="Q53" s="148"/>
      <c r="R53" s="48"/>
      <c r="S53" s="48"/>
      <c r="T53" s="48"/>
    </row>
    <row r="54" spans="1:21" ht="21.95" customHeight="1" x14ac:dyDescent="0.25">
      <c r="A54" s="51"/>
      <c r="B54" s="51"/>
      <c r="C54" s="51"/>
      <c r="E54" s="22" t="s">
        <v>45</v>
      </c>
      <c r="F54" s="244">
        <v>93.64</v>
      </c>
      <c r="G54" s="244">
        <v>93.64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7.1999999999999998E-3</v>
      </c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132.31</v>
      </c>
      <c r="G55" s="244">
        <v>132.31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3.3E-3</v>
      </c>
      <c r="Q55" s="48"/>
      <c r="R55" s="48"/>
      <c r="S55" s="48"/>
      <c r="T55" s="354"/>
      <c r="U55" s="354"/>
    </row>
    <row r="56" spans="1:21" ht="21.95" customHeight="1" x14ac:dyDescent="0.25">
      <c r="A56" s="50"/>
      <c r="B56" s="51"/>
      <c r="C56" s="51"/>
      <c r="E56" s="22" t="s">
        <v>33</v>
      </c>
      <c r="F56" s="244">
        <v>247.68</v>
      </c>
      <c r="G56" s="244">
        <v>247.68</v>
      </c>
      <c r="H56" s="49">
        <v>0</v>
      </c>
      <c r="I56" s="48">
        <v>0</v>
      </c>
      <c r="J56" s="369">
        <v>0</v>
      </c>
      <c r="K56" s="356">
        <v>0</v>
      </c>
      <c r="L56" s="48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1.4E-2</v>
      </c>
      <c r="R56" s="48"/>
      <c r="S56" s="48"/>
      <c r="T56" s="48"/>
    </row>
    <row r="57" spans="1:21" ht="21.95" customHeight="1" x14ac:dyDescent="0.25">
      <c r="A57" s="51"/>
      <c r="B57" s="51"/>
      <c r="C57" s="51"/>
      <c r="E57" s="22" t="s">
        <v>13</v>
      </c>
      <c r="F57" s="244">
        <v>59.91</v>
      </c>
      <c r="G57" s="244">
        <v>59.91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1.37E-2</v>
      </c>
      <c r="S57" s="48"/>
      <c r="T57" s="48"/>
    </row>
    <row r="58" spans="1:21" ht="21.95" customHeight="1" x14ac:dyDescent="0.25">
      <c r="A58" s="50"/>
      <c r="B58" s="50"/>
      <c r="C58" s="51"/>
      <c r="E58" s="22" t="s">
        <v>52</v>
      </c>
      <c r="F58" s="244">
        <v>66.44</v>
      </c>
      <c r="G58" s="244">
        <v>66.44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-3.2000000000000002E-3</v>
      </c>
      <c r="Q58" s="148"/>
      <c r="R58" s="48"/>
      <c r="S58" s="48"/>
    </row>
    <row r="59" spans="1:21" ht="21.95" customHeight="1" x14ac:dyDescent="0.25">
      <c r="A59" s="50"/>
      <c r="B59" s="50"/>
      <c r="C59" s="51"/>
      <c r="E59" s="22" t="s">
        <v>32</v>
      </c>
      <c r="F59" s="244">
        <v>53.18</v>
      </c>
      <c r="G59" s="244">
        <v>53.18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1.72E-2</v>
      </c>
      <c r="R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98.29</v>
      </c>
      <c r="G60" s="244">
        <v>98.29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-4.1999999999999997E-3</v>
      </c>
    </row>
    <row r="61" spans="1:21" ht="21.95" customHeight="1" x14ac:dyDescent="0.25">
      <c r="A61" s="50"/>
      <c r="B61" s="50"/>
      <c r="C61" s="51"/>
      <c r="E61" s="22" t="s">
        <v>53</v>
      </c>
      <c r="F61" s="244">
        <v>80.81</v>
      </c>
      <c r="G61" s="244">
        <v>80.81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0</v>
      </c>
      <c r="S61" s="48"/>
    </row>
    <row r="62" spans="1:21" ht="21.95" customHeight="1" x14ac:dyDescent="0.25">
      <c r="A62" s="50"/>
      <c r="B62" s="50"/>
      <c r="C62" s="51"/>
      <c r="E62" s="22" t="s">
        <v>56</v>
      </c>
      <c r="F62" s="244">
        <v>46.48</v>
      </c>
      <c r="G62" s="244">
        <v>46.48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2.9499999999999998E-2</v>
      </c>
      <c r="Q62" s="440"/>
      <c r="R62" s="48"/>
      <c r="S62" s="48"/>
      <c r="T62" s="48"/>
    </row>
    <row r="63" spans="1:21" ht="21.95" customHeight="1" x14ac:dyDescent="0.25">
      <c r="A63" s="51"/>
      <c r="B63" s="51"/>
      <c r="C63" s="51"/>
      <c r="E63" s="22" t="s">
        <v>0</v>
      </c>
      <c r="F63" s="244">
        <v>194.38</v>
      </c>
      <c r="G63" s="244">
        <v>194.38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1E-4</v>
      </c>
      <c r="S63" s="48"/>
    </row>
    <row r="64" spans="1:21" ht="21.95" customHeight="1" x14ac:dyDescent="0.25">
      <c r="A64" s="50"/>
      <c r="B64" s="50"/>
      <c r="C64" s="51"/>
      <c r="E64" s="22" t="s">
        <v>39</v>
      </c>
      <c r="F64" s="244">
        <v>51.55</v>
      </c>
      <c r="G64" s="244">
        <v>51.55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1.9800000000000002E-2</v>
      </c>
      <c r="R64" s="48"/>
      <c r="S64" s="48"/>
    </row>
    <row r="65" spans="1:22" ht="21.95" customHeight="1" x14ac:dyDescent="0.25">
      <c r="A65" s="50"/>
      <c r="B65" s="51"/>
      <c r="C65" s="51"/>
      <c r="E65" s="22" t="s">
        <v>54</v>
      </c>
      <c r="F65" s="244">
        <v>119.74</v>
      </c>
      <c r="G65" s="244">
        <v>119.74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-9.4999999999999998E-3</v>
      </c>
      <c r="S65" s="48"/>
    </row>
    <row r="66" spans="1:22" ht="21.95" customHeight="1" x14ac:dyDescent="0.25">
      <c r="A66" s="51"/>
      <c r="B66" s="50"/>
      <c r="C66" s="51"/>
      <c r="E66" s="22" t="s">
        <v>51</v>
      </c>
      <c r="F66" s="244">
        <v>208.15</v>
      </c>
      <c r="G66" s="244">
        <v>208.15</v>
      </c>
      <c r="H66" s="49">
        <v>0</v>
      </c>
      <c r="I66" s="48">
        <v>0</v>
      </c>
      <c r="J66" s="369">
        <v>0</v>
      </c>
      <c r="K66" s="356">
        <v>0</v>
      </c>
      <c r="L66" s="48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5.4999999999999997E-3</v>
      </c>
      <c r="Q66" s="440"/>
      <c r="R66" s="48"/>
      <c r="S66" s="48"/>
    </row>
    <row r="67" spans="1:22" ht="21.95" customHeight="1" x14ac:dyDescent="0.25">
      <c r="A67" s="51"/>
      <c r="B67" s="51"/>
      <c r="C67" s="51"/>
      <c r="E67" s="22"/>
      <c r="H67" s="332"/>
      <c r="J67" s="369"/>
      <c r="K67" s="356"/>
      <c r="L67" s="369"/>
      <c r="N67" s="366"/>
      <c r="O67" s="134"/>
      <c r="P67" s="134"/>
      <c r="Q67" s="48"/>
      <c r="R67" s="48"/>
      <c r="S67" s="48"/>
      <c r="T67" s="48"/>
      <c r="V67" s="48"/>
    </row>
    <row r="68" spans="1:22" ht="21.95" customHeight="1" x14ac:dyDescent="0.25">
      <c r="A68" s="50"/>
      <c r="B68" s="50"/>
      <c r="C68" s="51"/>
      <c r="E68" s="22"/>
      <c r="J68" s="369"/>
      <c r="K68" s="356"/>
      <c r="N68" s="366"/>
      <c r="O68" s="134"/>
      <c r="P68" s="134"/>
      <c r="Q68" s="148"/>
      <c r="T68" s="48"/>
    </row>
    <row r="69" spans="1:22" ht="21.95" customHeight="1" x14ac:dyDescent="0.25">
      <c r="A69" s="50"/>
      <c r="B69" s="51"/>
      <c r="C69" s="51"/>
    </row>
    <row r="70" spans="1:22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8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57" priority="192">
      <formula>$H2=0</formula>
    </cfRule>
  </conditionalFormatting>
  <conditionalFormatting sqref="J2:K4 J67:K200 J6:K6 J21:K58 J12:K19">
    <cfRule type="expression" dxfId="1856" priority="193">
      <formula>$J2=0</formula>
    </cfRule>
  </conditionalFormatting>
  <conditionalFormatting sqref="L1:L4 L67:L1048576 L6 L21:L58 L12:L19">
    <cfRule type="expression" dxfId="1855" priority="191">
      <formula>$L2=0</formula>
    </cfRule>
  </conditionalFormatting>
  <conditionalFormatting sqref="M1">
    <cfRule type="expression" dxfId="1854" priority="187">
      <formula>$L2=0</formula>
    </cfRule>
  </conditionalFormatting>
  <conditionalFormatting sqref="J2:K4 J6:K6 J21:K58 J12:K19">
    <cfRule type="expression" dxfId="1853" priority="235">
      <formula>$J2&gt;0</formula>
    </cfRule>
  </conditionalFormatting>
  <conditionalFormatting sqref="L2:L4 L6 L21:L58 L12:L19">
    <cfRule type="expression" dxfId="1852" priority="189">
      <formula>$L2&lt;0</formula>
    </cfRule>
    <cfRule type="expression" dxfId="1851" priority="190">
      <formula>$L2&gt;0</formula>
    </cfRule>
  </conditionalFormatting>
  <conditionalFormatting sqref="J2:K4 J67:K458 J6:K6 J21:K58 J12:K19">
    <cfRule type="expression" dxfId="1850" priority="234">
      <formula>$J2&lt;0</formula>
    </cfRule>
  </conditionalFormatting>
  <conditionalFormatting sqref="P67:P1048576 P1">
    <cfRule type="expression" dxfId="1849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8" priority="163">
      <formula>$H59=0</formula>
    </cfRule>
  </conditionalFormatting>
  <conditionalFormatting sqref="J59:K59">
    <cfRule type="expression" dxfId="1847" priority="164">
      <formula>$J59=0</formula>
    </cfRule>
  </conditionalFormatting>
  <conditionalFormatting sqref="L59">
    <cfRule type="expression" dxfId="1846" priority="162">
      <formula>$L60=0</formula>
    </cfRule>
  </conditionalFormatting>
  <conditionalFormatting sqref="J59:K59">
    <cfRule type="expression" dxfId="1845" priority="166">
      <formula>$J59&gt;0</formula>
    </cfRule>
  </conditionalFormatting>
  <conditionalFormatting sqref="L59">
    <cfRule type="expression" dxfId="1844" priority="160">
      <formula>$L59&lt;0</formula>
    </cfRule>
    <cfRule type="expression" dxfId="1843" priority="161">
      <formula>$L59&gt;0</formula>
    </cfRule>
  </conditionalFormatting>
  <conditionalFormatting sqref="J59:K59">
    <cfRule type="expression" dxfId="1842" priority="165">
      <formula>$J59&lt;0</formula>
    </cfRule>
  </conditionalFormatting>
  <conditionalFormatting sqref="E5:I5">
    <cfRule type="expression" dxfId="1841" priority="141">
      <formula>$H5=0</formula>
    </cfRule>
  </conditionalFormatting>
  <conditionalFormatting sqref="J5:K5">
    <cfRule type="expression" dxfId="1840" priority="142">
      <formula>$J5=0</formula>
    </cfRule>
  </conditionalFormatting>
  <conditionalFormatting sqref="L5">
    <cfRule type="expression" dxfId="1839" priority="140">
      <formula>$L6=0</formula>
    </cfRule>
  </conditionalFormatting>
  <conditionalFormatting sqref="J5:K5">
    <cfRule type="expression" dxfId="1838" priority="144">
      <formula>$J5&gt;0</formula>
    </cfRule>
  </conditionalFormatting>
  <conditionalFormatting sqref="L5">
    <cfRule type="expression" dxfId="1837" priority="138">
      <formula>$L5&lt;0</formula>
    </cfRule>
    <cfRule type="expression" dxfId="1836" priority="139">
      <formula>$L5&gt;0</formula>
    </cfRule>
  </conditionalFormatting>
  <conditionalFormatting sqref="J5:K5">
    <cfRule type="expression" dxfId="1835" priority="143">
      <formula>$J5&lt;0</formula>
    </cfRule>
  </conditionalFormatting>
  <conditionalFormatting sqref="E7:I7">
    <cfRule type="expression" dxfId="1834" priority="130">
      <formula>$H7=0</formula>
    </cfRule>
  </conditionalFormatting>
  <conditionalFormatting sqref="J7:K7">
    <cfRule type="expression" dxfId="1833" priority="131">
      <formula>$J7=0</formula>
    </cfRule>
  </conditionalFormatting>
  <conditionalFormatting sqref="L7">
    <cfRule type="expression" dxfId="1832" priority="129">
      <formula>$L8=0</formula>
    </cfRule>
  </conditionalFormatting>
  <conditionalFormatting sqref="J7:K7">
    <cfRule type="expression" dxfId="1831" priority="133">
      <formula>$J7&gt;0</formula>
    </cfRule>
  </conditionalFormatting>
  <conditionalFormatting sqref="L7">
    <cfRule type="expression" dxfId="1830" priority="127">
      <formula>$L7&lt;0</formula>
    </cfRule>
    <cfRule type="expression" dxfId="1829" priority="128">
      <formula>$L7&gt;0</formula>
    </cfRule>
  </conditionalFormatting>
  <conditionalFormatting sqref="J7:K7">
    <cfRule type="expression" dxfId="1828" priority="132">
      <formula>$J7&lt;0</formula>
    </cfRule>
  </conditionalFormatting>
  <conditionalFormatting sqref="E60:I60">
    <cfRule type="expression" dxfId="1827" priority="119">
      <formula>$H60=0</formula>
    </cfRule>
  </conditionalFormatting>
  <conditionalFormatting sqref="J60:K60">
    <cfRule type="expression" dxfId="1826" priority="120">
      <formula>$J60=0</formula>
    </cfRule>
  </conditionalFormatting>
  <conditionalFormatting sqref="L60">
    <cfRule type="expression" dxfId="1825" priority="118">
      <formula>$L61=0</formula>
    </cfRule>
  </conditionalFormatting>
  <conditionalFormatting sqref="J60:K60">
    <cfRule type="expression" dxfId="1824" priority="122">
      <formula>$J60&gt;0</formula>
    </cfRule>
  </conditionalFormatting>
  <conditionalFormatting sqref="L60">
    <cfRule type="expression" dxfId="1823" priority="116">
      <formula>$L60&lt;0</formula>
    </cfRule>
    <cfRule type="expression" dxfId="1822" priority="117">
      <formula>$L60&gt;0</formula>
    </cfRule>
  </conditionalFormatting>
  <conditionalFormatting sqref="J60:K60">
    <cfRule type="expression" dxfId="1821" priority="121">
      <formula>$J60&lt;0</formula>
    </cfRule>
  </conditionalFormatting>
  <conditionalFormatting sqref="E62:I62">
    <cfRule type="expression" dxfId="1820" priority="108">
      <formula>$H62=0</formula>
    </cfRule>
  </conditionalFormatting>
  <conditionalFormatting sqref="J62:K62">
    <cfRule type="expression" dxfId="1819" priority="109">
      <formula>$J62=0</formula>
    </cfRule>
  </conditionalFormatting>
  <conditionalFormatting sqref="L62">
    <cfRule type="expression" dxfId="1818" priority="107">
      <formula>$L63=0</formula>
    </cfRule>
  </conditionalFormatting>
  <conditionalFormatting sqref="J62:K62">
    <cfRule type="expression" dxfId="1817" priority="111">
      <formula>$J62&gt;0</formula>
    </cfRule>
  </conditionalFormatting>
  <conditionalFormatting sqref="L62">
    <cfRule type="expression" dxfId="1816" priority="105">
      <formula>$L62&lt;0</formula>
    </cfRule>
    <cfRule type="expression" dxfId="1815" priority="106">
      <formula>$L62&gt;0</formula>
    </cfRule>
  </conditionalFormatting>
  <conditionalFormatting sqref="J62:K62">
    <cfRule type="expression" dxfId="1814" priority="110">
      <formula>$J62&lt;0</formula>
    </cfRule>
  </conditionalFormatting>
  <conditionalFormatting sqref="E61:I61">
    <cfRule type="expression" dxfId="1813" priority="97">
      <formula>$H61=0</formula>
    </cfRule>
  </conditionalFormatting>
  <conditionalFormatting sqref="J61:K61">
    <cfRule type="expression" dxfId="1812" priority="98">
      <formula>$J61=0</formula>
    </cfRule>
  </conditionalFormatting>
  <conditionalFormatting sqref="L61">
    <cfRule type="expression" dxfId="1811" priority="96">
      <formula>$L62=0</formula>
    </cfRule>
  </conditionalFormatting>
  <conditionalFormatting sqref="J61:K61">
    <cfRule type="expression" dxfId="1810" priority="100">
      <formula>$J61&gt;0</formula>
    </cfRule>
  </conditionalFormatting>
  <conditionalFormatting sqref="L61">
    <cfRule type="expression" dxfId="1809" priority="94">
      <formula>$L61&lt;0</formula>
    </cfRule>
    <cfRule type="expression" dxfId="1808" priority="95">
      <formula>$L61&gt;0</formula>
    </cfRule>
  </conditionalFormatting>
  <conditionalFormatting sqref="J61:K61">
    <cfRule type="expression" dxfId="1807" priority="99">
      <formula>$J61&lt;0</formula>
    </cfRule>
  </conditionalFormatting>
  <conditionalFormatting sqref="E8:I8">
    <cfRule type="expression" dxfId="1806" priority="82">
      <formula>$H8=0</formula>
    </cfRule>
  </conditionalFormatting>
  <conditionalFormatting sqref="J8:K8">
    <cfRule type="expression" dxfId="1805" priority="83">
      <formula>$J8=0</formula>
    </cfRule>
  </conditionalFormatting>
  <conditionalFormatting sqref="L8">
    <cfRule type="expression" dxfId="1804" priority="81">
      <formula>$L9=0</formula>
    </cfRule>
  </conditionalFormatting>
  <conditionalFormatting sqref="J8:K8">
    <cfRule type="expression" dxfId="1803" priority="85">
      <formula>$J8&gt;0</formula>
    </cfRule>
  </conditionalFormatting>
  <conditionalFormatting sqref="L8">
    <cfRule type="expression" dxfId="1802" priority="79">
      <formula>$L8&lt;0</formula>
    </cfRule>
    <cfRule type="expression" dxfId="1801" priority="80">
      <formula>$L8&gt;0</formula>
    </cfRule>
  </conditionalFormatting>
  <conditionalFormatting sqref="J8:K8">
    <cfRule type="expression" dxfId="1800" priority="84">
      <formula>$J8&lt;0</formula>
    </cfRule>
  </conditionalFormatting>
  <conditionalFormatting sqref="E63:I63">
    <cfRule type="expression" dxfId="1799" priority="72">
      <formula>$H63=0</formula>
    </cfRule>
  </conditionalFormatting>
  <conditionalFormatting sqref="J63:K63">
    <cfRule type="expression" dxfId="1798" priority="73">
      <formula>$J63=0</formula>
    </cfRule>
  </conditionalFormatting>
  <conditionalFormatting sqref="L63">
    <cfRule type="expression" dxfId="1797" priority="71">
      <formula>$L64=0</formula>
    </cfRule>
  </conditionalFormatting>
  <conditionalFormatting sqref="J63:K63">
    <cfRule type="expression" dxfId="1796" priority="75">
      <formula>$J63&gt;0</formula>
    </cfRule>
  </conditionalFormatting>
  <conditionalFormatting sqref="L63">
    <cfRule type="expression" dxfId="1795" priority="69">
      <formula>$L63&lt;0</formula>
    </cfRule>
    <cfRule type="expression" dxfId="1794" priority="70">
      <formula>$L63&gt;0</formula>
    </cfRule>
  </conditionalFormatting>
  <conditionalFormatting sqref="J63:K63">
    <cfRule type="expression" dxfId="1793" priority="74">
      <formula>$J63&lt;0</formula>
    </cfRule>
  </conditionalFormatting>
  <conditionalFormatting sqref="E20:I20">
    <cfRule type="expression" dxfId="1792" priority="62">
      <formula>$H20=0</formula>
    </cfRule>
  </conditionalFormatting>
  <conditionalFormatting sqref="J20:K20">
    <cfRule type="expression" dxfId="1791" priority="63">
      <formula>$J20=0</formula>
    </cfRule>
  </conditionalFormatting>
  <conditionalFormatting sqref="L20">
    <cfRule type="expression" dxfId="1790" priority="61">
      <formula>$L21=0</formula>
    </cfRule>
  </conditionalFormatting>
  <conditionalFormatting sqref="J20:K20">
    <cfRule type="expression" dxfId="1789" priority="65">
      <formula>$J20&gt;0</formula>
    </cfRule>
  </conditionalFormatting>
  <conditionalFormatting sqref="L20">
    <cfRule type="expression" dxfId="1788" priority="59">
      <formula>$L20&lt;0</formula>
    </cfRule>
    <cfRule type="expression" dxfId="1787" priority="60">
      <formula>$L20&gt;0</formula>
    </cfRule>
  </conditionalFormatting>
  <conditionalFormatting sqref="J20:K20">
    <cfRule type="expression" dxfId="1786" priority="64">
      <formula>$J20&lt;0</formula>
    </cfRule>
  </conditionalFormatting>
  <conditionalFormatting sqref="E64:I64">
    <cfRule type="expression" dxfId="1785" priority="53">
      <formula>$H64=0</formula>
    </cfRule>
  </conditionalFormatting>
  <conditionalFormatting sqref="J64:K64">
    <cfRule type="expression" dxfId="1784" priority="54">
      <formula>$J64=0</formula>
    </cfRule>
  </conditionalFormatting>
  <conditionalFormatting sqref="L64">
    <cfRule type="expression" dxfId="1783" priority="52">
      <formula>$L65=0</formula>
    </cfRule>
  </conditionalFormatting>
  <conditionalFormatting sqref="J64:K64">
    <cfRule type="expression" dxfId="1782" priority="56">
      <formula>$J64&gt;0</formula>
    </cfRule>
  </conditionalFormatting>
  <conditionalFormatting sqref="L64">
    <cfRule type="expression" dxfId="1781" priority="50">
      <formula>$L64&lt;0</formula>
    </cfRule>
    <cfRule type="expression" dxfId="1780" priority="51">
      <formula>$L64&gt;0</formula>
    </cfRule>
  </conditionalFormatting>
  <conditionalFormatting sqref="J64:K64">
    <cfRule type="expression" dxfId="1779" priority="55">
      <formula>$J64&lt;0</formula>
    </cfRule>
  </conditionalFormatting>
  <conditionalFormatting sqref="E65:I65">
    <cfRule type="expression" dxfId="1778" priority="46">
      <formula>$H65=0</formula>
    </cfRule>
  </conditionalFormatting>
  <conditionalFormatting sqref="J65:K65">
    <cfRule type="expression" dxfId="1777" priority="47">
      <formula>$J65=0</formula>
    </cfRule>
  </conditionalFormatting>
  <conditionalFormatting sqref="L65">
    <cfRule type="expression" dxfId="1776" priority="45">
      <formula>$L66=0</formula>
    </cfRule>
  </conditionalFormatting>
  <conditionalFormatting sqref="J65:K65">
    <cfRule type="expression" dxfId="1775" priority="49">
      <formula>$J65&gt;0</formula>
    </cfRule>
  </conditionalFormatting>
  <conditionalFormatting sqref="L65">
    <cfRule type="expression" dxfId="1774" priority="43">
      <formula>$L65&lt;0</formula>
    </cfRule>
    <cfRule type="expression" dxfId="1773" priority="44">
      <formula>$L65&gt;0</formula>
    </cfRule>
  </conditionalFormatting>
  <conditionalFormatting sqref="J65:K65">
    <cfRule type="expression" dxfId="1772" priority="48">
      <formula>$J65&lt;0</formula>
    </cfRule>
  </conditionalFormatting>
  <conditionalFormatting sqref="E11:I11">
    <cfRule type="expression" dxfId="1771" priority="37">
      <formula>$H11=0</formula>
    </cfRule>
  </conditionalFormatting>
  <conditionalFormatting sqref="J11:K11">
    <cfRule type="expression" dxfId="1770" priority="38">
      <formula>$J11=0</formula>
    </cfRule>
  </conditionalFormatting>
  <conditionalFormatting sqref="L11">
    <cfRule type="expression" dxfId="1769" priority="36">
      <formula>$L12=0</formula>
    </cfRule>
  </conditionalFormatting>
  <conditionalFormatting sqref="J11:K11">
    <cfRule type="expression" dxfId="1768" priority="40">
      <formula>$J11&gt;0</formula>
    </cfRule>
  </conditionalFormatting>
  <conditionalFormatting sqref="L11">
    <cfRule type="expression" dxfId="1767" priority="34">
      <formula>$L11&lt;0</formula>
    </cfRule>
    <cfRule type="expression" dxfId="1766" priority="35">
      <formula>$L11&gt;0</formula>
    </cfRule>
  </conditionalFormatting>
  <conditionalFormatting sqref="J11:K11">
    <cfRule type="expression" dxfId="1765" priority="39">
      <formula>$J11&lt;0</formula>
    </cfRule>
  </conditionalFormatting>
  <conditionalFormatting sqref="E9:I9">
    <cfRule type="expression" dxfId="1764" priority="30">
      <formula>$H9=0</formula>
    </cfRule>
  </conditionalFormatting>
  <conditionalFormatting sqref="J9:K9">
    <cfRule type="expression" dxfId="1763" priority="31">
      <formula>$J9=0</formula>
    </cfRule>
  </conditionalFormatting>
  <conditionalFormatting sqref="L9">
    <cfRule type="expression" dxfId="1762" priority="29">
      <formula>$L10=0</formula>
    </cfRule>
  </conditionalFormatting>
  <conditionalFormatting sqref="J9:K9">
    <cfRule type="expression" dxfId="1761" priority="33">
      <formula>$J9&gt;0</formula>
    </cfRule>
  </conditionalFormatting>
  <conditionalFormatting sqref="L9">
    <cfRule type="expression" dxfId="1760" priority="27">
      <formula>$L9&lt;0</formula>
    </cfRule>
    <cfRule type="expression" dxfId="1759" priority="28">
      <formula>$L9&gt;0</formula>
    </cfRule>
  </conditionalFormatting>
  <conditionalFormatting sqref="J9:K9">
    <cfRule type="expression" dxfId="1758" priority="32">
      <formula>$J9&lt;0</formula>
    </cfRule>
  </conditionalFormatting>
  <conditionalFormatting sqref="E66:I66">
    <cfRule type="expression" dxfId="1757" priority="21">
      <formula>$H66=0</formula>
    </cfRule>
  </conditionalFormatting>
  <conditionalFormatting sqref="J66:K66">
    <cfRule type="expression" dxfId="1756" priority="22">
      <formula>$J66=0</formula>
    </cfRule>
  </conditionalFormatting>
  <conditionalFormatting sqref="L66">
    <cfRule type="expression" dxfId="1755" priority="20">
      <formula>$L67=0</formula>
    </cfRule>
  </conditionalFormatting>
  <conditionalFormatting sqref="J66:K66">
    <cfRule type="expression" dxfId="1754" priority="24">
      <formula>$J66&gt;0</formula>
    </cfRule>
  </conditionalFormatting>
  <conditionalFormatting sqref="L66">
    <cfRule type="expression" dxfId="1753" priority="18">
      <formula>$L66&lt;0</formula>
    </cfRule>
    <cfRule type="expression" dxfId="1752" priority="19">
      <formula>$L66&gt;0</formula>
    </cfRule>
  </conditionalFormatting>
  <conditionalFormatting sqref="J66:K66">
    <cfRule type="expression" dxfId="1751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50" priority="12">
      <formula>$H10=0</formula>
    </cfRule>
  </conditionalFormatting>
  <conditionalFormatting sqref="J10:K10">
    <cfRule type="expression" dxfId="1749" priority="13">
      <formula>$J10=0</formula>
    </cfRule>
  </conditionalFormatting>
  <conditionalFormatting sqref="L10">
    <cfRule type="expression" dxfId="1748" priority="11">
      <formula>$L11=0</formula>
    </cfRule>
  </conditionalFormatting>
  <conditionalFormatting sqref="J10:K10">
    <cfRule type="expression" dxfId="1747" priority="15">
      <formula>$J10&gt;0</formula>
    </cfRule>
  </conditionalFormatting>
  <conditionalFormatting sqref="L10">
    <cfRule type="expression" dxfId="1746" priority="9">
      <formula>$L10&lt;0</formula>
    </cfRule>
    <cfRule type="expression" dxfId="1745" priority="10">
      <formula>$L10&gt;0</formula>
    </cfRule>
  </conditionalFormatting>
  <conditionalFormatting sqref="J10:K10">
    <cfRule type="expression" dxfId="1744" priority="14">
      <formula>$J10&lt;0</formula>
    </cfRule>
  </conditionalFormatting>
  <conditionalFormatting sqref="E26:E28 E30 E45:E49 E36:E43">
    <cfRule type="expression" dxfId="1743" priority="8">
      <formula>$H26=0</formula>
    </cfRule>
  </conditionalFormatting>
  <conditionalFormatting sqref="E29">
    <cfRule type="expression" dxfId="1742" priority="7">
      <formula>$H29=0</formula>
    </cfRule>
  </conditionalFormatting>
  <conditionalFormatting sqref="E31">
    <cfRule type="expression" dxfId="1741" priority="6">
      <formula>$H31=0</formula>
    </cfRule>
  </conditionalFormatting>
  <conditionalFormatting sqref="E32">
    <cfRule type="expression" dxfId="1740" priority="5">
      <formula>$H32=0</formula>
    </cfRule>
  </conditionalFormatting>
  <conditionalFormatting sqref="E44">
    <cfRule type="expression" dxfId="1739" priority="4">
      <formula>$H44=0</formula>
    </cfRule>
  </conditionalFormatting>
  <conditionalFormatting sqref="E35">
    <cfRule type="expression" dxfId="1738" priority="3">
      <formula>$H35=0</formula>
    </cfRule>
  </conditionalFormatting>
  <conditionalFormatting sqref="E33">
    <cfRule type="expression" dxfId="1737" priority="2">
      <formula>$H33=0</formula>
    </cfRule>
  </conditionalFormatting>
  <conditionalFormatting sqref="E34">
    <cfRule type="expression" dxfId="1736" priority="1">
      <formula>$H34=0</formula>
    </cfRule>
  </conditionalFormatting>
  <hyperlinks>
    <hyperlink ref="E23" location="BIIB!A1" display="BIIB"/>
    <hyperlink ref="E24" location="MYL!A1" display="MYL"/>
    <hyperlink ref="E19" location="SIG!A1" display="SIG"/>
    <hyperlink ref="E25" location="AAPL!A1" display="AAPL"/>
    <hyperlink ref="E26" location="AXP!A1" display="AXP"/>
    <hyperlink ref="E17" location="DG!A1" display="DG"/>
    <hyperlink ref="E27" location="PINC!A1" display="PINC"/>
    <hyperlink ref="E28" location="FOXA!A1" display="FOXA"/>
    <hyperlink ref="E18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2" location="ULTA!A1" display="ULTA"/>
    <hyperlink ref="E6" location="AAP!A1" display="AAP"/>
    <hyperlink ref="E20" location="COST!A1" display="COST"/>
    <hyperlink ref="E38" location="CPN!A1" display="CPN"/>
    <hyperlink ref="E39" location="EW!A1" display="EW"/>
    <hyperlink ref="E21" location="TJX!A1" display="TJX"/>
    <hyperlink ref="E5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6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1" location="WFC!A1" display="WFC"/>
    <hyperlink ref="E51" location="AA!A1" display="AA"/>
    <hyperlink ref="E52" location="CF!A1" display="CF"/>
    <hyperlink ref="E22" location="TGT!A1" display="TGT"/>
    <hyperlink ref="E10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3" location="TEVA!A1" display="TEVA"/>
    <hyperlink ref="E60" location="DIS!A1" display="DIS"/>
    <hyperlink ref="E8" location="FTR!A1" display="FTR"/>
    <hyperlink ref="E9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10115.908000001536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8840.1480000016054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8838.6199999999953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-1.9999983906018315E-3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5" priority="7">
      <formula>#REF!&gt;0</formula>
    </cfRule>
    <cfRule type="expression" dxfId="173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08"/>
  <sheetViews>
    <sheetView tabSelected="1" topLeftCell="C1" zoomScaleNormal="100" workbookViewId="0">
      <pane ySplit="1" topLeftCell="A487" activePane="bottomLeft" state="frozen"/>
      <selection pane="bottomLeft" activeCell="K511" sqref="K51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8838.6199999999953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</sheetData>
  <conditionalFormatting sqref="D3:D508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08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08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08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09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315.73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315.73</v>
      </c>
      <c r="R4" s="507">
        <v>-3.9E-2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347.30300000000005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344.14570000000003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340.98840000000007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337.83110000000005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334.67380000000003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331.51650000000001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328.35920000000004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325.20190000000002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322.0446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318.88730000000004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315.73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312.5727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309.41540000000003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306.25810000000001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303.10079999999999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299.94350000000003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296.78620000000001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293.62890000000004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290.47160000000002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287.3143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284.15700000000004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3" priority="58">
      <formula>F19&gt;0</formula>
    </cfRule>
    <cfRule type="expression" dxfId="17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1" priority="47">
      <formula>H25&gt;0</formula>
    </cfRule>
    <cfRule type="expression" dxfId="1730" priority="48">
      <formula>H25&lt;0</formula>
    </cfRule>
  </conditionalFormatting>
  <conditionalFormatting sqref="M39">
    <cfRule type="expression" dxfId="1729" priority="45">
      <formula>M39&gt;0</formula>
    </cfRule>
    <cfRule type="expression" dxfId="1728" priority="46">
      <formula>M39&lt;0</formula>
    </cfRule>
  </conditionalFormatting>
  <conditionalFormatting sqref="F61:F67">
    <cfRule type="expression" dxfId="1727" priority="43">
      <formula>F61&gt;0</formula>
    </cfRule>
    <cfRule type="expression" dxfId="1726" priority="44">
      <formula>F61&lt;0</formula>
    </cfRule>
  </conditionalFormatting>
  <conditionalFormatting sqref="H61:H67">
    <cfRule type="expression" dxfId="1725" priority="41">
      <formula>H61&gt;0</formula>
    </cfRule>
    <cfRule type="expression" dxfId="1724" priority="42">
      <formula>H61&lt;0</formula>
    </cfRule>
  </conditionalFormatting>
  <conditionalFormatting sqref="F21:F24">
    <cfRule type="expression" dxfId="1723" priority="39">
      <formula>F21&gt;0</formula>
    </cfRule>
    <cfRule type="expression" dxfId="1722" priority="40">
      <formula>F21&lt;0</formula>
    </cfRule>
  </conditionalFormatting>
  <conditionalFormatting sqref="H21:H24">
    <cfRule type="expression" dxfId="1721" priority="37">
      <formula>H21&gt;0</formula>
    </cfRule>
    <cfRule type="expression" dxfId="1720" priority="38">
      <formula>H21&lt;0</formula>
    </cfRule>
  </conditionalFormatting>
  <conditionalFormatting sqref="I25:I28">
    <cfRule type="expression" dxfId="1719" priority="31">
      <formula>I25&gt;0</formula>
    </cfRule>
    <cfRule type="expression" dxfId="1718" priority="32">
      <formula>I25&lt;0</formula>
    </cfRule>
  </conditionalFormatting>
  <conditionalFormatting sqref="I21:I24">
    <cfRule type="expression" dxfId="1717" priority="29">
      <formula>I21&gt;0</formula>
    </cfRule>
    <cfRule type="expression" dxfId="1716" priority="30">
      <formula>I21&lt;0</formula>
    </cfRule>
  </conditionalFormatting>
  <conditionalFormatting sqref="H29">
    <cfRule type="expression" dxfId="1715" priority="27">
      <formula>H29&gt;0</formula>
    </cfRule>
    <cfRule type="expression" dxfId="1714" priority="28">
      <formula>H29&lt;0</formula>
    </cfRule>
  </conditionalFormatting>
  <conditionalFormatting sqref="H30">
    <cfRule type="expression" dxfId="1713" priority="25">
      <formula>H30&gt;0</formula>
    </cfRule>
    <cfRule type="expression" dxfId="1712" priority="26">
      <formula>H30&lt;0</formula>
    </cfRule>
  </conditionalFormatting>
  <conditionalFormatting sqref="H31">
    <cfRule type="expression" dxfId="1711" priority="23">
      <formula>H31&gt;0</formula>
    </cfRule>
    <cfRule type="expression" dxfId="1710" priority="24">
      <formula>H31&lt;0</formula>
    </cfRule>
  </conditionalFormatting>
  <conditionalFormatting sqref="Q7">
    <cfRule type="expression" dxfId="1709" priority="21">
      <formula>Q7&gt;0</formula>
    </cfRule>
    <cfRule type="expression" dxfId="1708" priority="22">
      <formula>Q7&lt;0</formula>
    </cfRule>
  </conditionalFormatting>
  <conditionalFormatting sqref="Q8">
    <cfRule type="expression" dxfId="1707" priority="19">
      <formula>Q8&gt;0</formula>
    </cfRule>
    <cfRule type="expression" dxfId="1706" priority="20">
      <formula>Q8&lt;0</formula>
    </cfRule>
  </conditionalFormatting>
  <conditionalFormatting sqref="F73:F82">
    <cfRule type="expression" dxfId="1705" priority="17">
      <formula>F73&gt;0</formula>
    </cfRule>
    <cfRule type="expression" dxfId="1704" priority="18">
      <formula>F73&lt;0</formula>
    </cfRule>
  </conditionalFormatting>
  <conditionalFormatting sqref="H73:H76">
    <cfRule type="expression" dxfId="1703" priority="15">
      <formula>H73&gt;0</formula>
    </cfRule>
    <cfRule type="expression" dxfId="1702" priority="16">
      <formula>H73&lt;0</formula>
    </cfRule>
  </conditionalFormatting>
  <conditionalFormatting sqref="F69:F72">
    <cfRule type="expression" dxfId="1701" priority="13">
      <formula>F69&gt;0</formula>
    </cfRule>
    <cfRule type="expression" dxfId="1700" priority="14">
      <formula>F69&lt;0</formula>
    </cfRule>
  </conditionalFormatting>
  <conditionalFormatting sqref="H69:H72">
    <cfRule type="expression" dxfId="1699" priority="11">
      <formula>H69&gt;0</formula>
    </cfRule>
    <cfRule type="expression" dxfId="1698" priority="12">
      <formula>H69&lt;0</formula>
    </cfRule>
  </conditionalFormatting>
  <conditionalFormatting sqref="I73:I76">
    <cfRule type="expression" dxfId="1697" priority="9">
      <formula>I73&gt;0</formula>
    </cfRule>
    <cfRule type="expression" dxfId="1696" priority="10">
      <formula>I73&lt;0</formula>
    </cfRule>
  </conditionalFormatting>
  <conditionalFormatting sqref="I69:I72">
    <cfRule type="expression" dxfId="1695" priority="7">
      <formula>I69&gt;0</formula>
    </cfRule>
    <cfRule type="expression" dxfId="1694" priority="8">
      <formula>I69&lt;0</formula>
    </cfRule>
  </conditionalFormatting>
  <conditionalFormatting sqref="H77">
    <cfRule type="expression" dxfId="1693" priority="5">
      <formula>H77&gt;0</formula>
    </cfRule>
    <cfRule type="expression" dxfId="1692" priority="6">
      <formula>H77&lt;0</formula>
    </cfRule>
  </conditionalFormatting>
  <conditionalFormatting sqref="H78">
    <cfRule type="expression" dxfId="1691" priority="3">
      <formula>H78&gt;0</formula>
    </cfRule>
    <cfRule type="expression" dxfId="1690" priority="4">
      <formula>H78&lt;0</formula>
    </cfRule>
  </conditionalFormatting>
  <conditionalFormatting sqref="H79">
    <cfRule type="expression" dxfId="1689" priority="1">
      <formula>H79&gt;0</formula>
    </cfRule>
    <cfRule type="expression" dxfId="16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38.92</v>
      </c>
      <c r="R4" s="507">
        <v>1.17E-2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42.812000000000005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42.422800000000002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42.033600000000007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41.644400000000005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41.255200000000002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40.866000000000007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40.476800000000004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40.087600000000002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39.698399999999999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39.309200000000004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38.92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38.530799999999999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38.141600000000004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37.752400000000002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37.363199999999999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36.973999999999997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36.584800000000001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36.195600000000006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35.806400000000004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35.417200000000001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35.028000000000006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87" priority="29">
      <formula>N19&gt;0</formula>
    </cfRule>
    <cfRule type="expression" dxfId="168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5" priority="23">
      <formula>F22&gt;0</formula>
    </cfRule>
    <cfRule type="expression" dxfId="1684" priority="24">
      <formula>F22&lt;0</formula>
    </cfRule>
  </conditionalFormatting>
  <conditionalFormatting sqref="H22:H31">
    <cfRule type="expression" dxfId="1683" priority="21">
      <formula>H22&gt;0</formula>
    </cfRule>
    <cfRule type="expression" dxfId="1682" priority="22">
      <formula>H22&lt;0</formula>
    </cfRule>
  </conditionalFormatting>
  <conditionalFormatting sqref="I21:J31">
    <cfRule type="expression" dxfId="1681" priority="19">
      <formula>I21&gt;0</formula>
    </cfRule>
    <cfRule type="expression" dxfId="1680" priority="20">
      <formula>I21&lt;0</formula>
    </cfRule>
  </conditionalFormatting>
  <conditionalFormatting sqref="Q8">
    <cfRule type="expression" dxfId="1679" priority="11">
      <formula>Q8&gt;0</formula>
    </cfRule>
    <cfRule type="expression" dxfId="1678" priority="12">
      <formula>Q8&lt;0</formula>
    </cfRule>
  </conditionalFormatting>
  <conditionalFormatting sqref="Q7">
    <cfRule type="expression" dxfId="1677" priority="13">
      <formula>Q7&gt;0</formula>
    </cfRule>
    <cfRule type="expression" dxfId="1676" priority="14">
      <formula>Q7&lt;0</formula>
    </cfRule>
  </conditionalFormatting>
  <conditionalFormatting sqref="F56:F66">
    <cfRule type="expression" dxfId="1675" priority="9">
      <formula>F56&gt;0</formula>
    </cfRule>
    <cfRule type="expression" dxfId="1674" priority="10">
      <formula>F56&lt;0</formula>
    </cfRule>
  </conditionalFormatting>
  <conditionalFormatting sqref="H56:H66">
    <cfRule type="expression" dxfId="1673" priority="7">
      <formula>H56&gt;0</formula>
    </cfRule>
    <cfRule type="expression" dxfId="1672" priority="8">
      <formula>H56&lt;0</formula>
    </cfRule>
  </conditionalFormatting>
  <conditionalFormatting sqref="I56:I66">
    <cfRule type="expression" dxfId="1671" priority="5">
      <formula>I56&gt;0</formula>
    </cfRule>
    <cfRule type="expression" dxfId="1670" priority="6">
      <formula>I56&lt;0</formula>
    </cfRule>
  </conditionalFormatting>
  <conditionalFormatting sqref="F21">
    <cfRule type="expression" dxfId="1669" priority="3">
      <formula>F21&gt;0</formula>
    </cfRule>
    <cfRule type="expression" dxfId="1668" priority="4">
      <formula>F21&lt;0</formula>
    </cfRule>
  </conditionalFormatting>
  <conditionalFormatting sqref="H21">
    <cfRule type="expression" dxfId="1667" priority="1">
      <formula>H21&gt;0</formula>
    </cfRule>
    <cfRule type="expression" dxfId="166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8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50</v>
      </c>
      <c r="T2" s="1">
        <v>42568</v>
      </c>
      <c r="U2" t="s">
        <v>243</v>
      </c>
    </row>
    <row r="3" spans="1:31" x14ac:dyDescent="0.25">
      <c r="A3" s="22" t="s">
        <v>71</v>
      </c>
      <c r="B3" s="448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8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63.683199999999999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66.52</v>
      </c>
      <c r="R4" s="227">
        <v>2.0199999999999999E-2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3326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3184.16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1299.7099999999955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141.84000000000015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4.454550022611934E-2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150</v>
      </c>
      <c r="D22" s="14"/>
      <c r="E22" s="14"/>
      <c r="F22" s="18">
        <f>SUM(F2:F17)</f>
        <v>9752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50</v>
      </c>
      <c r="I23" s="352"/>
      <c r="J23" s="352"/>
      <c r="K23" s="353">
        <f>SumByColor($A$23,K2:K21)</f>
        <v>6568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828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" si="9">C32*(E32-D32)</f>
        <v>113.83999999999972</v>
      </c>
      <c r="G32" s="39">
        <f t="shared" ref="G32" si="10">D32*C32</f>
        <v>3184.16</v>
      </c>
      <c r="H32" s="227">
        <f t="shared" ref="H32" si="11">(E32-D32)/D32</f>
        <v>3.5751972262700278E-2</v>
      </c>
      <c r="I32" s="39">
        <v>63.2</v>
      </c>
      <c r="J32" s="39">
        <v>1272</v>
      </c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39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73.171999999999997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72.506799999999998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71.8416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71.176400000000001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70.511200000000002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69.846000000000004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69.180800000000005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68.515599999999992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67.850399999999993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67.185199999999995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66.52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65.854799999999997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65.189599999999999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64.5244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63.859199999999994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63.193999999999996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62.52879999999999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61.863599999999998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61.198399999999999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60.533200000000001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59.867999999999995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13">C75*(E75-D75)</f>
        <v>15.999999999999943</v>
      </c>
      <c r="G75" s="375">
        <f t="shared" ref="G75:G83" si="14">D75*C75</f>
        <v>1924</v>
      </c>
      <c r="H75" s="376">
        <f t="shared" ref="H75:H83" si="15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13"/>
        <v>50.600000000000023</v>
      </c>
      <c r="G76" s="375">
        <f t="shared" si="14"/>
        <v>1924</v>
      </c>
      <c r="H76" s="376">
        <f t="shared" si="15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13"/>
        <v>-176.20199999999988</v>
      </c>
      <c r="G77" s="375">
        <f t="shared" si="14"/>
        <v>4063.752</v>
      </c>
      <c r="H77" s="376">
        <f t="shared" si="15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13"/>
        <v>-51.239999999999952</v>
      </c>
      <c r="G78" s="375">
        <f t="shared" si="14"/>
        <v>2283.9899999999998</v>
      </c>
      <c r="H78" s="376">
        <f t="shared" si="15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13"/>
        <v>-146.2399999999999</v>
      </c>
      <c r="G79" s="375">
        <f t="shared" si="14"/>
        <v>2283.9899999999998</v>
      </c>
      <c r="H79" s="376">
        <f t="shared" si="15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13"/>
        <v>-159.23999999999978</v>
      </c>
      <c r="G80" s="375">
        <f t="shared" si="14"/>
        <v>4352.74</v>
      </c>
      <c r="H80" s="376">
        <f t="shared" si="15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13"/>
        <v>-37.790000000000035</v>
      </c>
      <c r="G81" s="375">
        <f t="shared" si="14"/>
        <v>2188.04</v>
      </c>
      <c r="H81" s="376">
        <f t="shared" si="15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13"/>
        <v>-137.54000000000025</v>
      </c>
      <c r="G82" s="375">
        <f t="shared" si="14"/>
        <v>2188.04</v>
      </c>
      <c r="H82" s="376">
        <f t="shared" si="15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13"/>
        <v>-167.54249999999934</v>
      </c>
      <c r="G83" s="375">
        <f t="shared" si="14"/>
        <v>6112.0424999999996</v>
      </c>
      <c r="H83" s="376">
        <f t="shared" si="15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6">C84*(E84-D84)</f>
        <v>-58.042499999999819</v>
      </c>
      <c r="G84" s="375">
        <f t="shared" ref="G84:G96" si="17">D84*C84</f>
        <v>6112.0424999999996</v>
      </c>
      <c r="H84" s="376">
        <f t="shared" ref="H84:H96" si="18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6"/>
        <v>195.77249999999998</v>
      </c>
      <c r="G85" s="375">
        <f t="shared" si="17"/>
        <v>4432.4775</v>
      </c>
      <c r="H85" s="376">
        <f t="shared" si="18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6"/>
        <v>38.472500000000025</v>
      </c>
      <c r="G86" s="375">
        <f t="shared" si="17"/>
        <v>4432.4775</v>
      </c>
      <c r="H86" s="376">
        <f t="shared" si="18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6"/>
        <v>466.37249999999932</v>
      </c>
      <c r="G87" s="375">
        <f t="shared" si="17"/>
        <v>4432.4775</v>
      </c>
      <c r="H87" s="376">
        <f t="shared" si="18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6"/>
        <v>536.22249999999985</v>
      </c>
      <c r="G88" s="375">
        <f t="shared" si="17"/>
        <v>4432.4775</v>
      </c>
      <c r="H88" s="376">
        <f t="shared" si="18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6"/>
        <v>640.51000000000045</v>
      </c>
      <c r="G89" s="375">
        <f t="shared" si="17"/>
        <v>3972.49</v>
      </c>
      <c r="H89" s="376">
        <f t="shared" si="18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6"/>
        <v>547.01000000000022</v>
      </c>
      <c r="G90" s="375">
        <f t="shared" si="17"/>
        <v>3972.49</v>
      </c>
      <c r="H90" s="376">
        <f t="shared" si="18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6"/>
        <v>505.01000000000005</v>
      </c>
      <c r="G91" s="375">
        <f t="shared" si="17"/>
        <v>3972.49</v>
      </c>
      <c r="H91" s="376">
        <f t="shared" si="18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6"/>
        <v>400.50999999999988</v>
      </c>
      <c r="G92" s="375">
        <f t="shared" si="17"/>
        <v>3972.49</v>
      </c>
      <c r="H92" s="376">
        <f t="shared" si="18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6"/>
        <v>504.01000000000022</v>
      </c>
      <c r="G93" s="375">
        <f t="shared" si="17"/>
        <v>3972.49</v>
      </c>
      <c r="H93" s="376">
        <f t="shared" si="18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6"/>
        <v>470.51000000000016</v>
      </c>
      <c r="G94" s="375">
        <f t="shared" si="17"/>
        <v>3972.49</v>
      </c>
      <c r="H94" s="376">
        <f t="shared" si="18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6"/>
        <v>500.50999999999988</v>
      </c>
      <c r="G95" s="375">
        <f t="shared" si="17"/>
        <v>3972.49</v>
      </c>
      <c r="H95" s="376">
        <f t="shared" si="18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6"/>
        <v>413.46899999999977</v>
      </c>
      <c r="G96" s="375">
        <f t="shared" si="17"/>
        <v>2218.1310000000003</v>
      </c>
      <c r="H96" s="376">
        <f t="shared" si="18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9">C100*(E100-D100)</f>
        <v>42.500000000000071</v>
      </c>
      <c r="G100" s="375">
        <f t="shared" ref="G100:G116" si="20">D100*C100</f>
        <v>1973.75</v>
      </c>
      <c r="H100" s="376">
        <f t="shared" ref="H100:H116" si="21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9"/>
        <v>30.750000000000099</v>
      </c>
      <c r="G101" s="375">
        <f t="shared" si="20"/>
        <v>1973.75</v>
      </c>
      <c r="H101" s="376">
        <f t="shared" si="21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9"/>
        <v>75.750000000000028</v>
      </c>
      <c r="G102" s="375">
        <f t="shared" si="20"/>
        <v>1973.75</v>
      </c>
      <c r="H102" s="376">
        <f t="shared" si="21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9"/>
        <v>53.749999999999787</v>
      </c>
      <c r="G103" s="375">
        <f t="shared" si="20"/>
        <v>1973.75</v>
      </c>
      <c r="H103" s="376">
        <f t="shared" si="21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9"/>
        <v>88.250000000000028</v>
      </c>
      <c r="G104" s="375">
        <f t="shared" si="20"/>
        <v>1973.75</v>
      </c>
      <c r="H104" s="376">
        <f t="shared" si="21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9"/>
        <v>70.499999999999829</v>
      </c>
      <c r="G105" s="375">
        <f t="shared" si="20"/>
        <v>1973.75</v>
      </c>
      <c r="H105" s="376">
        <f t="shared" si="21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9"/>
        <v>-51.249999999999929</v>
      </c>
      <c r="G106" s="375">
        <f t="shared" si="20"/>
        <v>1973.75</v>
      </c>
      <c r="H106" s="376">
        <f t="shared" si="21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9"/>
        <v>-29.500000000000171</v>
      </c>
      <c r="G107" s="375">
        <f t="shared" si="20"/>
        <v>1973.75</v>
      </c>
      <c r="H107" s="376">
        <f t="shared" si="21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9"/>
        <v>-85.750000000000171</v>
      </c>
      <c r="G108" s="375">
        <f t="shared" si="20"/>
        <v>1973.75</v>
      </c>
      <c r="H108" s="376">
        <f t="shared" si="21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9"/>
        <v>-42.000000000000171</v>
      </c>
      <c r="G109" s="375">
        <f t="shared" si="20"/>
        <v>1973.75</v>
      </c>
      <c r="H109" s="376">
        <f t="shared" si="21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9"/>
        <v>0.49999999999990052</v>
      </c>
      <c r="G110" s="375">
        <f t="shared" si="20"/>
        <v>1973.75</v>
      </c>
      <c r="H110" s="376">
        <f t="shared" si="21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9"/>
        <v>-4.9500000000001876</v>
      </c>
      <c r="G111" s="375">
        <f t="shared" si="20"/>
        <v>4202</v>
      </c>
      <c r="H111" s="376">
        <f t="shared" si="21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9"/>
        <v>-102.99849999999971</v>
      </c>
      <c r="G112" s="375">
        <f t="shared" si="20"/>
        <v>4202.1484999999993</v>
      </c>
      <c r="H112" s="376">
        <f t="shared" si="21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9"/>
        <v>-37.548499999999834</v>
      </c>
      <c r="G113" s="375">
        <f t="shared" si="20"/>
        <v>4202.1484999999993</v>
      </c>
      <c r="H113" s="376">
        <f t="shared" si="21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9"/>
        <v>77.951499999999854</v>
      </c>
      <c r="G114" s="375">
        <f t="shared" si="20"/>
        <v>4202.1484999999993</v>
      </c>
      <c r="H114" s="376">
        <f t="shared" si="21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9"/>
        <v>214.71000000000032</v>
      </c>
      <c r="G115" s="375">
        <f t="shared" si="20"/>
        <v>2228.19</v>
      </c>
      <c r="H115" s="376">
        <f t="shared" si="21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9"/>
        <v>173.90999999999991</v>
      </c>
      <c r="G116" s="375">
        <f t="shared" si="20"/>
        <v>2228.19</v>
      </c>
      <c r="H116" s="376">
        <f t="shared" si="21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25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6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25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6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25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6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25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6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25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6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25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6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7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8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7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8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7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8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7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8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7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8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7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8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7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8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7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8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7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8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7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7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7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7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7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7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7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5" priority="52">
      <formula>N23&gt;0</formula>
    </cfRule>
    <cfRule type="expression" dxfId="1664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3" priority="46">
      <formula>F79&gt;0</formula>
    </cfRule>
    <cfRule type="expression" dxfId="1662" priority="47">
      <formula>F79&lt;0</formula>
    </cfRule>
  </conditionalFormatting>
  <conditionalFormatting sqref="H79:H97 H101:H118">
    <cfRule type="expression" dxfId="1661" priority="44">
      <formula>H79&gt;0</formula>
    </cfRule>
    <cfRule type="expression" dxfId="1660" priority="45">
      <formula>H79&lt;0</formula>
    </cfRule>
  </conditionalFormatting>
  <conditionalFormatting sqref="I75:I97 I100:I118">
    <cfRule type="expression" dxfId="1659" priority="42">
      <formula>I75&gt;0</formula>
    </cfRule>
    <cfRule type="expression" dxfId="1658" priority="43">
      <formula>I75&lt;0</formula>
    </cfRule>
  </conditionalFormatting>
  <conditionalFormatting sqref="Q7">
    <cfRule type="expression" dxfId="1657" priority="40">
      <formula>Q7&gt;0</formula>
    </cfRule>
    <cfRule type="expression" dxfId="1656" priority="41">
      <formula>Q7&lt;0</formula>
    </cfRule>
  </conditionalFormatting>
  <conditionalFormatting sqref="Q8">
    <cfRule type="expression" dxfId="1655" priority="38">
      <formula>Q8&gt;0</formula>
    </cfRule>
    <cfRule type="expression" dxfId="1654" priority="39">
      <formula>Q8&lt;0</formula>
    </cfRule>
  </conditionalFormatting>
  <conditionalFormatting sqref="F75:F78">
    <cfRule type="expression" dxfId="1653" priority="36">
      <formula>F75&gt;0</formula>
    </cfRule>
    <cfRule type="expression" dxfId="1652" priority="37">
      <formula>F75&lt;0</formula>
    </cfRule>
  </conditionalFormatting>
  <conditionalFormatting sqref="H75:H78">
    <cfRule type="expression" dxfId="1651" priority="34">
      <formula>H75&gt;0</formula>
    </cfRule>
    <cfRule type="expression" dxfId="1650" priority="35">
      <formula>H75&lt;0</formula>
    </cfRule>
  </conditionalFormatting>
  <conditionalFormatting sqref="F100:F114">
    <cfRule type="expression" dxfId="1649" priority="28">
      <formula>F100&gt;0</formula>
    </cfRule>
    <cfRule type="expression" dxfId="1648" priority="29">
      <formula>F100&lt;0</formula>
    </cfRule>
  </conditionalFormatting>
  <conditionalFormatting sqref="H100:H114">
    <cfRule type="expression" dxfId="1647" priority="26">
      <formula>H100&gt;0</formula>
    </cfRule>
    <cfRule type="expression" dxfId="1646" priority="27">
      <formula>H100&lt;0</formula>
    </cfRule>
  </conditionalFormatting>
  <conditionalFormatting sqref="F29:F61">
    <cfRule type="expression" dxfId="1645" priority="24">
      <formula>F29&gt;0</formula>
    </cfRule>
    <cfRule type="expression" dxfId="1644" priority="25">
      <formula>F29&lt;0</formula>
    </cfRule>
  </conditionalFormatting>
  <conditionalFormatting sqref="H29:H61">
    <cfRule type="expression" dxfId="1643" priority="22">
      <formula>H29&gt;0</formula>
    </cfRule>
    <cfRule type="expression" dxfId="1642" priority="23">
      <formula>H29&lt;0</formula>
    </cfRule>
  </conditionalFormatting>
  <conditionalFormatting sqref="J38:J68">
    <cfRule type="expression" dxfId="1641" priority="20">
      <formula>J38&gt;0</formula>
    </cfRule>
    <cfRule type="expression" dxfId="1640" priority="21">
      <formula>J38&lt;0</formula>
    </cfRule>
  </conditionalFormatting>
  <conditionalFormatting sqref="J43">
    <cfRule type="expression" dxfId="1639" priority="18">
      <formula>J43&gt;0</formula>
    </cfRule>
    <cfRule type="expression" dxfId="1638" priority="19">
      <formula>J43&lt;0</formula>
    </cfRule>
  </conditionalFormatting>
  <conditionalFormatting sqref="Q9">
    <cfRule type="expression" dxfId="1637" priority="12">
      <formula>Q9&gt;0</formula>
    </cfRule>
    <cfRule type="expression" dxfId="1636" priority="13">
      <formula>Q9&lt;0</formula>
    </cfRule>
  </conditionalFormatting>
  <conditionalFormatting sqref="R4">
    <cfRule type="expression" dxfId="1635" priority="14">
      <formula>R4&gt;0</formula>
    </cfRule>
    <cfRule type="expression" dxfId="1634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3" priority="9">
      <formula>F120&gt;0</formula>
    </cfRule>
    <cfRule type="expression" dxfId="1632" priority="10">
      <formula>F120&lt;0</formula>
    </cfRule>
  </conditionalFormatting>
  <conditionalFormatting sqref="H120:H160">
    <cfRule type="expression" dxfId="1631" priority="7">
      <formula>H120&gt;0</formula>
    </cfRule>
    <cfRule type="expression" dxfId="1630" priority="8">
      <formula>H120&lt;0</formula>
    </cfRule>
  </conditionalFormatting>
  <conditionalFormatting sqref="J129:J160">
    <cfRule type="expression" dxfId="1629" priority="5">
      <formula>J129&gt;0</formula>
    </cfRule>
    <cfRule type="expression" dxfId="1628" priority="6">
      <formula>J129&lt;0</formula>
    </cfRule>
  </conditionalFormatting>
  <conditionalFormatting sqref="J134">
    <cfRule type="expression" dxfId="1627" priority="3">
      <formula>J134&gt;0</formula>
    </cfRule>
    <cfRule type="expression" dxfId="1626" priority="4">
      <formula>J134&lt;0</formula>
    </cfRule>
  </conditionalFormatting>
  <conditionalFormatting sqref="J31:J35">
    <cfRule type="expression" dxfId="1625" priority="1">
      <formula>J31&gt;0</formula>
    </cfRule>
    <cfRule type="expression" dxfId="1624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157.1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157.1</v>
      </c>
      <c r="R4" s="507">
        <v>6.0000000000000001E-3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172.81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171.239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169.66800000000001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168.09700000000001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166.52600000000001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164.95500000000001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163.38399999999999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161.81299999999999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160.24199999999999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158.67099999999999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157.1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155.529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153.958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152.387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150.816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149.24499999999998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147.67399999999998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146.10300000000001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144.53200000000001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142.96100000000001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141.38999999999999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2" priority="35">
      <formula>N19&gt;0</formula>
    </cfRule>
    <cfRule type="expression" dxfId="161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0" priority="21">
      <formula>F25&gt;0</formula>
    </cfRule>
    <cfRule type="expression" dxfId="1609" priority="22">
      <formula>F25&lt;0</formula>
    </cfRule>
  </conditionalFormatting>
  <conditionalFormatting sqref="H25:H47">
    <cfRule type="expression" dxfId="1608" priority="19">
      <formula>H25&gt;0</formula>
    </cfRule>
    <cfRule type="expression" dxfId="1607" priority="20">
      <formula>H25&lt;0</formula>
    </cfRule>
  </conditionalFormatting>
  <conditionalFormatting sqref="I25:I27">
    <cfRule type="expression" dxfId="1606" priority="15">
      <formula>I25&gt;0</formula>
    </cfRule>
    <cfRule type="expression" dxfId="1605" priority="16">
      <formula>I25&lt;0</formula>
    </cfRule>
  </conditionalFormatting>
  <conditionalFormatting sqref="Q7">
    <cfRule type="expression" dxfId="1604" priority="5">
      <formula>Q7&gt;0</formula>
    </cfRule>
    <cfRule type="expression" dxfId="1603" priority="6">
      <formula>Q7&lt;0</formula>
    </cfRule>
  </conditionalFormatting>
  <conditionalFormatting sqref="Q8">
    <cfRule type="expression" dxfId="1602" priority="3">
      <formula>Q8&gt;0</formula>
    </cfRule>
    <cfRule type="expression" dxfId="160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93.86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93.86</v>
      </c>
      <c r="R4" s="490">
        <v>1.6E-2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103.24600000000001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102.3074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101.36880000000001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100.4302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99.491600000000005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98.552999999999997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97.614400000000003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96.675799999999995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95.737200000000001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94.798599999999993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93.86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92.921400000000006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91.982799999999997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91.044200000000004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90.105599999999995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89.167000000000002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88.228399999999993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87.2898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86.351200000000006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85.412599999999998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84.474000000000004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0" priority="9">
      <formula>F36&gt;0</formula>
    </cfRule>
    <cfRule type="expression" dxfId="1599" priority="10">
      <formula>F36&lt;0</formula>
    </cfRule>
  </conditionalFormatting>
  <conditionalFormatting sqref="F25:F35">
    <cfRule type="expression" dxfId="1598" priority="7">
      <formula>F25&gt;0</formula>
    </cfRule>
    <cfRule type="expression" dxfId="1597" priority="8">
      <formula>F25&lt;0</formula>
    </cfRule>
  </conditionalFormatting>
  <conditionalFormatting sqref="H25:H35">
    <cfRule type="expression" dxfId="1596" priority="5">
      <formula>H25&gt;0</formula>
    </cfRule>
    <cfRule type="expression" dxfId="1595" priority="6">
      <formula>H25&lt;0</formula>
    </cfRule>
  </conditionalFormatting>
  <conditionalFormatting sqref="Q7">
    <cfRule type="expression" dxfId="1594" priority="3">
      <formula>Q7&gt;0</formula>
    </cfRule>
    <cfRule type="expression" dxfId="1593" priority="4">
      <formula>Q7&lt;0</formula>
    </cfRule>
  </conditionalFormatting>
  <conditionalFormatting sqref="Q8">
    <cfRule type="expression" dxfId="1592" priority="1">
      <formula>Q8&gt;0</formula>
    </cfRule>
    <cfRule type="expression" dxfId="159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84.1</v>
      </c>
      <c r="R4" s="512">
        <v>2.0999999999999999E-3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4205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1670.880000000001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386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0.10107357947106572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92.51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91.668999999999997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90.828000000000003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89.986999999999995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89.146000000000001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88.304999999999993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87.463999999999999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86.62299999999999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85.781999999999996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84.940999999999988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84.1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83.259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82.417999999999992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81.576999999999998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80.73599999999999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79.894999999999996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79.053999999999988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78.212999999999994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77.372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76.530999999999992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75.69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0" priority="33">
      <formula>F25&gt;0</formula>
    </cfRule>
    <cfRule type="expression" dxfId="1589" priority="34">
      <formula>F25&lt;0</formula>
    </cfRule>
  </conditionalFormatting>
  <conditionalFormatting sqref="Q7">
    <cfRule type="expression" dxfId="1588" priority="31">
      <formula>Q7&gt;0</formula>
    </cfRule>
    <cfRule type="expression" dxfId="1587" priority="32">
      <formula>Q7&lt;0</formula>
    </cfRule>
  </conditionalFormatting>
  <conditionalFormatting sqref="Q8">
    <cfRule type="expression" dxfId="1586" priority="29">
      <formula>Q8&gt;0</formula>
    </cfRule>
    <cfRule type="expression" dxfId="1585" priority="30">
      <formula>Q8&lt;0</formula>
    </cfRule>
  </conditionalFormatting>
  <conditionalFormatting sqref="F41:F46">
    <cfRule type="expression" dxfId="1584" priority="27">
      <formula>F41&gt;0</formula>
    </cfRule>
    <cfRule type="expression" dxfId="1583" priority="28">
      <formula>F41&lt;0</formula>
    </cfRule>
  </conditionalFormatting>
  <conditionalFormatting sqref="H41:H46">
    <cfRule type="expression" dxfId="1582" priority="25">
      <formula>H41&gt;0</formula>
    </cfRule>
    <cfRule type="expression" dxfId="1581" priority="26">
      <formula>H41&lt;0</formula>
    </cfRule>
  </conditionalFormatting>
  <conditionalFormatting sqref="F89:F110">
    <cfRule type="expression" dxfId="1580" priority="23">
      <formula>F89&gt;0</formula>
    </cfRule>
    <cfRule type="expression" dxfId="1579" priority="24">
      <formula>F89&lt;0</formula>
    </cfRule>
  </conditionalFormatting>
  <conditionalFormatting sqref="H89:H110">
    <cfRule type="expression" dxfId="1578" priority="21">
      <formula>H89&gt;0</formula>
    </cfRule>
    <cfRule type="expression" dxfId="1577" priority="22">
      <formula>H89&lt;0</formula>
    </cfRule>
  </conditionalFormatting>
  <conditionalFormatting sqref="Q10">
    <cfRule type="expression" dxfId="1576" priority="19">
      <formula>Q10&gt;0</formula>
    </cfRule>
    <cfRule type="expression" dxfId="1575" priority="20">
      <formula>Q10&lt;0</formula>
    </cfRule>
  </conditionalFormatting>
  <conditionalFormatting sqref="J25:J38">
    <cfRule type="expression" dxfId="1574" priority="17">
      <formula>J25&gt;0</formula>
    </cfRule>
    <cfRule type="expression" dxfId="1573" priority="18">
      <formula>J25&lt;0</formula>
    </cfRule>
  </conditionalFormatting>
  <conditionalFormatting sqref="K25:K38">
    <cfRule type="expression" dxfId="1572" priority="15">
      <formula>K25&gt;0</formula>
    </cfRule>
    <cfRule type="expression" dxfId="1571" priority="16">
      <formula>K25&lt;0</formula>
    </cfRule>
  </conditionalFormatting>
  <conditionalFormatting sqref="L25:L38">
    <cfRule type="expression" dxfId="1570" priority="13">
      <formula>L25&gt;0</formula>
    </cfRule>
    <cfRule type="expression" dxfId="1569" priority="14">
      <formula>L25&lt;0</formula>
    </cfRule>
  </conditionalFormatting>
  <conditionalFormatting sqref="J40">
    <cfRule type="expression" dxfId="1568" priority="11">
      <formula>J40&gt;0</formula>
    </cfRule>
    <cfRule type="expression" dxfId="1567" priority="12">
      <formula>J40&lt;0</formula>
    </cfRule>
  </conditionalFormatting>
  <conditionalFormatting sqref="L39">
    <cfRule type="expression" dxfId="1566" priority="7">
      <formula>L39&gt;0</formula>
    </cfRule>
    <cfRule type="expression" dxfId="1565" priority="8">
      <formula>L39&lt;0</formula>
    </cfRule>
  </conditionalFormatting>
  <conditionalFormatting sqref="F39">
    <cfRule type="expression" dxfId="1564" priority="5">
      <formula>F39&gt;0</formula>
    </cfRule>
    <cfRule type="expression" dxfId="1563" priority="6">
      <formula>F39&lt;0</formula>
    </cfRule>
  </conditionalFormatting>
  <conditionalFormatting sqref="H39">
    <cfRule type="expression" dxfId="1562" priority="3">
      <formula>H39&gt;0</formula>
    </cfRule>
    <cfRule type="expression" dxfId="1561" priority="4">
      <formula>H39&lt;0</formula>
    </cfRule>
  </conditionalFormatting>
  <conditionalFormatting sqref="J41">
    <cfRule type="expression" dxfId="1560" priority="1">
      <formula>J41&gt;0</formula>
    </cfRule>
    <cfRule type="expression" dxfId="1559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33.69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33.69</v>
      </c>
      <c r="R4" s="490">
        <v>-1.52E-2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37.058999999999997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36.722099999999998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36.385199999999998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36.048299999999998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35.711399999999998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35.374499999999998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35.037599999999998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34.700699999999998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34.363799999999998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34.026899999999998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33.69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33.353099999999998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33.016199999999998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32.679299999999998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32.342399999999998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32.005499999999998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31.668599999999994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31.331699999999998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30.994799999999998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30.657899999999998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30.320999999999998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8" priority="31">
      <formula>F29&gt;0</formula>
    </cfRule>
    <cfRule type="expression" dxfId="1557" priority="32">
      <formula>F29&lt;0</formula>
    </cfRule>
  </conditionalFormatting>
  <conditionalFormatting sqref="F29 F31:F35">
    <cfRule type="expression" dxfId="1556" priority="33">
      <formula>F29&gt;0</formula>
    </cfRule>
    <cfRule type="expression" dxfId="1555" priority="34">
      <formula>F29&lt;0</formula>
    </cfRule>
  </conditionalFormatting>
  <conditionalFormatting sqref="H29 H31:H35">
    <cfRule type="expression" dxfId="1554" priority="29">
      <formula>H29&gt;0</formula>
    </cfRule>
    <cfRule type="expression" dxfId="1553" priority="30">
      <formula>H29&lt;0</formula>
    </cfRule>
  </conditionalFormatting>
  <conditionalFormatting sqref="F21:F28">
    <cfRule type="expression" dxfId="1552" priority="27">
      <formula>F21&gt;0</formula>
    </cfRule>
    <cfRule type="expression" dxfId="1551" priority="28">
      <formula>F21&lt;0</formula>
    </cfRule>
  </conditionalFormatting>
  <conditionalFormatting sqref="H21:H28">
    <cfRule type="expression" dxfId="1550" priority="25">
      <formula>H21&gt;0</formula>
    </cfRule>
    <cfRule type="expression" dxfId="1549" priority="26">
      <formula>H21&lt;0</formula>
    </cfRule>
  </conditionalFormatting>
  <conditionalFormatting sqref="Q8">
    <cfRule type="expression" dxfId="1548" priority="21">
      <formula>Q8&gt;0</formula>
    </cfRule>
    <cfRule type="expression" dxfId="1547" priority="22">
      <formula>Q8&lt;0</formula>
    </cfRule>
  </conditionalFormatting>
  <conditionalFormatting sqref="Q7">
    <cfRule type="expression" dxfId="1546" priority="23">
      <formula>Q7&gt;0</formula>
    </cfRule>
    <cfRule type="expression" dxfId="1545" priority="24">
      <formula>Q7&lt;0</formula>
    </cfRule>
  </conditionalFormatting>
  <conditionalFormatting sqref="F30">
    <cfRule type="expression" dxfId="1544" priority="19">
      <formula>F30&gt;0</formula>
    </cfRule>
    <cfRule type="expression" dxfId="1543" priority="20">
      <formula>F30&lt;0</formula>
    </cfRule>
  </conditionalFormatting>
  <conditionalFormatting sqref="H30">
    <cfRule type="expression" dxfId="1542" priority="17">
      <formula>H30&gt;0</formula>
    </cfRule>
    <cfRule type="expression" dxfId="1541" priority="18">
      <formula>H30&lt;0</formula>
    </cfRule>
  </conditionalFormatting>
  <conditionalFormatting sqref="F68 F70:F74">
    <cfRule type="expression" dxfId="1540" priority="13">
      <formula>F68&gt;0</formula>
    </cfRule>
    <cfRule type="expression" dxfId="1539" priority="14">
      <formula>F68&lt;0</formula>
    </cfRule>
  </conditionalFormatting>
  <conditionalFormatting sqref="F68 F70:F74">
    <cfRule type="expression" dxfId="1538" priority="15">
      <formula>F68&gt;0</formula>
    </cfRule>
    <cfRule type="expression" dxfId="1537" priority="16">
      <formula>F68&lt;0</formula>
    </cfRule>
  </conditionalFormatting>
  <conditionalFormatting sqref="H68 H70:H74">
    <cfRule type="expression" dxfId="1536" priority="11">
      <formula>H68&gt;0</formula>
    </cfRule>
    <cfRule type="expression" dxfId="1535" priority="12">
      <formula>H68&lt;0</formula>
    </cfRule>
  </conditionalFormatting>
  <conditionalFormatting sqref="F60:F67">
    <cfRule type="expression" dxfId="1534" priority="9">
      <formula>F60&gt;0</formula>
    </cfRule>
    <cfRule type="expression" dxfId="1533" priority="10">
      <formula>F60&lt;0</formula>
    </cfRule>
  </conditionalFormatting>
  <conditionalFormatting sqref="H60:H67">
    <cfRule type="expression" dxfId="1532" priority="7">
      <formula>H60&gt;0</formula>
    </cfRule>
    <cfRule type="expression" dxfId="1531" priority="8">
      <formula>H60&lt;0</formula>
    </cfRule>
  </conditionalFormatting>
  <conditionalFormatting sqref="F69">
    <cfRule type="expression" dxfId="1530" priority="5">
      <formula>F69&gt;0</formula>
    </cfRule>
    <cfRule type="expression" dxfId="1529" priority="6">
      <formula>F69&lt;0</formula>
    </cfRule>
  </conditionalFormatting>
  <conditionalFormatting sqref="H69">
    <cfRule type="expression" dxfId="1528" priority="3">
      <formula>H69&gt;0</formula>
    </cfRule>
    <cfRule type="expression" dxfId="1527" priority="4">
      <formula>H69&lt;0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26.23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26.23</v>
      </c>
      <c r="R4" s="490">
        <v>-1.72E-2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28.853000000000002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28.590700000000002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28.328400000000002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28.066100000000002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27.803800000000003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27.541500000000003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27.279200000000003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27.0169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26.7546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26.4923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26.23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25.967700000000001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25.705400000000001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25.443100000000001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25.180799999999998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24.918499999999998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24.656199999999998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24.393900000000002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24.131600000000002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23.869300000000003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23.606999999999999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4" priority="11">
      <formula>F33&gt;0</formula>
    </cfRule>
    <cfRule type="expression" dxfId="1523" priority="12">
      <formula>F33&lt;0</formula>
    </cfRule>
  </conditionalFormatting>
  <conditionalFormatting sqref="Q7">
    <cfRule type="expression" dxfId="1522" priority="9">
      <formula>Q7&gt;0</formula>
    </cfRule>
    <cfRule type="expression" dxfId="1521" priority="10">
      <formula>Q7&lt;0</formula>
    </cfRule>
  </conditionalFormatting>
  <conditionalFormatting sqref="Q8">
    <cfRule type="expression" dxfId="1520" priority="7">
      <formula>Q8&gt;0</formula>
    </cfRule>
    <cfRule type="expression" dxfId="1519" priority="8">
      <formula>Q8&lt;0</formula>
    </cfRule>
  </conditionalFormatting>
  <conditionalFormatting sqref="F25:F32">
    <cfRule type="expression" dxfId="1518" priority="5">
      <formula>F25&gt;0</formula>
    </cfRule>
    <cfRule type="expression" dxfId="1517" priority="6">
      <formula>F25&lt;0</formula>
    </cfRule>
  </conditionalFormatting>
  <conditionalFormatting sqref="H25:H32">
    <cfRule type="expression" dxfId="1516" priority="3">
      <formula>H25&gt;0</formula>
    </cfRule>
    <cfRule type="expression" dxfId="1515" priority="4">
      <formula>H25&lt;0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14.57</v>
      </c>
      <c r="R4" s="490">
        <v>4.7999999999999996E-3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2914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825.82999999999447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-457.59000000000015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-0.13571934903116928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" si="12">C31*(E31-D31)</f>
        <v>-551.60000000000014</v>
      </c>
      <c r="G31" s="39">
        <f t="shared" ref="G31" si="13">D31*C31</f>
        <v>3371.6</v>
      </c>
      <c r="H31" s="227">
        <f t="shared" ref="H31" si="14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16.027000000000001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5">O42*$Q$4</f>
        <v>15.881300000000001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5"/>
        <v>15.735600000000002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5"/>
        <v>15.589900000000002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5"/>
        <v>15.4442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5"/>
        <v>15.298500000000001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15.152800000000001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5"/>
        <v>15.007100000000001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5"/>
        <v>14.8614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5"/>
        <v>14.7157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5"/>
        <v>14.57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5"/>
        <v>14.424300000000001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5"/>
        <v>14.278600000000001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5"/>
        <v>14.132899999999999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5"/>
        <v>13.9872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5"/>
        <v>13.8415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5"/>
        <v>13.6958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5"/>
        <v>13.5501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5"/>
        <v>13.404400000000001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5"/>
        <v>13.258700000000001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5"/>
        <v>13.113000000000001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6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7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6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7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6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7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6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7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6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7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6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7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6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7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6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7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6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7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6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6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8">C83*(E83-D83)</f>
        <v>-67.999999999999829</v>
      </c>
      <c r="G83" s="375">
        <f t="shared" ref="G83:G92" si="19">D83*C83</f>
        <v>2110.4</v>
      </c>
      <c r="H83" s="376">
        <f t="shared" ref="H83:H92" si="20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8"/>
        <v>-65.999999999999659</v>
      </c>
      <c r="G84" s="375">
        <f t="shared" si="19"/>
        <v>3129.6</v>
      </c>
      <c r="H84" s="376">
        <f t="shared" si="20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8"/>
        <v>-9.5999999999997954</v>
      </c>
      <c r="G85" s="375">
        <f t="shared" si="19"/>
        <v>3129.6</v>
      </c>
      <c r="H85" s="376">
        <f t="shared" si="20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8"/>
        <v>61.200000000000188</v>
      </c>
      <c r="G86" s="375">
        <f t="shared" si="19"/>
        <v>3129.6</v>
      </c>
      <c r="H86" s="376">
        <f t="shared" si="20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8"/>
        <v>-61.199999999999477</v>
      </c>
      <c r="G87" s="375">
        <f t="shared" si="19"/>
        <v>5103.2</v>
      </c>
      <c r="H87" s="376">
        <f t="shared" si="20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8"/>
        <v>-37.199999999999989</v>
      </c>
      <c r="G88" s="375">
        <f t="shared" si="19"/>
        <v>5103.2</v>
      </c>
      <c r="H88" s="376">
        <f t="shared" si="20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8"/>
        <v>146.80000000000035</v>
      </c>
      <c r="G89" s="375">
        <f t="shared" si="19"/>
        <v>5103.2</v>
      </c>
      <c r="H89" s="376">
        <f t="shared" si="20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8"/>
        <v>180.80000000000069</v>
      </c>
      <c r="G90" s="375">
        <f t="shared" si="19"/>
        <v>5103.2</v>
      </c>
      <c r="H90" s="376">
        <f t="shared" si="20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8"/>
        <v>214.24000000000021</v>
      </c>
      <c r="G91" s="375">
        <f t="shared" si="19"/>
        <v>2454.7599999999998</v>
      </c>
      <c r="H91" s="376">
        <f t="shared" si="20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8"/>
        <v>270.63199999999995</v>
      </c>
      <c r="G92" s="375">
        <f t="shared" si="19"/>
        <v>1908.568</v>
      </c>
      <c r="H92" s="376">
        <f t="shared" si="20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1">C96*(E96-D96)</f>
        <v>382</v>
      </c>
      <c r="G96" s="39">
        <f t="shared" ref="G96:G120" si="22">D96*C96</f>
        <v>4382</v>
      </c>
      <c r="H96" s="227">
        <f t="shared" ref="H96:H120" si="23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1"/>
        <v>-164.99999999999915</v>
      </c>
      <c r="G97" s="39">
        <f t="shared" si="22"/>
        <v>6495</v>
      </c>
      <c r="H97" s="227">
        <f t="shared" si="23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1"/>
        <v>98.440000000000083</v>
      </c>
      <c r="G98" s="39">
        <f t="shared" si="22"/>
        <v>4297.5600000000004</v>
      </c>
      <c r="H98" s="227">
        <f t="shared" si="23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1"/>
        <v>64.440000000000097</v>
      </c>
      <c r="G99" s="39">
        <f t="shared" si="22"/>
        <v>6403.5599999999995</v>
      </c>
      <c r="H99" s="227">
        <f t="shared" si="23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1"/>
        <v>-133.55999999999995</v>
      </c>
      <c r="G100" s="39">
        <f t="shared" si="22"/>
        <v>6403.5599999999995</v>
      </c>
      <c r="H100" s="227">
        <f t="shared" si="23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1"/>
        <v>-229.56000000000003</v>
      </c>
      <c r="G101" s="39">
        <f t="shared" si="22"/>
        <v>6403.5599999999995</v>
      </c>
      <c r="H101" s="227">
        <f t="shared" si="23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1"/>
        <v>-297.55200000000031</v>
      </c>
      <c r="G102" s="39">
        <f t="shared" si="22"/>
        <v>8421.5519999999997</v>
      </c>
      <c r="H102" s="227">
        <f t="shared" si="23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1"/>
        <v>-301.54799999999898</v>
      </c>
      <c r="G103" s="39">
        <f t="shared" si="22"/>
        <v>12457.548000000001</v>
      </c>
      <c r="H103" s="227">
        <f t="shared" si="23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1"/>
        <v>76.452000000000453</v>
      </c>
      <c r="G104" s="39">
        <f t="shared" si="22"/>
        <v>12457.548000000001</v>
      </c>
      <c r="H104" s="227">
        <f t="shared" si="23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1"/>
        <v>-109.54800000000091</v>
      </c>
      <c r="G105" s="39">
        <f t="shared" si="22"/>
        <v>12457.548000000001</v>
      </c>
      <c r="H105" s="227">
        <f t="shared" si="23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1"/>
        <v>342.34799999999979</v>
      </c>
      <c r="G106" s="39">
        <f t="shared" si="22"/>
        <v>8177.652</v>
      </c>
      <c r="H106" s="227">
        <f t="shared" si="23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1"/>
        <v>14.350000000000307</v>
      </c>
      <c r="G107" s="39">
        <f t="shared" si="22"/>
        <v>10245.65</v>
      </c>
      <c r="H107" s="227">
        <f t="shared" si="23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1"/>
        <v>-427.64999999999986</v>
      </c>
      <c r="G108" s="39">
        <f t="shared" si="22"/>
        <v>12193.65</v>
      </c>
      <c r="H108" s="227">
        <f t="shared" si="23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1"/>
        <v>-151.64999999999935</v>
      </c>
      <c r="G109" s="39">
        <f t="shared" si="22"/>
        <v>12193.65</v>
      </c>
      <c r="H109" s="227">
        <f t="shared" si="23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1"/>
        <v>-655.6499999999993</v>
      </c>
      <c r="G110" s="39">
        <f t="shared" si="22"/>
        <v>12193.65</v>
      </c>
      <c r="H110" s="227">
        <f t="shared" si="23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1"/>
        <v>-661.6500000000002</v>
      </c>
      <c r="G111" s="39">
        <f t="shared" si="22"/>
        <v>12193.65</v>
      </c>
      <c r="H111" s="227">
        <f t="shared" si="23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1"/>
        <v>-481.64999999999975</v>
      </c>
      <c r="G112" s="39">
        <f t="shared" si="22"/>
        <v>12193.65</v>
      </c>
      <c r="H112" s="227">
        <f t="shared" si="2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1"/>
        <v>-673.65</v>
      </c>
      <c r="G113" s="39">
        <f t="shared" si="22"/>
        <v>12193.65</v>
      </c>
      <c r="H113" s="227">
        <f t="shared" si="23"/>
        <v>-5.5245968188360334E-2</v>
      </c>
      <c r="I113" s="39"/>
      <c r="J113" s="39">
        <v>-329</v>
      </c>
      <c r="K113" s="39">
        <f t="shared" ref="K113:K120" si="24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1"/>
        <v>-937.68000000000029</v>
      </c>
      <c r="G114" s="39">
        <f t="shared" si="22"/>
        <v>15953.68</v>
      </c>
      <c r="H114" s="227">
        <f t="shared" si="23"/>
        <v>-5.8775154071035667E-2</v>
      </c>
      <c r="I114" s="39"/>
      <c r="J114" s="39">
        <v>-593</v>
      </c>
      <c r="K114" s="39">
        <f t="shared" si="24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1"/>
        <v>363.19999999999908</v>
      </c>
      <c r="G115" s="39">
        <f t="shared" si="22"/>
        <v>7816.8000000000011</v>
      </c>
      <c r="H115" s="227">
        <f t="shared" si="23"/>
        <v>4.6464026199979407E-2</v>
      </c>
      <c r="I115" s="39"/>
      <c r="J115" s="39">
        <v>708</v>
      </c>
      <c r="K115" s="39">
        <f t="shared" si="24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1"/>
        <v>60.000000000000497</v>
      </c>
      <c r="G116" s="39">
        <f t="shared" si="22"/>
        <v>9785</v>
      </c>
      <c r="H116" s="227">
        <f t="shared" si="23"/>
        <v>6.1318344404701578E-3</v>
      </c>
      <c r="I116" s="39"/>
      <c r="J116" s="39">
        <v>405</v>
      </c>
      <c r="K116" s="39">
        <f t="shared" si="24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1"/>
        <v>259.19999999999987</v>
      </c>
      <c r="G117" s="39">
        <f t="shared" si="22"/>
        <v>7780.8000000000011</v>
      </c>
      <c r="H117" s="227">
        <f t="shared" si="23"/>
        <v>3.3312769895126444E-2</v>
      </c>
      <c r="I117" s="39"/>
      <c r="J117" s="39">
        <v>604</v>
      </c>
      <c r="K117" s="39">
        <f t="shared" si="24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1"/>
        <v>834.00000000000034</v>
      </c>
      <c r="G118" s="39">
        <f t="shared" si="22"/>
        <v>5739</v>
      </c>
      <c r="H118" s="227">
        <f t="shared" si="23"/>
        <v>0.14532148457919505</v>
      </c>
      <c r="I118" s="39"/>
      <c r="J118" s="39">
        <v>1179</v>
      </c>
      <c r="K118" s="39">
        <f t="shared" si="24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1"/>
        <v>618.00000000000068</v>
      </c>
      <c r="G119" s="39">
        <f t="shared" si="22"/>
        <v>5739</v>
      </c>
      <c r="H119" s="227">
        <f t="shared" si="23"/>
        <v>0.10768426555148992</v>
      </c>
      <c r="I119" s="39"/>
      <c r="J119" s="39">
        <v>963</v>
      </c>
      <c r="K119" s="39">
        <f t="shared" si="24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1"/>
        <v>825.54000000000019</v>
      </c>
      <c r="G120" s="39">
        <f t="shared" si="22"/>
        <v>3552.46</v>
      </c>
      <c r="H120" s="227">
        <f t="shared" si="23"/>
        <v>0.23238544557855689</v>
      </c>
      <c r="I120" s="39"/>
      <c r="J120" s="39">
        <v>1171</v>
      </c>
      <c r="K120" s="39">
        <f t="shared" si="24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2" priority="65">
      <formula>F32&gt;0</formula>
    </cfRule>
    <cfRule type="expression" dxfId="1511" priority="66">
      <formula>F32&lt;0</formula>
    </cfRule>
  </conditionalFormatting>
  <conditionalFormatting sqref="Q7">
    <cfRule type="expression" dxfId="1510" priority="63">
      <formula>Q7&gt;0</formula>
    </cfRule>
    <cfRule type="expression" dxfId="1509" priority="64">
      <formula>Q7&lt;0</formula>
    </cfRule>
  </conditionalFormatting>
  <conditionalFormatting sqref="Q8">
    <cfRule type="expression" dxfId="1508" priority="61">
      <formula>Q8&gt;0</formula>
    </cfRule>
    <cfRule type="expression" dxfId="1507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6" priority="53">
      <formula>M58&gt;0</formula>
    </cfRule>
    <cfRule type="expression" dxfId="1505" priority="54">
      <formula>M58&lt;0</formula>
    </cfRule>
  </conditionalFormatting>
  <conditionalFormatting sqref="Q10">
    <cfRule type="expression" dxfId="1504" priority="51">
      <formula>Q10&gt;0</formula>
    </cfRule>
    <cfRule type="expression" dxfId="1503" priority="52">
      <formula>Q10&lt;0</formula>
    </cfRule>
  </conditionalFormatting>
  <conditionalFormatting sqref="F29:F31">
    <cfRule type="expression" dxfId="1502" priority="49">
      <formula>F29&gt;0</formula>
    </cfRule>
    <cfRule type="expression" dxfId="1501" priority="50">
      <formula>F29&lt;0</formula>
    </cfRule>
  </conditionalFormatting>
  <conditionalFormatting sqref="H29:H31">
    <cfRule type="expression" dxfId="1500" priority="47">
      <formula>H29&gt;0</formula>
    </cfRule>
    <cfRule type="expression" dxfId="1499" priority="48">
      <formula>H29&lt;0</formula>
    </cfRule>
  </conditionalFormatting>
  <conditionalFormatting sqref="F83:F94">
    <cfRule type="expression" dxfId="1498" priority="45">
      <formula>F83&gt;0</formula>
    </cfRule>
    <cfRule type="expression" dxfId="1497" priority="46">
      <formula>F83&lt;0</formula>
    </cfRule>
  </conditionalFormatting>
  <conditionalFormatting sqref="H83:H94">
    <cfRule type="expression" dxfId="1496" priority="43">
      <formula>H83&gt;0</formula>
    </cfRule>
    <cfRule type="expression" dxfId="1495" priority="44">
      <formula>H83&lt;0</formula>
    </cfRule>
  </conditionalFormatting>
  <conditionalFormatting sqref="J41">
    <cfRule type="expression" dxfId="1494" priority="41">
      <formula>J41&gt;0</formula>
    </cfRule>
    <cfRule type="expression" dxfId="1493" priority="42">
      <formula>J41&lt;0</formula>
    </cfRule>
  </conditionalFormatting>
  <conditionalFormatting sqref="J39:J47 J49">
    <cfRule type="expression" dxfId="1492" priority="39">
      <formula>J39&gt;0</formula>
    </cfRule>
    <cfRule type="expression" dxfId="1491" priority="40">
      <formula>J39&lt;0</formula>
    </cfRule>
  </conditionalFormatting>
  <conditionalFormatting sqref="F48 H48">
    <cfRule type="expression" dxfId="1490" priority="37">
      <formula>F48&gt;0</formula>
    </cfRule>
    <cfRule type="expression" dxfId="1489" priority="38">
      <formula>F48&lt;0</formula>
    </cfRule>
  </conditionalFormatting>
  <conditionalFormatting sqref="J48">
    <cfRule type="expression" dxfId="1488" priority="35">
      <formula>J48&gt;0</formula>
    </cfRule>
    <cfRule type="expression" dxfId="1487" priority="36">
      <formula>J48&lt;0</formula>
    </cfRule>
  </conditionalFormatting>
  <conditionalFormatting sqref="K41:K52">
    <cfRule type="expression" dxfId="1486" priority="33">
      <formula>K41&gt;0</formula>
    </cfRule>
    <cfRule type="expression" dxfId="1485" priority="34">
      <formula>K41&lt;0</formula>
    </cfRule>
  </conditionalFormatting>
  <conditionalFormatting sqref="K39:K52">
    <cfRule type="expression" dxfId="1484" priority="31">
      <formula>K39&gt;0</formula>
    </cfRule>
    <cfRule type="expression" dxfId="1483" priority="32">
      <formula>K39&lt;0</formula>
    </cfRule>
  </conditionalFormatting>
  <conditionalFormatting sqref="F102:F118 H102:H118 H120:H128 F120:F128">
    <cfRule type="expression" dxfId="1482" priority="27">
      <formula>F102&gt;0</formula>
    </cfRule>
    <cfRule type="expression" dxfId="1481" priority="28">
      <formula>F102&lt;0</formula>
    </cfRule>
  </conditionalFormatting>
  <conditionalFormatting sqref="F96:F101">
    <cfRule type="expression" dxfId="1480" priority="25">
      <formula>F96&gt;0</formula>
    </cfRule>
    <cfRule type="expression" dxfId="1479" priority="26">
      <formula>F96&lt;0</formula>
    </cfRule>
  </conditionalFormatting>
  <conditionalFormatting sqref="H96:H101">
    <cfRule type="expression" dxfId="1478" priority="23">
      <formula>H96&gt;0</formula>
    </cfRule>
    <cfRule type="expression" dxfId="1477" priority="24">
      <formula>H96&lt;0</formula>
    </cfRule>
  </conditionalFormatting>
  <conditionalFormatting sqref="J112">
    <cfRule type="expression" dxfId="1476" priority="21">
      <formula>J112&gt;0</formula>
    </cfRule>
    <cfRule type="expression" dxfId="1475" priority="22">
      <formula>J112&lt;0</formula>
    </cfRule>
  </conditionalFormatting>
  <conditionalFormatting sqref="J110:J118 J120">
    <cfRule type="expression" dxfId="1474" priority="19">
      <formula>J110&gt;0</formula>
    </cfRule>
    <cfRule type="expression" dxfId="1473" priority="20">
      <formula>J110&lt;0</formula>
    </cfRule>
  </conditionalFormatting>
  <conditionalFormatting sqref="F119 H119">
    <cfRule type="expression" dxfId="1472" priority="17">
      <formula>F119&gt;0</formula>
    </cfRule>
    <cfRule type="expression" dxfId="1471" priority="18">
      <formula>F119&lt;0</formula>
    </cfRule>
  </conditionalFormatting>
  <conditionalFormatting sqref="J119">
    <cfRule type="expression" dxfId="1470" priority="15">
      <formula>J119&gt;0</formula>
    </cfRule>
    <cfRule type="expression" dxfId="1469" priority="16">
      <formula>J119&lt;0</formula>
    </cfRule>
  </conditionalFormatting>
  <conditionalFormatting sqref="K112:K123">
    <cfRule type="expression" dxfId="1468" priority="13">
      <formula>K112&gt;0</formula>
    </cfRule>
    <cfRule type="expression" dxfId="1467" priority="14">
      <formula>K112&lt;0</formula>
    </cfRule>
  </conditionalFormatting>
  <conditionalFormatting sqref="K110:K123">
    <cfRule type="expression" dxfId="1466" priority="11">
      <formula>K110&gt;0</formula>
    </cfRule>
    <cfRule type="expression" dxfId="1465" priority="12">
      <formula>K110&lt;0</formula>
    </cfRule>
  </conditionalFormatting>
  <conditionalFormatting sqref="J121">
    <cfRule type="expression" dxfId="1464" priority="9">
      <formula>J121&gt;0</formula>
    </cfRule>
    <cfRule type="expression" dxfId="1463" priority="10">
      <formula>J121&lt;0</formula>
    </cfRule>
  </conditionalFormatting>
  <conditionalFormatting sqref="F25:F28">
    <cfRule type="expression" dxfId="1462" priority="7">
      <formula>F25&gt;0</formula>
    </cfRule>
    <cfRule type="expression" dxfId="1461" priority="8">
      <formula>F25&lt;0</formula>
    </cfRule>
  </conditionalFormatting>
  <conditionalFormatting sqref="H25:H28">
    <cfRule type="expression" dxfId="1460" priority="5">
      <formula>H25&gt;0</formula>
    </cfRule>
    <cfRule type="expression" dxfId="1459" priority="6">
      <formula>H25&lt;0</formula>
    </cfRule>
  </conditionalFormatting>
  <conditionalFormatting sqref="J27:J29">
    <cfRule type="expression" dxfId="1458" priority="3">
      <formula>J27&gt;0</formula>
    </cfRule>
    <cfRule type="expression" dxfId="1457" priority="4">
      <formula>J27&lt;0</formula>
    </cfRule>
  </conditionalFormatting>
  <conditionalFormatting sqref="J30:J31">
    <cfRule type="expression" dxfId="1456" priority="1">
      <formula>J30&gt;0</formula>
    </cfRule>
    <cfRule type="expression" dxfId="1455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58.8</v>
      </c>
      <c r="R4" s="490">
        <v>6.9999999999999999E-4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64.680000000000007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64.091999999999999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63.503999999999998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62.916000000000004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62.328000000000003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61.74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61.152000000000001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60.564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59.975999999999999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59.387999999999998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58.8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58.211999999999996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57.623999999999995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57.035999999999994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56.447999999999993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55.859999999999992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55.271999999999991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54.683999999999997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54.095999999999997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53.508000000000003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52.92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4" priority="15">
      <formula>F39&gt;0</formula>
    </cfRule>
    <cfRule type="expression" dxfId="1453" priority="16">
      <formula>F39&lt;0</formula>
    </cfRule>
  </conditionalFormatting>
  <conditionalFormatting sqref="Q7">
    <cfRule type="expression" dxfId="1452" priority="13">
      <formula>Q7&gt;0</formula>
    </cfRule>
    <cfRule type="expression" dxfId="1451" priority="14">
      <formula>Q7&lt;0</formula>
    </cfRule>
  </conditionalFormatting>
  <conditionalFormatting sqref="Q8">
    <cfRule type="expression" dxfId="1450" priority="11">
      <formula>Q8&gt;0</formula>
    </cfRule>
    <cfRule type="expression" dxfId="1449" priority="12">
      <formula>Q8&lt;0</formula>
    </cfRule>
  </conditionalFormatting>
  <conditionalFormatting sqref="F25:F38">
    <cfRule type="expression" dxfId="1448" priority="9">
      <formula>F25&gt;0</formula>
    </cfRule>
    <cfRule type="expression" dxfId="1447" priority="10">
      <formula>F25&lt;0</formula>
    </cfRule>
  </conditionalFormatting>
  <conditionalFormatting sqref="H25:H38">
    <cfRule type="expression" dxfId="1446" priority="7">
      <formula>H25&gt;0</formula>
    </cfRule>
    <cfRule type="expression" dxfId="14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4" priority="3">
      <formula>M55&gt;0</formula>
    </cfRule>
    <cfRule type="expression" dxfId="1443" priority="4">
      <formula>M55&lt;0</formula>
    </cfRule>
  </conditionalFormatting>
  <conditionalFormatting sqref="Q10">
    <cfRule type="expression" dxfId="1442" priority="1">
      <formula>Q10&gt;0</formula>
    </cfRule>
    <cfRule type="expression" dxfId="14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41.69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41.69</v>
      </c>
      <c r="R4" s="490">
        <v>-1.4E-3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45.859000000000002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45.442100000000003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45.025199999999998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44.6083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44.191400000000002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43.774499999999996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43.357599999999998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42.9407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42.523800000000001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42.106899999999996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41.69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41.273099999999999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40.856199999999994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40.439299999999996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40.022399999999998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39.605499999999999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39.188599999999994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38.771700000000003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38.354799999999997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37.937899999999999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37.521000000000001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0" priority="27">
      <formula>F27&gt;0</formula>
    </cfRule>
    <cfRule type="expression" dxfId="14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Q7">
    <cfRule type="expression" dxfId="1436" priority="17">
      <formula>Q7&gt;0</formula>
    </cfRule>
    <cfRule type="expression" dxfId="1435" priority="18">
      <formula>Q7&lt;0</formula>
    </cfRule>
  </conditionalFormatting>
  <conditionalFormatting sqref="F37:F38">
    <cfRule type="expression" dxfId="1434" priority="13">
      <formula>F37&gt;0</formula>
    </cfRule>
    <cfRule type="expression" dxfId="1433" priority="14">
      <formula>F37&lt;0</formula>
    </cfRule>
  </conditionalFormatting>
  <conditionalFormatting sqref="H37:H38">
    <cfRule type="expression" dxfId="1432" priority="11">
      <formula>H37&gt;0</formula>
    </cfRule>
    <cfRule type="expression" dxfId="1431" priority="12">
      <formula>H37&lt;0</formula>
    </cfRule>
  </conditionalFormatting>
  <conditionalFormatting sqref="F23:F26 H23:H26">
    <cfRule type="expression" dxfId="1430" priority="9">
      <formula>F23&gt;0</formula>
    </cfRule>
    <cfRule type="expression" dxfId="1429" priority="10">
      <formula>F23&lt;0</formula>
    </cfRule>
  </conditionalFormatting>
  <conditionalFormatting sqref="Q10">
    <cfRule type="expression" dxfId="1428" priority="3">
      <formula>Q10&gt;0</formula>
    </cfRule>
    <cfRule type="expression" dxfId="1427" priority="4">
      <formula>Q10&lt;0</formula>
    </cfRule>
  </conditionalFormatting>
  <conditionalFormatting sqref="F22 H22">
    <cfRule type="expression" dxfId="1426" priority="1">
      <formula>F22&gt;0</formula>
    </cfRule>
    <cfRule type="expression" dxfId="1425" priority="2">
      <formula>F22&lt;0</formula>
    </cfRule>
  </conditionalFormatting>
  <conditionalFormatting sqref="M41">
    <cfRule type="expression" dxfId="1424" priority="5">
      <formula>M41&gt;0</formula>
    </cfRule>
    <cfRule type="expression" dxfId="14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63.65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63.65</v>
      </c>
      <c r="R4" s="490">
        <v>-1.6000000000000001E-3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70.015000000000001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69.378500000000003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68.742000000000004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68.105500000000006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67.469000000000008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66.832499999999996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66.195999999999998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65.5595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64.923000000000002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64.286500000000004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63.65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63.013500000000001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62.376999999999995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61.740499999999997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61.103999999999999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60.467499999999994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59.830999999999996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59.194500000000005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58.558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57.921500000000002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57.284999999999997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2" priority="29">
      <formula>F25&gt;0</formula>
    </cfRule>
    <cfRule type="expression" dxfId="1421" priority="30">
      <formula>F25&lt;0</formula>
    </cfRule>
  </conditionalFormatting>
  <conditionalFormatting sqref="Q7">
    <cfRule type="expression" dxfId="1420" priority="27">
      <formula>Q7&gt;0</formula>
    </cfRule>
    <cfRule type="expression" dxfId="1419" priority="28">
      <formula>Q7&lt;0</formula>
    </cfRule>
  </conditionalFormatting>
  <conditionalFormatting sqref="Q8">
    <cfRule type="expression" dxfId="1418" priority="25">
      <formula>Q8&gt;0</formula>
    </cfRule>
    <cfRule type="expression" dxfId="1417" priority="26">
      <formula>Q8&lt;0</formula>
    </cfRule>
  </conditionalFormatting>
  <conditionalFormatting sqref="Q10">
    <cfRule type="expression" dxfId="1416" priority="13">
      <formula>Q10&gt;0</formula>
    </cfRule>
    <cfRule type="expression" dxfId="1415" priority="14">
      <formula>Q10&lt;0</formula>
    </cfRule>
  </conditionalFormatting>
  <conditionalFormatting sqref="M46">
    <cfRule type="expression" dxfId="1414" priority="11">
      <formula>M46&gt;0</formula>
    </cfRule>
    <cfRule type="expression" dxfId="1413" priority="12">
      <formula>M46&lt;0</formula>
    </cfRule>
  </conditionalFormatting>
  <conditionalFormatting sqref="F80:F88 H80:H88">
    <cfRule type="expression" dxfId="1412" priority="9">
      <formula>F80&gt;0</formula>
    </cfRule>
    <cfRule type="expression" dxfId="1411" priority="10">
      <formula>F80&lt;0</formula>
    </cfRule>
  </conditionalFormatting>
  <conditionalFormatting sqref="F75:F79">
    <cfRule type="expression" dxfId="1410" priority="7">
      <formula>F75&gt;0</formula>
    </cfRule>
    <cfRule type="expression" dxfId="1409" priority="8">
      <formula>F75&lt;0</formula>
    </cfRule>
  </conditionalFormatting>
  <conditionalFormatting sqref="H75:H79">
    <cfRule type="expression" dxfId="1408" priority="5">
      <formula>H75&gt;0</formula>
    </cfRule>
    <cfRule type="expression" dxfId="1407" priority="6">
      <formula>H75&lt;0</formula>
    </cfRule>
  </conditionalFormatting>
  <conditionalFormatting sqref="F71:F74">
    <cfRule type="expression" dxfId="1406" priority="3">
      <formula>F71&gt;0</formula>
    </cfRule>
    <cfRule type="expression" dxfId="1405" priority="4">
      <formula>F71&lt;0</formula>
    </cfRule>
  </conditionalFormatting>
  <conditionalFormatting sqref="H71:H74">
    <cfRule type="expression" dxfId="1404" priority="1">
      <formula>H71&gt;0</formula>
    </cfRule>
    <cfRule type="expression" dxfId="14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27.18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27.18</v>
      </c>
      <c r="R4" s="512">
        <v>-6.9999999999999999E-4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29.898000000000003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29.626200000000001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29.354400000000002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29.082600000000003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28.8108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28.539000000000001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28.267199999999999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27.9954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27.723600000000001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27.451799999999999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26.908200000000001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26.636399999999998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26.364599999999999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26.0928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25.820999999999998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25.549199999999999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25.2774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25.005600000000001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24.733800000000002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24.462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51.91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51.91</v>
      </c>
      <c r="R4" s="490">
        <v>8.6999999999999994E-3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57.100999999999999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56.581899999999997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56.062800000000003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55.543700000000001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55.0246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54.505499999999998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53.986399999999996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53.467299999999994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52.9482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52.429099999999998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51.91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51.390899999999995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50.871799999999993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50.352699999999999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49.833599999999997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49.314499999999995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48.795399999999994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48.276299999999999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47.757199999999997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47.238099999999996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46.719000000000001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0" priority="23">
      <formula>F34&gt;0</formula>
    </cfRule>
    <cfRule type="expression" dxfId="1379" priority="24">
      <formula>F34&lt;0</formula>
    </cfRule>
  </conditionalFormatting>
  <conditionalFormatting sqref="Q7">
    <cfRule type="expression" dxfId="1378" priority="21">
      <formula>Q7&gt;0</formula>
    </cfRule>
    <cfRule type="expression" dxfId="1377" priority="22">
      <formula>Q7&lt;0</formula>
    </cfRule>
  </conditionalFormatting>
  <conditionalFormatting sqref="Q8">
    <cfRule type="expression" dxfId="1376" priority="19">
      <formula>Q8&gt;0</formula>
    </cfRule>
    <cfRule type="expression" dxfId="1375" priority="20">
      <formula>Q8&lt;0</formula>
    </cfRule>
  </conditionalFormatting>
  <conditionalFormatting sqref="F25:F33">
    <cfRule type="expression" dxfId="1374" priority="17">
      <formula>F25&gt;0</formula>
    </cfRule>
    <cfRule type="expression" dxfId="1373" priority="18">
      <formula>F25&lt;0</formula>
    </cfRule>
  </conditionalFormatting>
  <conditionalFormatting sqref="H25:H33">
    <cfRule type="expression" dxfId="1372" priority="15">
      <formula>H25&gt;0</formula>
    </cfRule>
    <cfRule type="expression" dxfId="1371" priority="16">
      <formula>H25&lt;0</formula>
    </cfRule>
  </conditionalFormatting>
  <conditionalFormatting sqref="M46">
    <cfRule type="expression" dxfId="1370" priority="13">
      <formula>M46&gt;0</formula>
    </cfRule>
    <cfRule type="expression" dxfId="1369" priority="14">
      <formula>M46&lt;0</formula>
    </cfRule>
  </conditionalFormatting>
  <conditionalFormatting sqref="F79:F87 H79:H87">
    <cfRule type="expression" dxfId="1368" priority="11">
      <formula>F79&gt;0</formula>
    </cfRule>
    <cfRule type="expression" dxfId="1367" priority="12">
      <formula>F79&lt;0</formula>
    </cfRule>
  </conditionalFormatting>
  <conditionalFormatting sqref="F70:F78">
    <cfRule type="expression" dxfId="1366" priority="9">
      <formula>F70&gt;0</formula>
    </cfRule>
    <cfRule type="expression" dxfId="1365" priority="10">
      <formula>F70&lt;0</formula>
    </cfRule>
  </conditionalFormatting>
  <conditionalFormatting sqref="H70:H78">
    <cfRule type="expression" dxfId="1364" priority="7">
      <formula>H70&gt;0</formula>
    </cfRule>
    <cfRule type="expression" dxfId="1363" priority="8">
      <formula>H70&lt;0</formula>
    </cfRule>
  </conditionalFormatting>
  <conditionalFormatting sqref="J27:K27 J30:K30 J33:K33 J36:K36 J39:K39 J42:K42">
    <cfRule type="expression" dxfId="1362" priority="5">
      <formula>J27&gt;0</formula>
    </cfRule>
    <cfRule type="expression" dxfId="1361" priority="6">
      <formula>J27&lt;0</formula>
    </cfRule>
  </conditionalFormatting>
  <conditionalFormatting sqref="J28:K29 J31:K32 J34:K35 J37:K38 J40:K41">
    <cfRule type="expression" dxfId="1360" priority="3">
      <formula>J28&gt;0</formula>
    </cfRule>
    <cfRule type="expression" dxfId="1359" priority="4">
      <formula>J28&lt;0</formula>
    </cfRule>
  </conditionalFormatting>
  <conditionalFormatting sqref="L27:L42">
    <cfRule type="expression" dxfId="1358" priority="1">
      <formula>L27&gt;0</formula>
    </cfRule>
    <cfRule type="expression" dxfId="13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24.33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24.33</v>
      </c>
      <c r="R4" s="490">
        <v>-8.0000000000000004E-4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26.763000000000002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26.5197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26.276399999999999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26.033100000000001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25.7898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25.546499999999998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25.3032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25.059899999999999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24.816599999999998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24.5733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24.33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24.086699999999997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23.843399999999999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23.600099999999998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23.356799999999996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23.113499999999998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22.870199999999997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22.626899999999999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22.383599999999998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22.1403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21.896999999999998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6" priority="9">
      <formula>F57&gt;0</formula>
    </cfRule>
    <cfRule type="expression" dxfId="1355" priority="10">
      <formula>F57&lt;0</formula>
    </cfRule>
  </conditionalFormatting>
  <conditionalFormatting sqref="Q7">
    <cfRule type="expression" dxfId="1354" priority="7">
      <formula>Q7&gt;0</formula>
    </cfRule>
    <cfRule type="expression" dxfId="1353" priority="8">
      <formula>Q7&lt;0</formula>
    </cfRule>
  </conditionalFormatting>
  <conditionalFormatting sqref="Q8">
    <cfRule type="expression" dxfId="1352" priority="5">
      <formula>Q8&gt;0</formula>
    </cfRule>
    <cfRule type="expression" dxfId="1351" priority="6">
      <formula>Q8&lt;0</formula>
    </cfRule>
  </conditionalFormatting>
  <conditionalFormatting sqref="F25:F56">
    <cfRule type="expression" dxfId="1350" priority="3">
      <formula>F25&gt;0</formula>
    </cfRule>
    <cfRule type="expression" dxfId="1349" priority="4">
      <formula>F25&lt;0</formula>
    </cfRule>
  </conditionalFormatting>
  <conditionalFormatting sqref="H25:H56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76.010000000000005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76.010000000000005</v>
      </c>
      <c r="R4" s="490">
        <v>1.2999999999999999E-3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83.611000000000018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82.85090000000001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82.090800000000016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81.330700000000007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80.570600000000013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79.810500000000005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79.05040000000001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78.290300000000002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77.530200000000008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76.770099999999999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76.010000000000005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75.249900000000011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74.489800000000002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73.729700000000008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72.9696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72.209500000000006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71.449399999999997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70.689300000000003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69.929200000000009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69.1691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68.409000000000006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6" priority="15">
      <formula>F57&gt;0</formula>
    </cfRule>
    <cfRule type="expression" dxfId="1345" priority="16">
      <formula>F57&lt;0</formula>
    </cfRule>
  </conditionalFormatting>
  <conditionalFormatting sqref="Q7">
    <cfRule type="expression" dxfId="1344" priority="13">
      <formula>Q7&gt;0</formula>
    </cfRule>
    <cfRule type="expression" dxfId="1343" priority="14">
      <formula>Q7&lt;0</formula>
    </cfRule>
  </conditionalFormatting>
  <conditionalFormatting sqref="Q8">
    <cfRule type="expression" dxfId="1342" priority="11">
      <formula>Q8&gt;0</formula>
    </cfRule>
    <cfRule type="expression" dxfId="1341" priority="12">
      <formula>Q8&lt;0</formula>
    </cfRule>
  </conditionalFormatting>
  <conditionalFormatting sqref="F25:F56">
    <cfRule type="expression" dxfId="1340" priority="9">
      <formula>F25&gt;0</formula>
    </cfRule>
    <cfRule type="expression" dxfId="1339" priority="10">
      <formula>F25&lt;0</formula>
    </cfRule>
  </conditionalFormatting>
  <conditionalFormatting sqref="H25:H56">
    <cfRule type="expression" dxfId="1338" priority="7">
      <formula>H25&gt;0</formula>
    </cfRule>
    <cfRule type="expression" dxfId="1337" priority="8">
      <formula>H25&lt;0</formula>
    </cfRule>
  </conditionalFormatting>
  <conditionalFormatting sqref="M58">
    <cfRule type="expression" dxfId="1336" priority="5">
      <formula>M58&gt;0</formula>
    </cfRule>
    <cfRule type="expression" dxfId="1335" priority="6">
      <formula>M58&lt;0</formula>
    </cfRule>
  </conditionalFormatting>
  <conditionalFormatting sqref="F84:F115">
    <cfRule type="expression" dxfId="1334" priority="3">
      <formula>F84&gt;0</formula>
    </cfRule>
    <cfRule type="expression" dxfId="1333" priority="4">
      <formula>F84&lt;0</formula>
    </cfRule>
  </conditionalFormatting>
  <conditionalFormatting sqref="H84:H115">
    <cfRule type="expression" dxfId="1332" priority="1">
      <formula>H84&gt;0</formula>
    </cfRule>
    <cfRule type="expression" dxfId="133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171.58</v>
      </c>
      <c r="R4" s="512">
        <v>-3.3999999999999998E-3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5147.4000000000005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672.30000000000109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672.30000000000109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0.15023127974793885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188.73800000000003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187.02220000000003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185.30640000000002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183.59060000000002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181.87480000000002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180.15900000000002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178.44320000000002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176.72740000000002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175.01160000000002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173.29580000000001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171.58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169.86420000000001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168.14840000000001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166.43260000000001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164.71680000000001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163.001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161.2852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159.56940000000003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157.85360000000003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156.13780000000003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154.42200000000003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21">
      <formula>F47&gt;0</formula>
    </cfRule>
    <cfRule type="expression" dxfId="1329" priority="22">
      <formula>F47&lt;0</formula>
    </cfRule>
  </conditionalFormatting>
  <conditionalFormatting sqref="Q7">
    <cfRule type="expression" dxfId="1328" priority="19">
      <formula>Q7&gt;0</formula>
    </cfRule>
    <cfRule type="expression" dxfId="1327" priority="20">
      <formula>Q7&lt;0</formula>
    </cfRule>
  </conditionalFormatting>
  <conditionalFormatting sqref="Q8">
    <cfRule type="expression" dxfId="1326" priority="17">
      <formula>Q8&gt;0</formula>
    </cfRule>
    <cfRule type="expression" dxfId="1325" priority="18">
      <formula>Q8&lt;0</formula>
    </cfRule>
  </conditionalFormatting>
  <conditionalFormatting sqref="F25:F46">
    <cfRule type="expression" dxfId="1324" priority="15">
      <formula>F25&gt;0</formula>
    </cfRule>
    <cfRule type="expression" dxfId="1323" priority="16">
      <formula>F25&lt;0</formula>
    </cfRule>
  </conditionalFormatting>
  <conditionalFormatting sqref="H25:H46">
    <cfRule type="expression" dxfId="1322" priority="13">
      <formula>H25&gt;0</formula>
    </cfRule>
    <cfRule type="expression" dxfId="1321" priority="14">
      <formula>H25&lt;0</formula>
    </cfRule>
  </conditionalFormatting>
  <conditionalFormatting sqref="F89:F110">
    <cfRule type="expression" dxfId="1320" priority="11">
      <formula>F89&gt;0</formula>
    </cfRule>
    <cfRule type="expression" dxfId="1319" priority="12">
      <formula>F89&lt;0</formula>
    </cfRule>
  </conditionalFormatting>
  <conditionalFormatting sqref="H89:H110">
    <cfRule type="expression" dxfId="1318" priority="9">
      <formula>H89&gt;0</formula>
    </cfRule>
    <cfRule type="expression" dxfId="1317" priority="10">
      <formula>H89&lt;0</formula>
    </cfRule>
  </conditionalFormatting>
  <conditionalFormatting sqref="Q10">
    <cfRule type="expression" dxfId="1316" priority="7">
      <formula>Q10&gt;0</formula>
    </cfRule>
    <cfRule type="expression" dxfId="1315" priority="8">
      <formula>Q10&lt;0</formula>
    </cfRule>
  </conditionalFormatting>
  <conditionalFormatting sqref="J25:J38">
    <cfRule type="expression" dxfId="1314" priority="5">
      <formula>J25&gt;0</formula>
    </cfRule>
    <cfRule type="expression" dxfId="1313" priority="6">
      <formula>J25&lt;0</formula>
    </cfRule>
  </conditionalFormatting>
  <conditionalFormatting sqref="K25:K38">
    <cfRule type="expression" dxfId="1312" priority="3">
      <formula>K25&gt;0</formula>
    </cfRule>
    <cfRule type="expression" dxfId="1311" priority="4">
      <formula>K25&lt;0</formula>
    </cfRule>
  </conditionalFormatting>
  <conditionalFormatting sqref="L25:L38">
    <cfRule type="expression" dxfId="1310" priority="1">
      <formula>L25&gt;0</formula>
    </cfRule>
    <cfRule type="expression" dxfId="13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98" activePane="bottomLeft" state="frozen"/>
      <selection pane="bottomLeft" activeCell="H114" sqref="H114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13.71</v>
      </c>
      <c r="R4" s="490">
        <v>5.8999999999999999E-3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87744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21.081000001649954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-14594.489999999976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-0.14260997988146962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16.726200000000002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16.589100000000002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16.452000000000002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16.314900000000002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16.177800000000001</v>
      </c>
    </row>
    <row r="47" spans="2:16" x14ac:dyDescent="0.25">
      <c r="O47" s="81">
        <v>1.17</v>
      </c>
      <c r="P47" s="81">
        <f t="shared" ref="P47:P53" si="2">O47*$Q$4</f>
        <v>16.040700000000001</v>
      </c>
    </row>
    <row r="48" spans="2:16" x14ac:dyDescent="0.25">
      <c r="G48" s="29"/>
      <c r="O48" s="81">
        <v>1.1599999999999999</v>
      </c>
      <c r="P48" s="81">
        <f t="shared" si="2"/>
        <v>15.903599999999999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15.766500000000001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15.6294</v>
      </c>
    </row>
    <row r="51" spans="1:16" x14ac:dyDescent="0.25">
      <c r="O51" s="81">
        <v>1.1299999999999999</v>
      </c>
      <c r="P51" s="81">
        <f t="shared" si="2"/>
        <v>15.4923</v>
      </c>
    </row>
    <row r="52" spans="1:16" x14ac:dyDescent="0.25">
      <c r="O52" s="81">
        <v>1.1200000000000001</v>
      </c>
      <c r="P52" s="81">
        <f t="shared" si="2"/>
        <v>15.355200000000002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15.218100000000002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15.081000000000001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14.943900000000003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14.806800000000003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14.669700000000002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14.532600000000002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14.395500000000002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14.258400000000002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14.121300000000002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13.984200000000001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13.847100000000001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13.71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13.572900000000001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13.4358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13.2987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13.1616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13.0245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12.8874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12.750300000000001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12.613200000000001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12.476100000000001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12.339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12.2019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12.0648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11.927700000000002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11.790600000000001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11.653500000000001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" si="73">C105*(E105-D105)</f>
        <v>-15103.999999999996</v>
      </c>
      <c r="G105" s="39">
        <f t="shared" ref="G105" si="74">D105*C105</f>
        <v>102336</v>
      </c>
      <c r="H105" s="227">
        <f t="shared" ref="H105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6">IF(C125=0, 0,D125*C125)</f>
        <v>68120</v>
      </c>
      <c r="H125" s="377">
        <f t="shared" ref="H125:H131" si="77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6"/>
        <v>0</v>
      </c>
      <c r="H126" s="377" t="str">
        <f t="shared" si="77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6"/>
        <v>0</v>
      </c>
      <c r="H127" s="377" t="str">
        <f t="shared" si="77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6"/>
        <v>75600</v>
      </c>
      <c r="H128" s="377">
        <f t="shared" si="77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6"/>
        <v>0</v>
      </c>
      <c r="H129" s="377" t="str">
        <f t="shared" si="77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6"/>
        <v>82367.28</v>
      </c>
      <c r="H130" s="377">
        <f t="shared" si="77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6"/>
        <v>0</v>
      </c>
      <c r="H131" s="377" t="str">
        <f t="shared" si="77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8">C133*(E133-D133)</f>
        <v>-29017.579999999998</v>
      </c>
      <c r="G133" s="375">
        <f t="shared" ref="G133:G162" si="79">D133*C133</f>
        <v>91417.900000000009</v>
      </c>
      <c r="H133" s="376">
        <f t="shared" ref="H133:H162" si="80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8"/>
        <v>-31836.35999999999</v>
      </c>
      <c r="G134" s="375">
        <f t="shared" si="79"/>
        <v>101483.62</v>
      </c>
      <c r="H134" s="376">
        <f t="shared" si="80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8"/>
        <v>-34009.06</v>
      </c>
      <c r="G135" s="375">
        <f t="shared" si="79"/>
        <v>109418.42</v>
      </c>
      <c r="H135" s="376">
        <f t="shared" si="80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8"/>
        <v>-34008.920000000006</v>
      </c>
      <c r="G136" s="375">
        <f t="shared" si="79"/>
        <v>101358.28000000001</v>
      </c>
      <c r="H136" s="376">
        <f t="shared" si="80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8"/>
        <v>-39575.879999999997</v>
      </c>
      <c r="G137" s="375">
        <f t="shared" si="79"/>
        <v>108716.71999999999</v>
      </c>
      <c r="H137" s="376">
        <f t="shared" si="80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8"/>
        <v>-38892.919999999991</v>
      </c>
      <c r="G138" s="375">
        <f t="shared" si="79"/>
        <v>110180.68</v>
      </c>
      <c r="H138" s="376">
        <f t="shared" si="80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8"/>
        <v>-39649.22</v>
      </c>
      <c r="G139" s="375">
        <f t="shared" si="79"/>
        <v>101232.94</v>
      </c>
      <c r="H139" s="376">
        <f t="shared" si="80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8"/>
        <v>-41303.94</v>
      </c>
      <c r="G140" s="375">
        <f t="shared" si="79"/>
        <v>94046.46</v>
      </c>
      <c r="H140" s="376">
        <f t="shared" si="80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8"/>
        <v>-42699.159999999996</v>
      </c>
      <c r="G141" s="375">
        <f t="shared" si="79"/>
        <v>101024.04</v>
      </c>
      <c r="H141" s="376">
        <f t="shared" si="80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8"/>
        <v>-47715.600000000006</v>
      </c>
      <c r="G142" s="375">
        <f t="shared" si="79"/>
        <v>107500.44</v>
      </c>
      <c r="H142" s="376">
        <f t="shared" si="80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8"/>
        <v>-46809.119999999995</v>
      </c>
      <c r="G143" s="375">
        <f t="shared" si="79"/>
        <v>113864.21999999999</v>
      </c>
      <c r="H143" s="376">
        <f t="shared" si="80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8"/>
        <v>-47694.16</v>
      </c>
      <c r="G144" s="375">
        <f t="shared" si="79"/>
        <v>126525.44</v>
      </c>
      <c r="H144" s="376">
        <f t="shared" si="80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8"/>
        <v>-48128</v>
      </c>
      <c r="G145" s="375">
        <f t="shared" si="79"/>
        <v>129280</v>
      </c>
      <c r="H145" s="376">
        <f t="shared" si="80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8"/>
        <v>-48155.4</v>
      </c>
      <c r="G146" s="375">
        <f t="shared" si="79"/>
        <v>113708.88</v>
      </c>
      <c r="H146" s="376">
        <f t="shared" si="80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8"/>
        <v>-42239.579999999994</v>
      </c>
      <c r="G147" s="375">
        <f t="shared" si="79"/>
        <v>100564.46</v>
      </c>
      <c r="H147" s="376">
        <f t="shared" si="80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8"/>
        <v>-42072.46</v>
      </c>
      <c r="G148" s="375">
        <f t="shared" si="79"/>
        <v>100397.34000000001</v>
      </c>
      <c r="H148" s="376">
        <f t="shared" si="80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8"/>
        <v>-45543.96</v>
      </c>
      <c r="G149" s="375">
        <f t="shared" si="79"/>
        <v>132958.98000000001</v>
      </c>
      <c r="H149" s="376">
        <f t="shared" si="80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8"/>
        <v>-45906.62000000001</v>
      </c>
      <c r="G150" s="375">
        <f t="shared" si="79"/>
        <v>158980.96</v>
      </c>
      <c r="H150" s="376">
        <f t="shared" si="80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8"/>
        <v>-51777.299999999996</v>
      </c>
      <c r="G151" s="375">
        <f t="shared" si="79"/>
        <v>171590.94</v>
      </c>
      <c r="H151" s="377">
        <f t="shared" si="80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8"/>
        <v>-49664.193999999989</v>
      </c>
      <c r="G152" s="375">
        <f t="shared" si="79"/>
        <v>158920.21399999998</v>
      </c>
      <c r="H152" s="377">
        <f t="shared" si="80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8"/>
        <v>-47987.500000000015</v>
      </c>
      <c r="G153" s="375">
        <f t="shared" si="79"/>
        <v>145958.78</v>
      </c>
      <c r="H153" s="377">
        <f t="shared" si="80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8"/>
        <v>-47702.966000000015</v>
      </c>
      <c r="G154" s="375">
        <f t="shared" si="79"/>
        <v>158434.24600000001</v>
      </c>
      <c r="H154" s="377">
        <f t="shared" si="80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8"/>
        <v>-60971.399999999987</v>
      </c>
      <c r="G155" s="375">
        <f t="shared" si="79"/>
        <v>170139.24</v>
      </c>
      <c r="H155" s="377">
        <f t="shared" si="80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8"/>
        <v>-77656.859999999986</v>
      </c>
      <c r="G156" s="375">
        <f t="shared" si="79"/>
        <v>166354.54</v>
      </c>
      <c r="H156" s="377">
        <f t="shared" si="80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8"/>
        <v>-85359.959999999992</v>
      </c>
      <c r="G157" s="375">
        <f t="shared" si="79"/>
        <v>169945.68</v>
      </c>
      <c r="H157" s="377">
        <f t="shared" si="80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8"/>
        <v>-100883.47199999999</v>
      </c>
      <c r="G158" s="375">
        <f t="shared" si="79"/>
        <v>169887.61199999999</v>
      </c>
      <c r="H158" s="376">
        <f t="shared" si="80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8"/>
        <v>-97651.02</v>
      </c>
      <c r="G159" s="375">
        <f t="shared" si="79"/>
        <v>169848.9</v>
      </c>
      <c r="H159" s="376">
        <f t="shared" si="80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8"/>
        <v>-97231.731999999989</v>
      </c>
      <c r="G160" s="375">
        <f t="shared" si="79"/>
        <v>165974.95199999999</v>
      </c>
      <c r="H160" s="376">
        <f t="shared" si="80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8"/>
        <v>-97234.865999999995</v>
      </c>
      <c r="G161" s="375">
        <f t="shared" si="79"/>
        <v>169723.08599999998</v>
      </c>
      <c r="H161" s="376">
        <f t="shared" si="80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8"/>
        <v>-104373.632</v>
      </c>
      <c r="G162" s="375">
        <f t="shared" si="79"/>
        <v>197776.17199999999</v>
      </c>
      <c r="H162" s="376">
        <f t="shared" si="80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8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8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81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81"/>
        <v>-94166.28</v>
      </c>
      <c r="G166" s="375">
        <f t="shared" ref="G166:G173" si="82">IF(C166=0, 0,D166*C166)</f>
        <v>165387.56</v>
      </c>
      <c r="H166" s="376">
        <f t="shared" ref="H166:H173" si="83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81"/>
        <v>-91969.787999999986</v>
      </c>
      <c r="G167" s="375">
        <f t="shared" si="82"/>
        <v>157393.788</v>
      </c>
      <c r="H167" s="376">
        <f t="shared" si="83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81"/>
        <v>-91154.7</v>
      </c>
      <c r="G168" s="375">
        <f t="shared" si="82"/>
        <v>145246.5</v>
      </c>
      <c r="H168" s="376">
        <f t="shared" si="83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81"/>
        <v>-92238.461999999985</v>
      </c>
      <c r="G169" s="375">
        <f t="shared" si="82"/>
        <v>161141.78199999998</v>
      </c>
      <c r="H169" s="376">
        <f t="shared" si="83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81"/>
        <v>-89571.54800000001</v>
      </c>
      <c r="G170" s="375">
        <f t="shared" si="82"/>
        <v>152607.92800000001</v>
      </c>
      <c r="H170" s="376">
        <f t="shared" si="83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81"/>
        <v>-89550.534</v>
      </c>
      <c r="G171" s="375">
        <f t="shared" si="82"/>
        <v>169006.91400000002</v>
      </c>
      <c r="H171" s="376">
        <f t="shared" si="83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81"/>
        <v>-89678.238000000012</v>
      </c>
      <c r="G172" s="375">
        <f t="shared" si="82"/>
        <v>165029.61800000002</v>
      </c>
      <c r="H172" s="376">
        <f t="shared" si="83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81"/>
        <v>-89511.821999999986</v>
      </c>
      <c r="G173" s="375">
        <f t="shared" si="82"/>
        <v>168968.20199999999</v>
      </c>
      <c r="H173" s="376">
        <f t="shared" si="83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84">C174*(E174-D174)</f>
        <v>-89632.347999999984</v>
      </c>
      <c r="G174" s="375">
        <f t="shared" ref="G174:G185" si="85">IF(C174=0, 0,D174*C174)</f>
        <v>164983.728</v>
      </c>
      <c r="H174" s="376">
        <f t="shared" ref="H174:H225" si="86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84"/>
        <v>-93372.971999999994</v>
      </c>
      <c r="G175" s="375">
        <f t="shared" si="85"/>
        <v>172761.372</v>
      </c>
      <c r="H175" s="376">
        <f t="shared" si="86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84"/>
        <v>-91747.44</v>
      </c>
      <c r="G176" s="375">
        <f t="shared" si="85"/>
        <v>168784.32</v>
      </c>
      <c r="H176" s="376">
        <f t="shared" si="86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84"/>
        <v>-80757.467999999993</v>
      </c>
      <c r="G177" s="375">
        <f t="shared" si="85"/>
        <v>159727.26799999998</v>
      </c>
      <c r="H177" s="377">
        <f t="shared" si="86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84"/>
        <v>-72386.955999999976</v>
      </c>
      <c r="G178" s="375">
        <f t="shared" si="85"/>
        <v>164888.61599999998</v>
      </c>
      <c r="H178" s="377">
        <f t="shared" si="86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84"/>
        <v>-62830.615999999987</v>
      </c>
      <c r="G179" s="375">
        <f t="shared" si="85"/>
        <v>164888.61599999998</v>
      </c>
      <c r="H179" s="377">
        <f t="shared" si="86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84"/>
        <v>-66133.584000000003</v>
      </c>
      <c r="G180" s="375">
        <f t="shared" si="85"/>
        <v>164387.60399999999</v>
      </c>
      <c r="H180" s="377">
        <f t="shared" si="86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84"/>
        <v>-61160.576000000008</v>
      </c>
      <c r="G181" s="375">
        <f t="shared" si="85"/>
        <v>164331.93599999999</v>
      </c>
      <c r="H181" s="377">
        <f t="shared" si="86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84"/>
        <v>-58033.889999999992</v>
      </c>
      <c r="G182" s="375">
        <f t="shared" si="85"/>
        <v>164266.99</v>
      </c>
      <c r="H182" s="377">
        <f t="shared" si="86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84"/>
        <v>-56328.439999999988</v>
      </c>
      <c r="G183" s="375">
        <f t="shared" si="85"/>
        <v>148531.07999999999</v>
      </c>
      <c r="H183" s="377">
        <f t="shared" si="86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84"/>
        <v>-57894.720000000016</v>
      </c>
      <c r="G184" s="375">
        <f t="shared" si="85"/>
        <v>163942.26</v>
      </c>
      <c r="H184" s="376">
        <f t="shared" si="86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84"/>
        <v>-58904.104000000007</v>
      </c>
      <c r="G185" s="375">
        <f t="shared" si="85"/>
        <v>167796.78400000001</v>
      </c>
      <c r="H185" s="376">
        <f t="shared" si="86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7">C186*(E186-D186)</f>
        <v>-69928.587000000014</v>
      </c>
      <c r="G186" s="375">
        <f t="shared" ref="G186:G225" si="88">IF(C186=0, 0,D186*C186)</f>
        <v>206559.20699999999</v>
      </c>
      <c r="H186" s="376">
        <f t="shared" si="86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7"/>
        <v>-66302.234199999992</v>
      </c>
      <c r="G187" s="375">
        <f t="shared" si="88"/>
        <v>185059.5742</v>
      </c>
      <c r="H187" s="376">
        <f t="shared" si="86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7"/>
        <v>-59729.712599999977</v>
      </c>
      <c r="G188" s="375">
        <f t="shared" si="88"/>
        <v>167542.63259999998</v>
      </c>
      <c r="H188" s="376">
        <f t="shared" si="86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7"/>
        <v>-65233.308000000005</v>
      </c>
      <c r="G189" s="375">
        <f t="shared" si="88"/>
        <v>188202.64799999999</v>
      </c>
      <c r="H189" s="376">
        <f t="shared" si="86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7"/>
        <v>-64902.603600000009</v>
      </c>
      <c r="G190" s="375">
        <f t="shared" si="88"/>
        <v>167102.28360000002</v>
      </c>
      <c r="H190" s="376">
        <f t="shared" si="86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7"/>
        <v>-66452.265800000008</v>
      </c>
      <c r="G191" s="375">
        <f t="shared" si="88"/>
        <v>168143.46580000001</v>
      </c>
      <c r="H191" s="376">
        <f t="shared" si="86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7"/>
        <v>-64191.270599999982</v>
      </c>
      <c r="G192" s="375">
        <f t="shared" si="88"/>
        <v>167068.4106</v>
      </c>
      <c r="H192" s="376">
        <f t="shared" si="86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7"/>
        <v>-53072.044600000016</v>
      </c>
      <c r="G193" s="375">
        <f t="shared" si="88"/>
        <v>155298.88460000002</v>
      </c>
      <c r="H193" s="376">
        <f t="shared" si="86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7"/>
        <v>-54016.789200000007</v>
      </c>
      <c r="G194" s="375">
        <f t="shared" si="88"/>
        <v>166959.04920000001</v>
      </c>
      <c r="H194" s="376">
        <f t="shared" si="86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7"/>
        <v>-40694.080000000002</v>
      </c>
      <c r="G195" s="375">
        <f t="shared" si="88"/>
        <v>148852.48000000001</v>
      </c>
      <c r="H195" s="376">
        <f t="shared" si="86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7"/>
        <v>-41622.116400000006</v>
      </c>
      <c r="G196" s="375">
        <f t="shared" si="88"/>
        <v>161235.47640000001</v>
      </c>
      <c r="H196" s="376">
        <f t="shared" si="86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7"/>
        <v>-39713.673000000003</v>
      </c>
      <c r="G197" s="375">
        <f t="shared" si="88"/>
        <v>166592.253</v>
      </c>
      <c r="H197" s="376">
        <f t="shared" si="86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7"/>
        <v>-39679.2474</v>
      </c>
      <c r="G198" s="375">
        <f t="shared" si="88"/>
        <v>160002.82739999998</v>
      </c>
      <c r="H198" s="376">
        <f t="shared" si="86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7"/>
        <v>-40600.177800000019</v>
      </c>
      <c r="G199" s="375">
        <f t="shared" si="88"/>
        <v>166510.9578</v>
      </c>
      <c r="H199" s="376">
        <f t="shared" si="86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7"/>
        <v>-37192.92720000002</v>
      </c>
      <c r="G200" s="375">
        <f t="shared" si="88"/>
        <v>159811.00720000002</v>
      </c>
      <c r="H200" s="376">
        <f t="shared" si="86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7"/>
        <v>-28198.487200000018</v>
      </c>
      <c r="G201" s="375">
        <f t="shared" si="88"/>
        <v>159811.00720000002</v>
      </c>
      <c r="H201" s="376">
        <f t="shared" si="86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7"/>
        <v>-32939.072999999997</v>
      </c>
      <c r="G202" s="375">
        <f t="shared" si="88"/>
        <v>166785.81299999999</v>
      </c>
      <c r="H202" s="376">
        <f t="shared" si="86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7"/>
        <v>-27080.606799999998</v>
      </c>
      <c r="G203" s="375">
        <f t="shared" si="88"/>
        <v>159610.92679999999</v>
      </c>
      <c r="H203" s="377">
        <f t="shared" si="86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7"/>
        <v>-23278.161400000005</v>
      </c>
      <c r="G204" s="375">
        <f t="shared" si="88"/>
        <v>159479.6814</v>
      </c>
      <c r="H204" s="377">
        <f t="shared" si="86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7"/>
        <v>-27860.058600000004</v>
      </c>
      <c r="G205" s="375">
        <f t="shared" si="88"/>
        <v>166739.35860000001</v>
      </c>
      <c r="H205" s="377">
        <f t="shared" si="86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7"/>
        <v>-29897.277600000016</v>
      </c>
      <c r="G206" s="375">
        <f t="shared" si="88"/>
        <v>166260.29760000002</v>
      </c>
      <c r="H206" s="377">
        <f t="shared" si="86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7"/>
        <v>-34709.179199999977</v>
      </c>
      <c r="G207" s="375">
        <f t="shared" si="88"/>
        <v>165846.07919999998</v>
      </c>
      <c r="H207" s="377">
        <f t="shared" si="86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7"/>
        <v>-41926.063800000004</v>
      </c>
      <c r="G208" s="375">
        <f t="shared" si="88"/>
        <v>165707.6838</v>
      </c>
      <c r="H208" s="377">
        <f t="shared" si="86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7"/>
        <v>-48426.330400000006</v>
      </c>
      <c r="G209" s="375">
        <f t="shared" si="88"/>
        <v>190547.59040000002</v>
      </c>
      <c r="H209" s="377">
        <f t="shared" si="86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7"/>
        <v>-48374.515200000002</v>
      </c>
      <c r="G210" s="375">
        <f t="shared" si="88"/>
        <v>165187.97520000002</v>
      </c>
      <c r="H210" s="376">
        <f t="shared" si="86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7"/>
        <v>-54432.172800000015</v>
      </c>
      <c r="G211" s="375">
        <f t="shared" si="88"/>
        <v>176588.49280000001</v>
      </c>
      <c r="H211" s="376">
        <f t="shared" si="86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7"/>
        <v>-49378.123800000016</v>
      </c>
      <c r="G212" s="375">
        <f t="shared" si="88"/>
        <v>164933.44380000001</v>
      </c>
      <c r="H212" s="376">
        <f t="shared" si="86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7"/>
        <v>-45614.280400000011</v>
      </c>
      <c r="G213" s="375">
        <f t="shared" si="88"/>
        <v>177274.02040000001</v>
      </c>
      <c r="H213" s="376">
        <f t="shared" si="86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7"/>
        <v>-45519.5052</v>
      </c>
      <c r="G214" s="375">
        <f t="shared" si="88"/>
        <v>164849.2452</v>
      </c>
      <c r="H214" s="376">
        <f t="shared" si="86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7"/>
        <v>-45770.165399999983</v>
      </c>
      <c r="G215" s="375">
        <f t="shared" si="88"/>
        <v>164809.56539999999</v>
      </c>
      <c r="H215" s="376">
        <f t="shared" si="86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7"/>
        <v>-41109.240599999997</v>
      </c>
      <c r="G216" s="375">
        <f t="shared" si="88"/>
        <v>164794.08059999999</v>
      </c>
      <c r="H216" s="376">
        <f t="shared" si="86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7"/>
        <v>-37211.283199999991</v>
      </c>
      <c r="G217" s="375">
        <f t="shared" si="88"/>
        <v>158269.10319999998</v>
      </c>
      <c r="H217" s="376">
        <f t="shared" si="86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7"/>
        <v>-38770.067999999999</v>
      </c>
      <c r="G218" s="375">
        <f t="shared" si="88"/>
        <v>164777.628</v>
      </c>
      <c r="H218" s="376">
        <f t="shared" si="86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7"/>
        <v>-33653.890400000018</v>
      </c>
      <c r="G219" s="375">
        <f t="shared" si="88"/>
        <v>157924.0104</v>
      </c>
      <c r="H219" s="376">
        <f t="shared" si="86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7"/>
        <v>-37103.516399999986</v>
      </c>
      <c r="G220" s="375">
        <f t="shared" si="88"/>
        <v>164562.77639999997</v>
      </c>
      <c r="H220" s="376">
        <f t="shared" si="86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7"/>
        <v>-39676.8966</v>
      </c>
      <c r="G221" s="375">
        <f t="shared" si="88"/>
        <v>164523.09660000002</v>
      </c>
      <c r="H221" s="376">
        <f t="shared" si="86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7"/>
        <v>-35572.456799999993</v>
      </c>
      <c r="G222" s="375">
        <f t="shared" si="88"/>
        <v>164483.41680000001</v>
      </c>
      <c r="H222" s="376">
        <f t="shared" si="86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7"/>
        <v>-29514.401999999984</v>
      </c>
      <c r="G223" s="375">
        <f t="shared" si="88"/>
        <v>143679.28200000001</v>
      </c>
      <c r="H223" s="376">
        <f t="shared" si="86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7"/>
        <v>-24105.848799999996</v>
      </c>
      <c r="G224" s="375">
        <f t="shared" si="88"/>
        <v>136358.20879999999</v>
      </c>
      <c r="H224" s="376">
        <f t="shared" si="86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7"/>
        <v>-24823.50120000001</v>
      </c>
      <c r="G225" s="375">
        <f t="shared" si="88"/>
        <v>143649.8412</v>
      </c>
      <c r="H225" s="376">
        <f t="shared" si="86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9">C226*(E226-D226)</f>
        <v>-33713.287800000006</v>
      </c>
      <c r="G226" s="375">
        <f t="shared" ref="G226:G234" si="90">IF(C226=0, 0,D226*C226)</f>
        <v>154198.0478</v>
      </c>
      <c r="H226" s="376">
        <f t="shared" ref="H226:H234" si="91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9"/>
        <v>-34191.285600000003</v>
      </c>
      <c r="G227" s="375">
        <f t="shared" si="90"/>
        <v>158702.04560000001</v>
      </c>
      <c r="H227" s="376">
        <f t="shared" si="91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9"/>
        <v>-33706.974000000009</v>
      </c>
      <c r="G228" s="375">
        <f t="shared" si="90"/>
        <v>158217.734</v>
      </c>
      <c r="H228" s="376">
        <f t="shared" si="91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9"/>
        <v>-35317.9254</v>
      </c>
      <c r="G229" s="375">
        <f t="shared" si="90"/>
        <v>163357.86540000001</v>
      </c>
      <c r="H229" s="376">
        <f t="shared" si="91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9"/>
        <v>-36815.103999999985</v>
      </c>
      <c r="G230" s="375">
        <f t="shared" si="90"/>
        <v>157985.78399999999</v>
      </c>
      <c r="H230" s="376">
        <f t="shared" si="91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9"/>
        <v>-40329.610399999998</v>
      </c>
      <c r="G231" s="375">
        <f t="shared" si="90"/>
        <v>157881.87039999999</v>
      </c>
      <c r="H231" s="376">
        <f t="shared" si="91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9"/>
        <v>-35684.1158</v>
      </c>
      <c r="G232" s="375">
        <f t="shared" si="90"/>
        <v>157782.59580000001</v>
      </c>
      <c r="H232" s="376">
        <f t="shared" si="91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9"/>
        <v>-23709.664000000008</v>
      </c>
      <c r="G233" s="375">
        <f t="shared" si="90"/>
        <v>134887.10400000002</v>
      </c>
      <c r="H233" s="377">
        <f t="shared" si="91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9"/>
        <v>-19054.279999999995</v>
      </c>
      <c r="G234" s="375">
        <f t="shared" si="90"/>
        <v>121666.28</v>
      </c>
      <c r="H234" s="377">
        <f t="shared" si="91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92">C235*(E235-D235)</f>
        <v>-21366.37</v>
      </c>
      <c r="G235" s="375">
        <f t="shared" ref="G235:G243" si="93">IF(C235=0, 0,D235*C235)</f>
        <v>129041.37</v>
      </c>
      <c r="H235" s="377">
        <f t="shared" ref="H235:H243" si="94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92"/>
        <v>-17585.480000000014</v>
      </c>
      <c r="G236" s="375">
        <f t="shared" si="93"/>
        <v>121421.48000000001</v>
      </c>
      <c r="H236" s="377">
        <f t="shared" si="94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92"/>
        <v>-23433.255999999998</v>
      </c>
      <c r="G237" s="375">
        <f t="shared" si="93"/>
        <v>134073.236</v>
      </c>
      <c r="H237" s="377">
        <f t="shared" si="94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92"/>
        <v>-21154.320000000003</v>
      </c>
      <c r="G238" s="375">
        <f t="shared" si="93"/>
        <v>138785.16</v>
      </c>
      <c r="H238" s="377">
        <f t="shared" si="94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92"/>
        <v>-29477.467400000005</v>
      </c>
      <c r="G239" s="375">
        <f t="shared" si="93"/>
        <v>152116.9474</v>
      </c>
      <c r="H239" s="377">
        <f t="shared" si="94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92"/>
        <v>-29453.938799999982</v>
      </c>
      <c r="G240" s="375">
        <f t="shared" si="93"/>
        <v>156191.41879999998</v>
      </c>
      <c r="H240" s="376">
        <f t="shared" si="94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92"/>
        <v>-19172.503200000017</v>
      </c>
      <c r="G241" s="375">
        <f t="shared" si="93"/>
        <v>140043.3432</v>
      </c>
      <c r="H241" s="376">
        <f t="shared" si="94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92"/>
        <v>-13448.017</v>
      </c>
      <c r="G242" s="375">
        <f t="shared" si="93"/>
        <v>132303.45699999999</v>
      </c>
      <c r="H242" s="376">
        <f t="shared" si="94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92"/>
        <v>-12142.820000000009</v>
      </c>
      <c r="G243" s="375">
        <f t="shared" si="93"/>
        <v>126387.82</v>
      </c>
      <c r="H243" s="376">
        <f t="shared" si="94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95">C244*(E244-D244)</f>
        <v>-11873.480000000014</v>
      </c>
      <c r="G244" s="375">
        <f t="shared" ref="G244:G265" si="96">IF(C244=0, 0,D244*C244)</f>
        <v>118633.48000000001</v>
      </c>
      <c r="H244" s="376">
        <f t="shared" ref="H244:H265" si="97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95"/>
        <v>-11929.199999999995</v>
      </c>
      <c r="G245" s="375">
        <f t="shared" si="96"/>
        <v>106009.2</v>
      </c>
      <c r="H245" s="376">
        <f t="shared" si="97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95"/>
        <v>-18473.284199999991</v>
      </c>
      <c r="G246" s="375">
        <f t="shared" si="96"/>
        <v>138853.4442</v>
      </c>
      <c r="H246" s="376">
        <f t="shared" si="97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95"/>
        <v>-18423.393999999993</v>
      </c>
      <c r="G247" s="375">
        <f t="shared" si="96"/>
        <v>146163.554</v>
      </c>
      <c r="H247" s="376">
        <f t="shared" si="97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95"/>
        <v>-17342.266799999998</v>
      </c>
      <c r="G248" s="375">
        <f t="shared" si="96"/>
        <v>138703.7868</v>
      </c>
      <c r="H248" s="376">
        <f t="shared" si="97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95"/>
        <v>-17312.610000000008</v>
      </c>
      <c r="G249" s="375">
        <f t="shared" si="96"/>
        <v>146094.13</v>
      </c>
      <c r="H249" s="376">
        <f t="shared" si="97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95"/>
        <v>-16618.370000000006</v>
      </c>
      <c r="G250" s="375">
        <f t="shared" si="96"/>
        <v>146094.13</v>
      </c>
      <c r="H250" s="376">
        <f t="shared" si="97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95"/>
        <v>-18614.310000000012</v>
      </c>
      <c r="G251" s="375">
        <f t="shared" si="96"/>
        <v>146094.13</v>
      </c>
      <c r="H251" s="376">
        <f t="shared" si="97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95"/>
        <v>-10717.330000000011</v>
      </c>
      <c r="G252" s="375">
        <f t="shared" si="96"/>
        <v>146094.13</v>
      </c>
      <c r="H252" s="376">
        <f t="shared" si="97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95"/>
        <v>-13335.061799999996</v>
      </c>
      <c r="G253" s="375">
        <f t="shared" si="96"/>
        <v>146939.08179999999</v>
      </c>
      <c r="H253" s="376">
        <f t="shared" si="97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95"/>
        <v>-14034.101799999982</v>
      </c>
      <c r="G254" s="375">
        <f t="shared" si="96"/>
        <v>146939.08179999999</v>
      </c>
      <c r="H254" s="376">
        <f t="shared" si="97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95"/>
        <v>-18125.222999999994</v>
      </c>
      <c r="G255" s="375">
        <f t="shared" si="96"/>
        <v>152910.723</v>
      </c>
      <c r="H255" s="376">
        <f t="shared" si="97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95"/>
        <v>-17204.112599999997</v>
      </c>
      <c r="G256" s="375">
        <f t="shared" si="96"/>
        <v>152812.03260000001</v>
      </c>
      <c r="H256" s="376">
        <f t="shared" si="97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95"/>
        <v>-21007.348200000015</v>
      </c>
      <c r="G257" s="375">
        <f t="shared" si="96"/>
        <v>152777.3082</v>
      </c>
      <c r="H257" s="376">
        <f t="shared" si="97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95"/>
        <v>-23836.109799999987</v>
      </c>
      <c r="G258" s="375">
        <f t="shared" si="96"/>
        <v>154748.68979999999</v>
      </c>
      <c r="H258" s="376">
        <f t="shared" si="97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95"/>
        <v>-28747.721799999992</v>
      </c>
      <c r="G259" s="375">
        <f t="shared" si="96"/>
        <v>157458.96179999999</v>
      </c>
      <c r="H259" s="376">
        <f t="shared" si="97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95"/>
        <v>-26852.387599999998</v>
      </c>
      <c r="G260" s="375">
        <f t="shared" si="96"/>
        <v>154703.22759999998</v>
      </c>
      <c r="H260" s="376">
        <f t="shared" si="97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95"/>
        <v>-32892.451199999996</v>
      </c>
      <c r="G261" s="375">
        <f t="shared" si="96"/>
        <v>157338.5912</v>
      </c>
      <c r="H261" s="376">
        <f t="shared" si="97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95"/>
        <v>-28045.401999999998</v>
      </c>
      <c r="G262" s="375">
        <f t="shared" si="96"/>
        <v>157325.32200000001</v>
      </c>
      <c r="H262" s="377">
        <f t="shared" si="97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95"/>
        <v>-28056.67200000001</v>
      </c>
      <c r="G263" s="375">
        <f t="shared" si="96"/>
        <v>154608.592</v>
      </c>
      <c r="H263" s="377">
        <f t="shared" si="97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95"/>
        <v>-34756.773799999995</v>
      </c>
      <c r="G264" s="375">
        <f t="shared" si="96"/>
        <v>157212.5338</v>
      </c>
      <c r="H264" s="377">
        <f t="shared" si="97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95"/>
        <v>-34901.771399999991</v>
      </c>
      <c r="G265" s="375">
        <f t="shared" si="96"/>
        <v>159747.97140000001</v>
      </c>
      <c r="H265" s="377">
        <f t="shared" si="97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8">C266*(E266-D266)</f>
        <v>-36344.291399999995</v>
      </c>
      <c r="G266" s="375">
        <f t="shared" ref="G266:G281" si="99">IF(C266=0, 0,D266*C266)</f>
        <v>166350.4914</v>
      </c>
      <c r="H266" s="377">
        <f t="shared" ref="H266:H281" si="100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8"/>
        <v>-29806.304399999986</v>
      </c>
      <c r="G267" s="375">
        <f t="shared" si="99"/>
        <v>159588.28439999997</v>
      </c>
      <c r="H267" s="377">
        <f t="shared" si="100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8"/>
        <v>-27362.67760000001</v>
      </c>
      <c r="G268" s="375">
        <f t="shared" si="99"/>
        <v>154100.15760000001</v>
      </c>
      <c r="H268" s="377">
        <f t="shared" si="100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8"/>
        <v>-25413.691800000004</v>
      </c>
      <c r="G269" s="375">
        <f t="shared" si="99"/>
        <v>152157.7518</v>
      </c>
      <c r="H269" s="376">
        <f t="shared" si="100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8"/>
        <v>-18660.303400000012</v>
      </c>
      <c r="G270" s="375">
        <f t="shared" si="99"/>
        <v>145445.88340000002</v>
      </c>
      <c r="H270" s="376">
        <f t="shared" si="100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8"/>
        <v>-16029.133799999994</v>
      </c>
      <c r="G271" s="375">
        <f t="shared" si="99"/>
        <v>145331.33379999999</v>
      </c>
      <c r="H271" s="376">
        <f t="shared" si="100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8"/>
        <v>-13680.976200000003</v>
      </c>
      <c r="G272" s="375">
        <f t="shared" si="99"/>
        <v>137741.23620000001</v>
      </c>
      <c r="H272" s="376">
        <f t="shared" si="100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8"/>
        <v>-9402.4621999999927</v>
      </c>
      <c r="G273" s="375">
        <f t="shared" si="99"/>
        <v>122097.06219999999</v>
      </c>
      <c r="H273" s="376">
        <f t="shared" si="100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8"/>
        <v>-2780.8000000000065</v>
      </c>
      <c r="G274" s="375">
        <f t="shared" si="99"/>
        <v>94520.8</v>
      </c>
      <c r="H274" s="376">
        <f t="shared" si="100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8"/>
        <v>-2111.0000000000005</v>
      </c>
      <c r="G275" s="375">
        <f t="shared" si="99"/>
        <v>86111</v>
      </c>
      <c r="H275" s="376">
        <f t="shared" si="100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8"/>
        <v>-7950.599999999994</v>
      </c>
      <c r="G276" s="375">
        <f t="shared" si="99"/>
        <v>101790.59999999999</v>
      </c>
      <c r="H276" s="376">
        <f t="shared" si="100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8"/>
        <v>-7870.8499999999922</v>
      </c>
      <c r="G277" s="375">
        <f t="shared" si="99"/>
        <v>109530.84999999999</v>
      </c>
      <c r="H277" s="376">
        <f t="shared" si="100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8"/>
        <v>-2961.0000000000055</v>
      </c>
      <c r="G278" s="375">
        <f t="shared" si="99"/>
        <v>101541</v>
      </c>
      <c r="H278" s="376">
        <f t="shared" si="100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8"/>
        <v>-3051.400000000001</v>
      </c>
      <c r="G279" s="375">
        <f t="shared" si="99"/>
        <v>93416.4</v>
      </c>
      <c r="H279" s="376">
        <f t="shared" si="100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8"/>
        <v>-3026.4999999999986</v>
      </c>
      <c r="G280" s="375">
        <f t="shared" si="99"/>
        <v>85176.5</v>
      </c>
      <c r="H280" s="376">
        <f t="shared" si="100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8"/>
        <v>-4876.1226000000042</v>
      </c>
      <c r="G281" s="375">
        <f t="shared" si="99"/>
        <v>88034.802599999995</v>
      </c>
      <c r="H281" s="376">
        <f t="shared" si="100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101">C284*(E284-D284)</f>
        <v>-5163.5724000000046</v>
      </c>
      <c r="G284" s="375">
        <f t="shared" ref="G284:G289" si="102">IF(C284=0, 0,D284*C284)</f>
        <v>103949.79240000001</v>
      </c>
      <c r="H284" s="376">
        <f t="shared" ref="H284:H289" si="103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101"/>
        <v>-7946.8199999999852</v>
      </c>
      <c r="G285" s="375">
        <f t="shared" si="102"/>
        <v>111789.71999999999</v>
      </c>
      <c r="H285" s="377">
        <f t="shared" si="103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101"/>
        <v>-7946.7637999999934</v>
      </c>
      <c r="G286" s="375">
        <f t="shared" si="102"/>
        <v>119564.66379999999</v>
      </c>
      <c r="H286" s="376">
        <f t="shared" si="103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101"/>
        <v>-11864.04560000001</v>
      </c>
      <c r="G287" s="375">
        <f t="shared" si="102"/>
        <v>127187.60560000001</v>
      </c>
      <c r="H287" s="376">
        <f t="shared" si="103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101"/>
        <v>-11894.083199999997</v>
      </c>
      <c r="G288" s="375">
        <f t="shared" si="102"/>
        <v>134727.64319999999</v>
      </c>
      <c r="H288" s="376">
        <f t="shared" si="103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101"/>
        <v>-7970.5317999999861</v>
      </c>
      <c r="G289" s="375">
        <f t="shared" si="102"/>
        <v>126902.75179999998</v>
      </c>
      <c r="H289" s="376">
        <f t="shared" si="103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104">C295*(E295-D295)</f>
        <v>-5839.4414759999936</v>
      </c>
      <c r="G295" s="375">
        <f t="shared" ref="G295:G301" si="105">IF(C295=0, 0,D295*C295)</f>
        <v>126153.70147599999</v>
      </c>
      <c r="H295" s="376">
        <f t="shared" ref="H295:H301" si="106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104"/>
        <v>-7235.2097400000011</v>
      </c>
      <c r="G296" s="375">
        <f t="shared" si="105"/>
        <v>126013.86974000001</v>
      </c>
      <c r="H296" s="376">
        <f t="shared" si="106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104"/>
        <v>-6801.3106039999893</v>
      </c>
      <c r="G297" s="375">
        <f t="shared" si="105"/>
        <v>125579.970604</v>
      </c>
      <c r="H297" s="376">
        <f t="shared" si="106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104"/>
        <v>-15816.44348</v>
      </c>
      <c r="G298" s="375">
        <f t="shared" si="105"/>
        <v>134522.96348000001</v>
      </c>
      <c r="H298" s="377">
        <f t="shared" si="106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104"/>
        <v>-15980.450220000002</v>
      </c>
      <c r="G299" s="375">
        <f t="shared" si="105"/>
        <v>140422.97021999999</v>
      </c>
      <c r="H299" s="377">
        <f t="shared" si="106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104"/>
        <v>-16022.453030000013</v>
      </c>
      <c r="G300" s="375">
        <f t="shared" si="105"/>
        <v>144766.97303000002</v>
      </c>
      <c r="H300" s="377">
        <f t="shared" si="106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104"/>
        <v>-15995.457559999995</v>
      </c>
      <c r="G301" s="375">
        <f t="shared" si="105"/>
        <v>149041.97756</v>
      </c>
      <c r="H301" s="377">
        <f t="shared" si="106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7">C302*(E302-D302)</f>
        <v>-19058.277097999995</v>
      </c>
      <c r="G302" s="375">
        <f t="shared" ref="G302:G309" si="108">IF(C302=0, 0,D302*C302)</f>
        <v>151845.05709799999</v>
      </c>
      <c r="H302" s="377">
        <f t="shared" ref="H302:H309" si="109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7"/>
        <v>-16640.780505999985</v>
      </c>
      <c r="G303" s="375">
        <f t="shared" si="108"/>
        <v>151797.06050599998</v>
      </c>
      <c r="H303" s="377">
        <f t="shared" si="109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7"/>
        <v>-16830.340505999982</v>
      </c>
      <c r="G304" s="375">
        <f t="shared" si="108"/>
        <v>151797.06050599998</v>
      </c>
      <c r="H304" s="377">
        <f t="shared" si="109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7"/>
        <v>-18246.039857999996</v>
      </c>
      <c r="G305" s="375">
        <f t="shared" si="108"/>
        <v>154609.05985799999</v>
      </c>
      <c r="H305" s="376">
        <f t="shared" si="109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7"/>
        <v>-20423.199632000014</v>
      </c>
      <c r="G306" s="375">
        <f t="shared" si="108"/>
        <v>157431.05963200002</v>
      </c>
      <c r="H306" s="376">
        <f t="shared" si="109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7"/>
        <v>-20451.260000000017</v>
      </c>
      <c r="G307" s="375">
        <f t="shared" si="108"/>
        <v>159151.26</v>
      </c>
      <c r="H307" s="376">
        <f t="shared" si="109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7"/>
        <v>-12770.498441999989</v>
      </c>
      <c r="G308" s="375">
        <f t="shared" si="108"/>
        <v>154553.19844199999</v>
      </c>
      <c r="H308" s="376">
        <f t="shared" si="109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7"/>
        <v>-12774.627693999981</v>
      </c>
      <c r="G309" s="375">
        <f t="shared" si="108"/>
        <v>148697.32769399998</v>
      </c>
      <c r="H309" s="376">
        <f t="shared" si="109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10">C310*(E310-D310)</f>
        <v>-10733.467693999992</v>
      </c>
      <c r="G310" s="375">
        <f t="shared" ref="G310:G321" si="111">IF(C310=0, 0,D310*C310)</f>
        <v>148697.32769399998</v>
      </c>
      <c r="H310" s="376">
        <f t="shared" ref="H310:H321" si="112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10"/>
        <v>-14237.112315999999</v>
      </c>
      <c r="G311" s="375">
        <f t="shared" si="111"/>
        <v>151573.33231600001</v>
      </c>
      <c r="H311" s="376">
        <f t="shared" si="112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10"/>
        <v>-14933.404899999989</v>
      </c>
      <c r="G312" s="375">
        <f t="shared" si="111"/>
        <v>148629.38489999998</v>
      </c>
      <c r="H312" s="376">
        <f t="shared" si="112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10"/>
        <v>-14951.241703999996</v>
      </c>
      <c r="G313" s="375">
        <f t="shared" si="111"/>
        <v>151529.221704</v>
      </c>
      <c r="H313" s="376">
        <f t="shared" si="112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10"/>
        <v>-14945.406348000004</v>
      </c>
      <c r="G314" s="375">
        <f t="shared" si="111"/>
        <v>154405.386348</v>
      </c>
      <c r="H314" s="376">
        <f t="shared" si="112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10"/>
        <v>-18303.73</v>
      </c>
      <c r="G315" s="375">
        <f t="shared" si="111"/>
        <v>158903.73000000001</v>
      </c>
      <c r="H315" s="376">
        <f t="shared" si="112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10"/>
        <v>-7311.0640000000021</v>
      </c>
      <c r="G316" s="375">
        <f t="shared" si="111"/>
        <v>148151.10399999999</v>
      </c>
      <c r="H316" s="376">
        <f t="shared" si="112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10"/>
        <v>-7285.3417480000098</v>
      </c>
      <c r="G317" s="375">
        <f t="shared" si="111"/>
        <v>143571.38174800001</v>
      </c>
      <c r="H317" s="376">
        <f t="shared" si="112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10"/>
        <v>-1007.5158000000105</v>
      </c>
      <c r="G318" s="375">
        <f t="shared" si="111"/>
        <v>138987.71580000001</v>
      </c>
      <c r="H318" s="376">
        <f t="shared" si="112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10"/>
        <v>-1091.5898499999998</v>
      </c>
      <c r="G319" s="375">
        <f t="shared" si="111"/>
        <v>127941.78985</v>
      </c>
      <c r="H319" s="376">
        <f t="shared" si="112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10"/>
        <v>-1074.5375999999919</v>
      </c>
      <c r="G320" s="375">
        <f t="shared" si="111"/>
        <v>124522.1376</v>
      </c>
      <c r="H320" s="376">
        <f t="shared" si="112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10"/>
        <v>-975.11200799999187</v>
      </c>
      <c r="G321" s="375">
        <f t="shared" si="111"/>
        <v>131005.31200799999</v>
      </c>
      <c r="H321" s="376">
        <f t="shared" si="112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13">C323*(E323-D323)</f>
        <v>-320.8720079999913</v>
      </c>
      <c r="G323" s="375">
        <f t="shared" ref="G323:G332" si="114">IF(C323=0, 0,D323*C323)</f>
        <v>131005.31200799999</v>
      </c>
      <c r="H323" s="376">
        <f t="shared" ref="H323:H332" si="115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13"/>
        <v>-3298.169357999996</v>
      </c>
      <c r="G324" s="375">
        <f t="shared" si="114"/>
        <v>138935.309358</v>
      </c>
      <c r="H324" s="376">
        <f t="shared" si="115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13"/>
        <v>-3293.1673579999938</v>
      </c>
      <c r="G325" s="375">
        <f t="shared" si="114"/>
        <v>146745.30735799999</v>
      </c>
      <c r="H325" s="376">
        <f t="shared" si="115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13"/>
        <v>1163.524950000012</v>
      </c>
      <c r="G326" s="375">
        <f t="shared" si="114"/>
        <v>130665.83504999999</v>
      </c>
      <c r="H326" s="376">
        <f t="shared" si="115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13"/>
        <v>1293.5203380000021</v>
      </c>
      <c r="G327" s="375">
        <f t="shared" si="114"/>
        <v>122475.839662</v>
      </c>
      <c r="H327" s="376">
        <f t="shared" si="115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13"/>
        <v>1201.2174379999781</v>
      </c>
      <c r="G328" s="375">
        <f t="shared" si="114"/>
        <v>138341.022562</v>
      </c>
      <c r="H328" s="376">
        <f t="shared" si="115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13"/>
        <v>-3368.3391059999908</v>
      </c>
      <c r="G329" s="375">
        <f t="shared" si="114"/>
        <v>143066.01910599999</v>
      </c>
      <c r="H329" s="376">
        <f t="shared" si="115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13"/>
        <v>-3374.3343760000034</v>
      </c>
      <c r="G330" s="375">
        <f t="shared" si="114"/>
        <v>147740.01437600001</v>
      </c>
      <c r="H330" s="376">
        <f t="shared" si="115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13"/>
        <v>-1890.1133999999961</v>
      </c>
      <c r="G331" s="375">
        <f t="shared" si="114"/>
        <v>154028.27340000001</v>
      </c>
      <c r="H331" s="376">
        <f t="shared" si="115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13"/>
        <v>-17012.580000000009</v>
      </c>
      <c r="G332" s="375">
        <f t="shared" si="114"/>
        <v>159012.58000000002</v>
      </c>
      <c r="H332" s="376">
        <f t="shared" si="115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6">C336*(E336-D336)</f>
        <v>-19935.600000000009</v>
      </c>
      <c r="G336" s="375">
        <f t="shared" ref="G336:G343" si="117">IF(C336=0, 0,D336*C336)</f>
        <v>187335.6</v>
      </c>
      <c r="H336" s="377">
        <f t="shared" ref="H336:H343" si="118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6"/>
        <v>-19900.075000000015</v>
      </c>
      <c r="G337" s="375">
        <f t="shared" si="117"/>
        <v>194275.07500000001</v>
      </c>
      <c r="H337" s="377">
        <f t="shared" si="118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6"/>
        <v>-22705.387499999997</v>
      </c>
      <c r="G338" s="375">
        <f t="shared" si="117"/>
        <v>194205.38750000001</v>
      </c>
      <c r="H338" s="377">
        <f t="shared" si="118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6"/>
        <v>-29391.250000000004</v>
      </c>
      <c r="G339" s="375">
        <f t="shared" si="117"/>
        <v>194141.25</v>
      </c>
      <c r="H339" s="377">
        <f t="shared" si="118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6"/>
        <v>-34359.325000000004</v>
      </c>
      <c r="G340" s="375">
        <f t="shared" si="117"/>
        <v>194109.32500000001</v>
      </c>
      <c r="H340" s="376">
        <f t="shared" si="118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6"/>
        <v>-16630.000000000004</v>
      </c>
      <c r="G341" s="375">
        <f t="shared" si="117"/>
        <v>158130</v>
      </c>
      <c r="H341" s="376">
        <f t="shared" si="118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6"/>
        <v>-21229.999999999996</v>
      </c>
      <c r="G342" s="375">
        <f t="shared" si="117"/>
        <v>171820</v>
      </c>
      <c r="H342" s="376">
        <f t="shared" si="118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6"/>
        <v>6109.9988400000047</v>
      </c>
      <c r="G343" s="375">
        <f t="shared" si="117"/>
        <v>118887.84116000001</v>
      </c>
      <c r="H343" s="376">
        <f t="shared" si="118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9">C344*(E344-D344)</f>
        <v>822.70680000000016</v>
      </c>
      <c r="G344" s="375">
        <f t="shared" ref="G344:G361" si="120">IF(C344=0, 0,D344*C344)</f>
        <v>126917.6532</v>
      </c>
      <c r="H344" s="376">
        <f t="shared" ref="H344:H361" si="121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9"/>
        <v>83.308799999990825</v>
      </c>
      <c r="G345" s="375">
        <f t="shared" si="120"/>
        <v>134772.8112</v>
      </c>
      <c r="H345" s="376">
        <f t="shared" si="121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9"/>
        <v>-4985.4834000000074</v>
      </c>
      <c r="G346" s="375">
        <f t="shared" si="120"/>
        <v>139206.5834</v>
      </c>
      <c r="H346" s="376">
        <f t="shared" si="121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9"/>
        <v>18978.923399999992</v>
      </c>
      <c r="G347" s="375">
        <f t="shared" si="120"/>
        <v>74535.756600000008</v>
      </c>
      <c r="H347" s="376">
        <f t="shared" si="121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9"/>
        <v>18638.087600000006</v>
      </c>
      <c r="G348" s="375">
        <f t="shared" si="120"/>
        <v>65051.332399999999</v>
      </c>
      <c r="H348" s="376">
        <f t="shared" si="121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9"/>
        <v>18627.5</v>
      </c>
      <c r="G349" s="375">
        <f t="shared" si="120"/>
        <v>70822.5</v>
      </c>
      <c r="H349" s="376">
        <f t="shared" si="121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9"/>
        <v>20177.499999999996</v>
      </c>
      <c r="G350" s="375">
        <f t="shared" si="120"/>
        <v>70822.5</v>
      </c>
      <c r="H350" s="376">
        <f t="shared" si="121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9"/>
        <v>21382.430000000011</v>
      </c>
      <c r="G351" s="375">
        <f t="shared" si="120"/>
        <v>70717.569999999992</v>
      </c>
      <c r="H351" s="376">
        <f t="shared" si="121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9"/>
        <v>20612.23</v>
      </c>
      <c r="G352" s="375">
        <f t="shared" si="120"/>
        <v>70637.77</v>
      </c>
      <c r="H352" s="376">
        <f t="shared" si="121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9"/>
        <v>22311.999999999993</v>
      </c>
      <c r="G353" s="375">
        <f t="shared" si="120"/>
        <v>70138</v>
      </c>
      <c r="H353" s="376">
        <f t="shared" si="121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9"/>
        <v>20873</v>
      </c>
      <c r="G354" s="375">
        <f t="shared" si="120"/>
        <v>70127</v>
      </c>
      <c r="H354" s="376">
        <f t="shared" si="121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9"/>
        <v>20073</v>
      </c>
      <c r="G355" s="375">
        <f t="shared" si="120"/>
        <v>70127</v>
      </c>
      <c r="H355" s="376">
        <f t="shared" si="121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9"/>
        <v>17654.651999999998</v>
      </c>
      <c r="G356" s="375">
        <f t="shared" si="120"/>
        <v>87765.347999999998</v>
      </c>
      <c r="H356" s="377">
        <f t="shared" si="121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9"/>
        <v>16484.261999999992</v>
      </c>
      <c r="G357" s="375">
        <f t="shared" si="120"/>
        <v>87375.737999999998</v>
      </c>
      <c r="H357" s="377">
        <f t="shared" si="121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9"/>
        <v>20939.061000000002</v>
      </c>
      <c r="G358" s="375">
        <f t="shared" si="120"/>
        <v>78335.938999999998</v>
      </c>
      <c r="H358" s="377">
        <f t="shared" si="121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9"/>
        <v>20604.060000000005</v>
      </c>
      <c r="G359" s="375">
        <f t="shared" si="120"/>
        <v>87275.94</v>
      </c>
      <c r="H359" s="377">
        <f t="shared" si="121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9"/>
        <v>17593.872000000007</v>
      </c>
      <c r="G360" s="375">
        <f t="shared" si="120"/>
        <v>87166.127999999997</v>
      </c>
      <c r="H360" s="377">
        <f t="shared" si="121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9"/>
        <v>16453.871999999999</v>
      </c>
      <c r="G361" s="375">
        <f t="shared" si="120"/>
        <v>87166.127999999997</v>
      </c>
      <c r="H361" s="377">
        <f t="shared" si="121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22">C362*(E362-D362)</f>
        <v>19333.872000000003</v>
      </c>
      <c r="G362" s="375">
        <f t="shared" ref="G362:G376" si="123">IF(C362=0, 0,D362*C362)</f>
        <v>87166.127999999997</v>
      </c>
      <c r="H362" s="377">
        <f t="shared" ref="H362:H376" si="124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22"/>
        <v>19450.98</v>
      </c>
      <c r="G363" s="375">
        <f t="shared" si="123"/>
        <v>87049.02</v>
      </c>
      <c r="H363" s="377">
        <f t="shared" si="124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22"/>
        <v>17423.978999999996</v>
      </c>
      <c r="G364" s="375">
        <f t="shared" si="123"/>
        <v>88777.021000000008</v>
      </c>
      <c r="H364" s="377">
        <f t="shared" si="124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22"/>
        <v>11978.979600000011</v>
      </c>
      <c r="G365" s="375">
        <f t="shared" si="123"/>
        <v>102078.02039999999</v>
      </c>
      <c r="H365" s="377">
        <f t="shared" si="124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22"/>
        <v>13568.870699999996</v>
      </c>
      <c r="G366" s="375">
        <f t="shared" si="123"/>
        <v>102006.1293</v>
      </c>
      <c r="H366" s="377">
        <f t="shared" si="124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22"/>
        <v>12886.949999999995</v>
      </c>
      <c r="G367" s="375">
        <f t="shared" si="123"/>
        <v>86653.05</v>
      </c>
      <c r="H367" s="377">
        <f t="shared" si="124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22"/>
        <v>13051.947999999999</v>
      </c>
      <c r="G368" s="375">
        <f t="shared" si="123"/>
        <v>103078.052</v>
      </c>
      <c r="H368" s="377">
        <f t="shared" si="124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22"/>
        <v>13089.952800000001</v>
      </c>
      <c r="G369" s="375">
        <f t="shared" si="123"/>
        <v>106358.0472</v>
      </c>
      <c r="H369" s="377">
        <f t="shared" si="124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22"/>
        <v>13075.699000000004</v>
      </c>
      <c r="G370" s="375">
        <f t="shared" si="123"/>
        <v>94759.300999999992</v>
      </c>
      <c r="H370" s="377">
        <f t="shared" si="124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22"/>
        <v>13867.271999999995</v>
      </c>
      <c r="G371" s="375">
        <f>IF(C371=0, 0,D371*C371)</f>
        <v>86212.728000000003</v>
      </c>
      <c r="H371" s="377">
        <f t="shared" si="124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22"/>
        <v>17083.611900000004</v>
      </c>
      <c r="G372" s="375">
        <f t="shared" si="123"/>
        <v>74235.388099999996</v>
      </c>
      <c r="H372" s="377">
        <f t="shared" si="124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22"/>
        <v>13252.614000000001</v>
      </c>
      <c r="G373" s="375">
        <f t="shared" si="123"/>
        <v>85867.385999999999</v>
      </c>
      <c r="H373" s="377">
        <f t="shared" si="124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22"/>
        <v>10351.611600000004</v>
      </c>
      <c r="G374" s="375">
        <f t="shared" si="123"/>
        <v>95446.388400000011</v>
      </c>
      <c r="H374" s="377">
        <f t="shared" si="124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22"/>
        <v>12307.2804</v>
      </c>
      <c r="G375" s="375">
        <f t="shared" si="123"/>
        <v>80602.719600000011</v>
      </c>
      <c r="H375" s="377">
        <f t="shared" si="124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22"/>
        <v>11781.900000000011</v>
      </c>
      <c r="G376" s="375">
        <f t="shared" si="123"/>
        <v>80387.100000000006</v>
      </c>
      <c r="H376" s="377">
        <f t="shared" si="124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25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6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25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6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25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6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25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6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25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6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25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6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25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6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25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6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25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6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25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6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25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6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25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6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25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6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25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6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25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6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25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6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25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6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25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6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25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6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25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6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25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6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25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6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25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6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25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6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25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6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25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6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25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6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25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6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25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25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25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7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25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7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25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7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25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7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25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7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25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7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25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7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25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7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25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7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25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7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25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7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25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7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25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7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25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25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25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8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25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8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25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8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25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8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25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8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25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8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25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8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25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8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25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8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25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8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25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8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25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8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25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8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25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8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25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8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25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8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25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8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25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8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25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8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9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8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9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8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9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8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9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8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9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8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9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8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9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8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9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8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9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8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9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8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9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8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9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8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9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8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9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8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9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8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9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8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9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8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9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8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9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8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9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8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9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8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9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8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9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8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9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8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9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8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9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8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9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8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9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8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9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8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9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8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9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8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9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8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9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8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9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8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9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8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9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8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9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8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9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8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9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8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9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8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9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8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9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9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9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9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9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9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9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9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9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9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9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9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9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9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9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9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9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9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9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9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9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9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9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30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30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30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30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30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30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30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30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30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30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30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30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30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30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30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30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31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30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31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30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31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30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31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30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31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30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31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30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31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30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31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30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31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30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31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30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31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30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31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30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31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30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31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30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31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30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31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30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31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30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31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30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31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30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31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30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31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30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31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30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31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30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31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30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31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30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31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30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31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30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31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30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31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30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31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30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31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30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31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30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31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30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31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30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31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30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31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30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31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30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31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30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31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30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31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30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31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30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31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30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31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30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31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30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31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30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31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30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31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30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31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30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31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32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31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32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31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32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31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32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31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32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31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32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31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32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31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32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31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32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31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32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31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32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31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32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31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32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31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32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31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32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31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31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31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33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31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33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31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33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31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33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31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33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31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33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31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33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31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33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31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33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31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33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31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31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34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31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34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31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34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31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34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31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34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31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34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31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34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31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34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31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34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31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34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34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34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34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34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34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34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34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8" priority="109">
      <formula>F132&gt;0</formula>
    </cfRule>
    <cfRule type="expression" dxfId="1307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6" priority="102">
      <formula>F125&gt;0</formula>
    </cfRule>
    <cfRule type="expression" dxfId="1305" priority="103">
      <formula>F125&lt;0</formula>
    </cfRule>
  </conditionalFormatting>
  <conditionalFormatting sqref="H125:H131">
    <cfRule type="expression" dxfId="1304" priority="98">
      <formula>H125&gt;0</formula>
    </cfRule>
    <cfRule type="expression" dxfId="1303" priority="99">
      <formula>H125&lt;0</formula>
    </cfRule>
  </conditionalFormatting>
  <conditionalFormatting sqref="Q8">
    <cfRule type="expression" dxfId="1302" priority="84">
      <formula>Q8&gt;0</formula>
    </cfRule>
    <cfRule type="expression" dxfId="1301" priority="85">
      <formula>Q8&lt;0</formula>
    </cfRule>
  </conditionalFormatting>
  <conditionalFormatting sqref="Q7">
    <cfRule type="expression" dxfId="1300" priority="86">
      <formula>Q7&gt;0</formula>
    </cfRule>
    <cfRule type="expression" dxfId="1299" priority="87">
      <formula>Q7&lt;0</formula>
    </cfRule>
  </conditionalFormatting>
  <conditionalFormatting sqref="F233:F239">
    <cfRule type="expression" dxfId="1298" priority="58">
      <formula>F233&gt;0</formula>
    </cfRule>
    <cfRule type="expression" dxfId="1297" priority="59">
      <formula>F233&lt;0</formula>
    </cfRule>
  </conditionalFormatting>
  <conditionalFormatting sqref="F158:F176 H158:H176">
    <cfRule type="expression" dxfId="1296" priority="80">
      <formula>F158&gt;0</formula>
    </cfRule>
    <cfRule type="expression" dxfId="1295" priority="81">
      <formula>F158&lt;0</formula>
    </cfRule>
  </conditionalFormatting>
  <conditionalFormatting sqref="F151:F157">
    <cfRule type="expression" dxfId="1294" priority="78">
      <formula>F151&gt;0</formula>
    </cfRule>
    <cfRule type="expression" dxfId="1293" priority="79">
      <formula>F151&lt;0</formula>
    </cfRule>
  </conditionalFormatting>
  <conditionalFormatting sqref="H151:H157">
    <cfRule type="expression" dxfId="1292" priority="76">
      <formula>H151&gt;0</formula>
    </cfRule>
    <cfRule type="expression" dxfId="1291" priority="77">
      <formula>H151&lt;0</formula>
    </cfRule>
  </conditionalFormatting>
  <conditionalFormatting sqref="F184:F202 H184:H202">
    <cfRule type="expression" dxfId="1290" priority="74">
      <formula>F184&gt;0</formula>
    </cfRule>
    <cfRule type="expression" dxfId="1289" priority="75">
      <formula>F184&lt;0</formula>
    </cfRule>
  </conditionalFormatting>
  <conditionalFormatting sqref="F177:F183">
    <cfRule type="expression" dxfId="1288" priority="72">
      <formula>F177&gt;0</formula>
    </cfRule>
    <cfRule type="expression" dxfId="1287" priority="73">
      <formula>F177&lt;0</formula>
    </cfRule>
  </conditionalFormatting>
  <conditionalFormatting sqref="H177:H183">
    <cfRule type="expression" dxfId="1286" priority="70">
      <formula>H177&gt;0</formula>
    </cfRule>
    <cfRule type="expression" dxfId="1285" priority="71">
      <formula>H177&lt;0</formula>
    </cfRule>
  </conditionalFormatting>
  <conditionalFormatting sqref="F210:F227 H210:H227">
    <cfRule type="expression" dxfId="1284" priority="68">
      <formula>F210&gt;0</formula>
    </cfRule>
    <cfRule type="expression" dxfId="1283" priority="69">
      <formula>F210&lt;0</formula>
    </cfRule>
  </conditionalFormatting>
  <conditionalFormatting sqref="F203:F209">
    <cfRule type="expression" dxfId="1282" priority="66">
      <formula>F203&gt;0</formula>
    </cfRule>
    <cfRule type="expression" dxfId="1281" priority="67">
      <formula>F203&lt;0</formula>
    </cfRule>
  </conditionalFormatting>
  <conditionalFormatting sqref="H203:H209">
    <cfRule type="expression" dxfId="1280" priority="64">
      <formula>H203&gt;0</formula>
    </cfRule>
    <cfRule type="expression" dxfId="1279" priority="65">
      <formula>H203&lt;0</formula>
    </cfRule>
  </conditionalFormatting>
  <conditionalFormatting sqref="F228:F232 H228:H232">
    <cfRule type="expression" dxfId="1278" priority="62">
      <formula>F228&gt;0</formula>
    </cfRule>
    <cfRule type="expression" dxfId="1277" priority="63">
      <formula>F228&lt;0</formula>
    </cfRule>
  </conditionalFormatting>
  <conditionalFormatting sqref="F240:F255 H240:H255">
    <cfRule type="expression" dxfId="1276" priority="60">
      <formula>F240&gt;0</formula>
    </cfRule>
    <cfRule type="expression" dxfId="1275" priority="61">
      <formula>F240&lt;0</formula>
    </cfRule>
  </conditionalFormatting>
  <conditionalFormatting sqref="H233:H239">
    <cfRule type="expression" dxfId="1274" priority="56">
      <formula>H233&gt;0</formula>
    </cfRule>
    <cfRule type="expression" dxfId="1273" priority="57">
      <formula>H233&lt;0</formula>
    </cfRule>
  </conditionalFormatting>
  <conditionalFormatting sqref="F256 H256">
    <cfRule type="expression" dxfId="1272" priority="54">
      <formula>F256&gt;0</formula>
    </cfRule>
    <cfRule type="expression" dxfId="1271" priority="55">
      <formula>F256&lt;0</formula>
    </cfRule>
  </conditionalFormatting>
  <conditionalFormatting sqref="F257:F261 H257:H261">
    <cfRule type="expression" dxfId="1270" priority="52">
      <formula>F257&gt;0</formula>
    </cfRule>
    <cfRule type="expression" dxfId="1269" priority="53">
      <formula>F257&lt;0</formula>
    </cfRule>
  </conditionalFormatting>
  <conditionalFormatting sqref="F269:F284 H269:H284">
    <cfRule type="expression" dxfId="1268" priority="50">
      <formula>F269&gt;0</formula>
    </cfRule>
    <cfRule type="expression" dxfId="1267" priority="51">
      <formula>F269&lt;0</formula>
    </cfRule>
  </conditionalFormatting>
  <conditionalFormatting sqref="F262:F268">
    <cfRule type="expression" dxfId="1266" priority="48">
      <formula>F262&gt;0</formula>
    </cfRule>
    <cfRule type="expression" dxfId="1265" priority="49">
      <formula>F262&lt;0</formula>
    </cfRule>
  </conditionalFormatting>
  <conditionalFormatting sqref="H262:H268">
    <cfRule type="expression" dxfId="1264" priority="46">
      <formula>H262&gt;0</formula>
    </cfRule>
    <cfRule type="expression" dxfId="1263" priority="47">
      <formula>H262&lt;0</formula>
    </cfRule>
  </conditionalFormatting>
  <conditionalFormatting sqref="F286:F291 H286:H291">
    <cfRule type="expression" dxfId="1262" priority="44">
      <formula>F286&gt;0</formula>
    </cfRule>
    <cfRule type="expression" dxfId="1261" priority="45">
      <formula>F286&lt;0</formula>
    </cfRule>
  </conditionalFormatting>
  <conditionalFormatting sqref="F292 H292">
    <cfRule type="expression" dxfId="1260" priority="42">
      <formula>F292&gt;0</formula>
    </cfRule>
    <cfRule type="expression" dxfId="1259" priority="43">
      <formula>F292&lt;0</formula>
    </cfRule>
  </conditionalFormatting>
  <conditionalFormatting sqref="F293:F297 H293:H297">
    <cfRule type="expression" dxfId="1258" priority="40">
      <formula>F293&gt;0</formula>
    </cfRule>
    <cfRule type="expression" dxfId="1257" priority="41">
      <formula>F293&lt;0</formula>
    </cfRule>
  </conditionalFormatting>
  <conditionalFormatting sqref="F305:F320 H305:H320">
    <cfRule type="expression" dxfId="1256" priority="38">
      <formula>F305&gt;0</formula>
    </cfRule>
    <cfRule type="expression" dxfId="1255" priority="39">
      <formula>F305&lt;0</formula>
    </cfRule>
  </conditionalFormatting>
  <conditionalFormatting sqref="F298:F304">
    <cfRule type="expression" dxfId="1254" priority="36">
      <formula>F298&gt;0</formula>
    </cfRule>
    <cfRule type="expression" dxfId="1253" priority="37">
      <formula>F298&lt;0</formula>
    </cfRule>
  </conditionalFormatting>
  <conditionalFormatting sqref="H298:H304">
    <cfRule type="expression" dxfId="1252" priority="34">
      <formula>H298&gt;0</formula>
    </cfRule>
    <cfRule type="expression" dxfId="1251" priority="35">
      <formula>H298&lt;0</formula>
    </cfRule>
  </conditionalFormatting>
  <conditionalFormatting sqref="F321:F326 H321:H326">
    <cfRule type="expression" dxfId="1250" priority="32">
      <formula>F321&gt;0</formula>
    </cfRule>
    <cfRule type="expression" dxfId="1249" priority="33">
      <formula>F321&lt;0</formula>
    </cfRule>
  </conditionalFormatting>
  <conditionalFormatting sqref="F327 H327">
    <cfRule type="expression" dxfId="1248" priority="30">
      <formula>F327&gt;0</formula>
    </cfRule>
    <cfRule type="expression" dxfId="1247" priority="31">
      <formula>F327&lt;0</formula>
    </cfRule>
  </conditionalFormatting>
  <conditionalFormatting sqref="F328:F332 H328:H332">
    <cfRule type="expression" dxfId="1246" priority="28">
      <formula>F328&gt;0</formula>
    </cfRule>
    <cfRule type="expression" dxfId="1245" priority="29">
      <formula>F328&lt;0</formula>
    </cfRule>
  </conditionalFormatting>
  <conditionalFormatting sqref="F340:F355 H340:H355">
    <cfRule type="expression" dxfId="1244" priority="26">
      <formula>F340&gt;0</formula>
    </cfRule>
    <cfRule type="expression" dxfId="1243" priority="27">
      <formula>F340&lt;0</formula>
    </cfRule>
  </conditionalFormatting>
  <conditionalFormatting sqref="F333:F339">
    <cfRule type="expression" dxfId="1242" priority="24">
      <formula>F333&gt;0</formula>
    </cfRule>
    <cfRule type="expression" dxfId="1241" priority="25">
      <formula>F333&lt;0</formula>
    </cfRule>
  </conditionalFormatting>
  <conditionalFormatting sqref="H333:H339">
    <cfRule type="expression" dxfId="1240" priority="22">
      <formula>H333&gt;0</formula>
    </cfRule>
    <cfRule type="expression" dxfId="1239" priority="23">
      <formula>H333&lt;0</formula>
    </cfRule>
  </conditionalFormatting>
  <conditionalFormatting sqref="M384">
    <cfRule type="expression" dxfId="1238" priority="20">
      <formula>M384&gt;0</formula>
    </cfRule>
    <cfRule type="expression" dxfId="1237" priority="21">
      <formula>M384&lt;0</formula>
    </cfRule>
  </conditionalFormatting>
  <conditionalFormatting sqref="F72:F120 H72:H120">
    <cfRule type="expression" dxfId="1236" priority="18">
      <formula>F72&gt;0</formula>
    </cfRule>
    <cfRule type="expression" dxfId="1235" priority="19">
      <formula>F72&lt;0</formula>
    </cfRule>
  </conditionalFormatting>
  <conditionalFormatting sqref="F60:F71">
    <cfRule type="expression" dxfId="1234" priority="16">
      <formula>F60&gt;0</formula>
    </cfRule>
    <cfRule type="expression" dxfId="1233" priority="17">
      <formula>F60&lt;0</formula>
    </cfRule>
  </conditionalFormatting>
  <conditionalFormatting sqref="H60:H71">
    <cfRule type="expression" dxfId="1232" priority="14">
      <formula>H60&gt;0</formula>
    </cfRule>
    <cfRule type="expression" dxfId="1231" priority="15">
      <formula>H60&lt;0</formula>
    </cfRule>
  </conditionalFormatting>
  <conditionalFormatting sqref="F54:F59 H54:H59">
    <cfRule type="expression" dxfId="1230" priority="12">
      <formula>F54&gt;0</formula>
    </cfRule>
    <cfRule type="expression" dxfId="1229" priority="13">
      <formula>F54&lt;0</formula>
    </cfRule>
  </conditionalFormatting>
  <conditionalFormatting sqref="J56:K56">
    <cfRule type="expression" dxfId="1228" priority="10">
      <formula>J56&gt;0</formula>
    </cfRule>
    <cfRule type="expression" dxfId="1227" priority="11">
      <formula>J56&lt;0</formula>
    </cfRule>
  </conditionalFormatting>
  <conditionalFormatting sqref="J57:K63 K62:K120">
    <cfRule type="expression" dxfId="1226" priority="8">
      <formula>J57&gt;0</formula>
    </cfRule>
    <cfRule type="expression" dxfId="1225" priority="9">
      <formula>J57&lt;0</formula>
    </cfRule>
  </conditionalFormatting>
  <conditionalFormatting sqref="L56:L120">
    <cfRule type="expression" dxfId="1224" priority="4">
      <formula>L56&gt;0</formula>
    </cfRule>
    <cfRule type="expression" dxfId="1223" priority="5">
      <formula>L56&lt;0</formula>
    </cfRule>
  </conditionalFormatting>
  <conditionalFormatting sqref="Q10">
    <cfRule type="expression" dxfId="1222" priority="2">
      <formula>Q10&gt;0</formula>
    </cfRule>
    <cfRule type="expression" dxfId="1221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6" activePane="bottomLeft" state="frozen"/>
      <selection activeCell="A2" sqref="A2"/>
      <selection pane="bottomLeft" activeCell="G60" sqref="G60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21.47</v>
      </c>
      <c r="R4" s="227">
        <v>5.5999999999999999E-3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42940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-14136.80000000001</v>
      </c>
      <c r="R7">
        <v>2000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-15884.770000000004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-0.27003539495352047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492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1700</v>
      </c>
      <c r="I29" s="352"/>
      <c r="J29" s="352"/>
      <c r="K29" s="353">
        <f>SumByColor($A$29,K2:K27)</f>
        <v>40319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23.617000000000001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23.4023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23.1876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22.972899999999999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22.758199999999999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22.543499999999998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22.328800000000001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22.114100000000001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21.8994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21.684699999999999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21.47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21.255299999999998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21.040599999999998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20.825899999999997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20.611199999999997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20.3965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20.181799999999999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19.967099999999999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19.752400000000002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19.537700000000001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19.323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5">C84*(E84-D84)</f>
        <v>-33.800000000000097</v>
      </c>
      <c r="G84" s="375">
        <f t="shared" ref="G84:G97" si="66">D84*C84</f>
        <v>3591.7999999999997</v>
      </c>
      <c r="H84" s="376">
        <f t="shared" ref="H84:H97" si="67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5"/>
        <v>85.200000000000387</v>
      </c>
      <c r="G85" s="375">
        <f t="shared" si="66"/>
        <v>3591.7999999999997</v>
      </c>
      <c r="H85" s="376">
        <f t="shared" si="67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5"/>
        <v>-136.80000000000021</v>
      </c>
      <c r="G86" s="375">
        <f t="shared" si="66"/>
        <v>3591.7999999999997</v>
      </c>
      <c r="H86" s="376">
        <f t="shared" si="67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5"/>
        <v>-147.56000000000029</v>
      </c>
      <c r="G87" s="375">
        <f t="shared" si="66"/>
        <v>4959.3599999999997</v>
      </c>
      <c r="H87" s="376">
        <f t="shared" si="67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5"/>
        <v>-49.199999999999591</v>
      </c>
      <c r="G88" s="375">
        <f t="shared" si="66"/>
        <v>8408.4</v>
      </c>
      <c r="H88" s="376">
        <f t="shared" si="67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5"/>
        <v>109.60000000000036</v>
      </c>
      <c r="G89" s="375">
        <f t="shared" si="66"/>
        <v>6994.4000000000005</v>
      </c>
      <c r="H89" s="376">
        <f t="shared" si="67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5"/>
        <v>-6.4000000000007162</v>
      </c>
      <c r="G90" s="375">
        <f t="shared" si="66"/>
        <v>6994.4000000000005</v>
      </c>
      <c r="H90" s="376">
        <f t="shared" si="67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5"/>
        <v>166.71999999999912</v>
      </c>
      <c r="G91" s="375">
        <f t="shared" si="66"/>
        <v>5554.880000000001</v>
      </c>
      <c r="H91" s="376">
        <f t="shared" si="67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5"/>
        <v>218.88000000000034</v>
      </c>
      <c r="G92" s="375">
        <f t="shared" si="66"/>
        <v>5544.32</v>
      </c>
      <c r="H92" s="376">
        <f t="shared" si="67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5"/>
        <v>298.88000000000034</v>
      </c>
      <c r="G93" s="375">
        <f t="shared" si="66"/>
        <v>5544.32</v>
      </c>
      <c r="H93" s="376">
        <f t="shared" si="67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5"/>
        <v>363.18000000000006</v>
      </c>
      <c r="G94" s="375">
        <f t="shared" si="66"/>
        <v>1845.42</v>
      </c>
      <c r="H94" s="376">
        <f t="shared" si="67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5"/>
        <v>329.12000000000035</v>
      </c>
      <c r="G95" s="375">
        <f t="shared" si="66"/>
        <v>5384.48</v>
      </c>
      <c r="H95" s="376">
        <f t="shared" si="67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5"/>
        <v>169.60000000000036</v>
      </c>
      <c r="G96" s="375">
        <f t="shared" si="66"/>
        <v>5384</v>
      </c>
      <c r="H96" s="376">
        <f t="shared" si="67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5"/>
        <v>474.7199999999998</v>
      </c>
      <c r="G97" s="375">
        <f t="shared" si="66"/>
        <v>5384.48</v>
      </c>
      <c r="H97" s="376">
        <f t="shared" si="67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8">C98*(E98-D98)</f>
        <v>588.31999999999994</v>
      </c>
      <c r="G98" s="375">
        <f t="shared" ref="G98:G111" si="69">D98*C98</f>
        <v>5384.48</v>
      </c>
      <c r="H98" s="376">
        <f t="shared" ref="H98:H140" si="70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8"/>
        <v>673.12000000000012</v>
      </c>
      <c r="G99" s="375">
        <f t="shared" si="69"/>
        <v>5384.48</v>
      </c>
      <c r="H99" s="376">
        <f t="shared" si="70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8"/>
        <v>597.9200000000003</v>
      </c>
      <c r="G100" s="375">
        <f t="shared" si="69"/>
        <v>5384.48</v>
      </c>
      <c r="H100" s="376">
        <f t="shared" si="70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8"/>
        <v>489.12000000000035</v>
      </c>
      <c r="G101" s="375">
        <f t="shared" si="69"/>
        <v>5384.48</v>
      </c>
      <c r="H101" s="376">
        <f t="shared" si="70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8"/>
        <v>409.12000000000035</v>
      </c>
      <c r="G102" s="375">
        <f t="shared" si="69"/>
        <v>5384.48</v>
      </c>
      <c r="H102" s="376">
        <f t="shared" si="70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8"/>
        <v>439.52</v>
      </c>
      <c r="G103" s="375">
        <f t="shared" si="69"/>
        <v>5384.48</v>
      </c>
      <c r="H103" s="376">
        <f t="shared" si="70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8"/>
        <v>369.12000000000035</v>
      </c>
      <c r="G104" s="375">
        <f t="shared" si="69"/>
        <v>5384.48</v>
      </c>
      <c r="H104" s="376">
        <f t="shared" si="70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8"/>
        <v>341.92000000000007</v>
      </c>
      <c r="G105" s="375">
        <f t="shared" si="69"/>
        <v>5384.48</v>
      </c>
      <c r="H105" s="376">
        <f t="shared" si="70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8"/>
        <v>442.72000000000048</v>
      </c>
      <c r="G106" s="375">
        <f t="shared" si="69"/>
        <v>5384.48</v>
      </c>
      <c r="H106" s="376">
        <f t="shared" si="70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8"/>
        <v>90.619999999999621</v>
      </c>
      <c r="G107" s="375">
        <f t="shared" si="69"/>
        <v>7821.38</v>
      </c>
      <c r="H107" s="376">
        <f t="shared" si="70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8"/>
        <v>51.480000000000103</v>
      </c>
      <c r="G108" s="375">
        <f t="shared" si="69"/>
        <v>8837.92</v>
      </c>
      <c r="H108" s="376">
        <f t="shared" si="70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8"/>
        <v>-376.80000000000007</v>
      </c>
      <c r="G109" s="375">
        <f t="shared" si="69"/>
        <v>10159.799999999999</v>
      </c>
      <c r="H109" s="376">
        <f t="shared" si="70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8"/>
        <v>-388.00000000000239</v>
      </c>
      <c r="G110" s="375">
        <f t="shared" si="69"/>
        <v>13408.000000000002</v>
      </c>
      <c r="H110" s="376">
        <f t="shared" si="70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8"/>
        <v>-262.9400000000004</v>
      </c>
      <c r="G111" s="375">
        <f t="shared" si="69"/>
        <v>13354.939999999999</v>
      </c>
      <c r="H111" s="376">
        <f t="shared" si="70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8"/>
        <v>-514.93999999999858</v>
      </c>
      <c r="G112" s="375">
        <f t="shared" ref="G112:G117" si="71">D112*C112</f>
        <v>13354.939999999999</v>
      </c>
      <c r="H112" s="376">
        <f t="shared" si="70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8"/>
        <v>-582.93999999999892</v>
      </c>
      <c r="G113" s="375">
        <f t="shared" si="71"/>
        <v>16522.939999999999</v>
      </c>
      <c r="H113" s="376">
        <f t="shared" si="70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8"/>
        <v>-292.93999999999801</v>
      </c>
      <c r="G114" s="375">
        <f t="shared" si="71"/>
        <v>16522.939999999999</v>
      </c>
      <c r="H114" s="376">
        <f t="shared" si="70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8"/>
        <v>-217.93999999999869</v>
      </c>
      <c r="G115" s="375">
        <f t="shared" si="71"/>
        <v>16522.939999999999</v>
      </c>
      <c r="H115" s="376">
        <f t="shared" si="70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8"/>
        <v>-92.93999999999869</v>
      </c>
      <c r="G116" s="375">
        <f t="shared" si="71"/>
        <v>16522.939999999999</v>
      </c>
      <c r="H116" s="376">
        <f t="shared" si="70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8"/>
        <v>-397.93999999999841</v>
      </c>
      <c r="G117" s="375">
        <f t="shared" si="71"/>
        <v>16522.939999999999</v>
      </c>
      <c r="H117" s="376">
        <f t="shared" si="70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8"/>
        <v>-27.939999999997411</v>
      </c>
      <c r="G118" s="375">
        <f t="shared" ref="G118:G140" si="72">D118*C118</f>
        <v>16522.939999999999</v>
      </c>
      <c r="H118" s="376">
        <f t="shared" si="70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8"/>
        <v>-142.9399999999994</v>
      </c>
      <c r="G119" s="375">
        <f t="shared" si="72"/>
        <v>16522.939999999999</v>
      </c>
      <c r="H119" s="376">
        <f t="shared" si="70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8"/>
        <v>-357.93999999999926</v>
      </c>
      <c r="G120" s="375">
        <f t="shared" si="72"/>
        <v>16522.939999999999</v>
      </c>
      <c r="H120" s="376">
        <f t="shared" si="70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8"/>
        <v>-442.94000000000011</v>
      </c>
      <c r="G121" s="375">
        <f t="shared" si="72"/>
        <v>16522.939999999999</v>
      </c>
      <c r="H121" s="376">
        <f t="shared" si="70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8"/>
        <v>-542.93999999999801</v>
      </c>
      <c r="G122" s="375">
        <f t="shared" si="72"/>
        <v>16522.939999999999</v>
      </c>
      <c r="H122" s="376">
        <f t="shared" si="70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8"/>
        <v>-224.94000000000014</v>
      </c>
      <c r="G123" s="375">
        <f t="shared" si="72"/>
        <v>16474.939999999999</v>
      </c>
      <c r="H123" s="376">
        <f t="shared" si="70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8"/>
        <v>-139.93999999999929</v>
      </c>
      <c r="G124" s="375">
        <f t="shared" si="72"/>
        <v>16474.939999999999</v>
      </c>
      <c r="H124" s="376">
        <f t="shared" si="70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8"/>
        <v>-847.93799999999919</v>
      </c>
      <c r="G125" s="375">
        <f t="shared" si="72"/>
        <v>19639.937999999998</v>
      </c>
      <c r="H125" s="376">
        <f t="shared" si="70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8"/>
        <v>-833.93799999999771</v>
      </c>
      <c r="G126" s="375">
        <f t="shared" si="72"/>
        <v>22757.937999999998</v>
      </c>
      <c r="H126" s="376">
        <f t="shared" si="70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8"/>
        <v>-840.93799999999885</v>
      </c>
      <c r="G127" s="375">
        <f t="shared" si="72"/>
        <v>22757.937999999998</v>
      </c>
      <c r="H127" s="376">
        <f t="shared" si="70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8"/>
        <v>-700.9379999999968</v>
      </c>
      <c r="G128" s="375">
        <f t="shared" si="72"/>
        <v>22757.937999999998</v>
      </c>
      <c r="H128" s="376">
        <f t="shared" si="70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8"/>
        <v>-1125.9439999999984</v>
      </c>
      <c r="G129" s="375">
        <f t="shared" si="72"/>
        <v>25837.944</v>
      </c>
      <c r="H129" s="376">
        <f t="shared" si="70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8"/>
        <v>-1205.9439999999995</v>
      </c>
      <c r="G130" s="375">
        <f t="shared" si="72"/>
        <v>25837.944</v>
      </c>
      <c r="H130" s="376">
        <f t="shared" si="70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8"/>
        <v>-965.94399999999894</v>
      </c>
      <c r="G131" s="375">
        <f t="shared" si="72"/>
        <v>25837.944</v>
      </c>
      <c r="H131" s="376">
        <f t="shared" si="70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8"/>
        <v>-1477.9439999999995</v>
      </c>
      <c r="G132" s="375">
        <f t="shared" si="72"/>
        <v>25837.944</v>
      </c>
      <c r="H132" s="376">
        <f t="shared" si="70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8"/>
        <v>-1773.936000000002</v>
      </c>
      <c r="G133" s="375">
        <f t="shared" si="72"/>
        <v>28845.936000000002</v>
      </c>
      <c r="H133" s="376">
        <f t="shared" si="70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8"/>
        <v>-1935.9360000000017</v>
      </c>
      <c r="G134" s="375">
        <f t="shared" si="72"/>
        <v>28845.936000000002</v>
      </c>
      <c r="H134" s="376">
        <f t="shared" si="70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8"/>
        <v>-1989.9360000000006</v>
      </c>
      <c r="G135" s="375">
        <f t="shared" si="72"/>
        <v>28845.936000000002</v>
      </c>
      <c r="H135" s="376">
        <f t="shared" si="70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8"/>
        <v>-2133.9360000000006</v>
      </c>
      <c r="G136" s="375">
        <f t="shared" si="72"/>
        <v>28845.936000000002</v>
      </c>
      <c r="H136" s="376">
        <f t="shared" si="70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8"/>
        <v>-2505.9399999999991</v>
      </c>
      <c r="G137" s="375">
        <f t="shared" si="72"/>
        <v>31785.94</v>
      </c>
      <c r="H137" s="376">
        <f t="shared" si="70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8"/>
        <v>-2945.94</v>
      </c>
      <c r="G138" s="375">
        <f t="shared" si="72"/>
        <v>31785.94</v>
      </c>
      <c r="H138" s="376">
        <f t="shared" si="70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8"/>
        <v>-2415.9399999999991</v>
      </c>
      <c r="G139" s="375">
        <f t="shared" si="72"/>
        <v>31785.94</v>
      </c>
      <c r="H139" s="376">
        <f t="shared" si="70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8"/>
        <v>-2785.94</v>
      </c>
      <c r="G140" s="375">
        <f t="shared" si="72"/>
        <v>31785.94</v>
      </c>
      <c r="H140" s="376">
        <f t="shared" si="70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3">C141*(E141-D141)</f>
        <v>-1145.9399999999996</v>
      </c>
      <c r="G141" s="375">
        <f t="shared" ref="G141:G146" si="74">D141*C141</f>
        <v>31785.94</v>
      </c>
      <c r="H141" s="376">
        <f t="shared" ref="H141:H146" si="75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3"/>
        <v>-520.01099999999701</v>
      </c>
      <c r="G142" s="375">
        <f t="shared" si="74"/>
        <v>28654.010999999999</v>
      </c>
      <c r="H142" s="376">
        <f t="shared" si="75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3"/>
        <v>-783.99999999999886</v>
      </c>
      <c r="G143" s="375">
        <f t="shared" si="74"/>
        <v>31764</v>
      </c>
      <c r="H143" s="376">
        <f t="shared" si="75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3"/>
        <v>350.64000000000027</v>
      </c>
      <c r="G144" s="375">
        <f t="shared" si="74"/>
        <v>15759.359999999999</v>
      </c>
      <c r="H144" s="376">
        <f t="shared" si="75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3"/>
        <v>-398.86400000000037</v>
      </c>
      <c r="G145" s="375">
        <f t="shared" si="74"/>
        <v>25214.864000000001</v>
      </c>
      <c r="H145" s="376">
        <f t="shared" si="75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3"/>
        <v>1280.8600000000013</v>
      </c>
      <c r="G146" s="375">
        <f t="shared" si="74"/>
        <v>12271.14</v>
      </c>
      <c r="H146" s="376">
        <f t="shared" si="75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6">C147*(E147-D147)</f>
        <v>648.8599999999991</v>
      </c>
      <c r="G147" s="375">
        <f t="shared" ref="G147:G153" si="77">D147*C147</f>
        <v>12271.14</v>
      </c>
      <c r="H147" s="376">
        <f t="shared" ref="H147:H153" si="78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6"/>
        <v>1108.8599999999985</v>
      </c>
      <c r="G148" s="375">
        <f t="shared" si="77"/>
        <v>12211.14</v>
      </c>
      <c r="H148" s="376">
        <f t="shared" si="78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6"/>
        <v>1467.7889999999991</v>
      </c>
      <c r="G149" s="375">
        <f t="shared" si="77"/>
        <v>8789.2109999999993</v>
      </c>
      <c r="H149" s="376">
        <f t="shared" si="78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6"/>
        <v>1645.7100000000005</v>
      </c>
      <c r="G150" s="375">
        <f t="shared" si="77"/>
        <v>5310.29</v>
      </c>
      <c r="H150" s="376">
        <f t="shared" si="78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6"/>
        <v>1537.7099999999996</v>
      </c>
      <c r="G151" s="375">
        <f t="shared" si="77"/>
        <v>8728.2900000000009</v>
      </c>
      <c r="H151" s="376">
        <f t="shared" si="78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6"/>
        <v>1754.0499999999997</v>
      </c>
      <c r="G152" s="375">
        <f t="shared" si="77"/>
        <v>1717.95</v>
      </c>
      <c r="H152" s="376">
        <f t="shared" si="78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6"/>
        <v>1742.0399999999997</v>
      </c>
      <c r="G153" s="375">
        <f t="shared" si="77"/>
        <v>8673.9599999999991</v>
      </c>
      <c r="H153" s="376">
        <f t="shared" si="78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9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9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9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80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9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80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9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80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9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80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9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80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9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80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9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80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9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80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9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80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9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80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9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80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9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80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9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80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9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80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9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80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9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80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9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9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9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9" priority="63">
      <formula>F88&gt;0</formula>
    </cfRule>
    <cfRule type="expression" dxfId="1208" priority="64">
      <formula>F88&lt;0</formula>
    </cfRule>
  </conditionalFormatting>
  <conditionalFormatting sqref="F93:F106 F109:F153 F156:F157">
    <cfRule type="expression" dxfId="1207" priority="59">
      <formula>F93&gt;0</formula>
    </cfRule>
    <cfRule type="expression" dxfId="1206" priority="60">
      <formula>F93&lt;0</formula>
    </cfRule>
  </conditionalFormatting>
  <conditionalFormatting sqref="F93:F106 F109:F153 F156:F157">
    <cfRule type="expression" dxfId="1205" priority="61">
      <formula>F93&gt;0</formula>
    </cfRule>
    <cfRule type="expression" dxfId="1204" priority="62">
      <formula>F93&lt;0</formula>
    </cfRule>
  </conditionalFormatting>
  <conditionalFormatting sqref="H88:H106 H109:H153 H156:H157">
    <cfRule type="expression" dxfId="1203" priority="57">
      <formula>H88&gt;0</formula>
    </cfRule>
    <cfRule type="expression" dxfId="1202" priority="58">
      <formula>H88&lt;0</formula>
    </cfRule>
  </conditionalFormatting>
  <conditionalFormatting sqref="F84:F87">
    <cfRule type="expression" dxfId="1201" priority="51">
      <formula>F84&gt;0</formula>
    </cfRule>
    <cfRule type="expression" dxfId="1200" priority="52">
      <formula>F84&lt;0</formula>
    </cfRule>
  </conditionalFormatting>
  <conditionalFormatting sqref="H84:H87">
    <cfRule type="expression" dxfId="1199" priority="49">
      <formula>H84&gt;0</formula>
    </cfRule>
    <cfRule type="expression" dxfId="1198" priority="50">
      <formula>H84&lt;0</formula>
    </cfRule>
  </conditionalFormatting>
  <conditionalFormatting sqref="Q8">
    <cfRule type="expression" dxfId="1197" priority="45">
      <formula>Q8&gt;0</formula>
    </cfRule>
    <cfRule type="expression" dxfId="1196" priority="46">
      <formula>Q8&lt;0</formula>
    </cfRule>
  </conditionalFormatting>
  <conditionalFormatting sqref="Q7">
    <cfRule type="expression" dxfId="1195" priority="47">
      <formula>Q7&gt;0</formula>
    </cfRule>
    <cfRule type="expression" dxfId="1194" priority="48">
      <formula>Q7&lt;0</formula>
    </cfRule>
  </conditionalFormatting>
  <conditionalFormatting sqref="F107">
    <cfRule type="expression" dxfId="1193" priority="41">
      <formula>F107&gt;0</formula>
    </cfRule>
    <cfRule type="expression" dxfId="1192" priority="42">
      <formula>F107&lt;0</formula>
    </cfRule>
  </conditionalFormatting>
  <conditionalFormatting sqref="F107">
    <cfRule type="expression" dxfId="1191" priority="43">
      <formula>F107&gt;0</formula>
    </cfRule>
    <cfRule type="expression" dxfId="1190" priority="44">
      <formula>F107&lt;0</formula>
    </cfRule>
  </conditionalFormatting>
  <conditionalFormatting sqref="H107">
    <cfRule type="expression" dxfId="1189" priority="39">
      <formula>H107&gt;0</formula>
    </cfRule>
    <cfRule type="expression" dxfId="1188" priority="40">
      <formula>H107&lt;0</formula>
    </cfRule>
  </conditionalFormatting>
  <conditionalFormatting sqref="F108">
    <cfRule type="expression" dxfId="1187" priority="35">
      <formula>F108&gt;0</formula>
    </cfRule>
    <cfRule type="expression" dxfId="1186" priority="36">
      <formula>F108&lt;0</formula>
    </cfRule>
  </conditionalFormatting>
  <conditionalFormatting sqref="F108">
    <cfRule type="expression" dxfId="1185" priority="37">
      <formula>F108&gt;0</formula>
    </cfRule>
    <cfRule type="expression" dxfId="1184" priority="38">
      <formula>F108&lt;0</formula>
    </cfRule>
  </conditionalFormatting>
  <conditionalFormatting sqref="H108">
    <cfRule type="expression" dxfId="1183" priority="33">
      <formula>H108&gt;0</formula>
    </cfRule>
    <cfRule type="expression" dxfId="1182" priority="34">
      <formula>H108&lt;0</formula>
    </cfRule>
  </conditionalFormatting>
  <conditionalFormatting sqref="F154:F155">
    <cfRule type="expression" dxfId="1181" priority="29">
      <formula>F154&gt;0</formula>
    </cfRule>
    <cfRule type="expression" dxfId="1180" priority="30">
      <formula>F154&lt;0</formula>
    </cfRule>
  </conditionalFormatting>
  <conditionalFormatting sqref="F154:F155">
    <cfRule type="expression" dxfId="1179" priority="31">
      <formula>F154&gt;0</formula>
    </cfRule>
    <cfRule type="expression" dxfId="1178" priority="32">
      <formula>F154&lt;0</formula>
    </cfRule>
  </conditionalFormatting>
  <conditionalFormatting sqref="H154:H155">
    <cfRule type="expression" dxfId="1177" priority="27">
      <formula>H154&gt;0</formula>
    </cfRule>
    <cfRule type="expression" dxfId="1176" priority="28">
      <formula>H154&lt;0</formula>
    </cfRule>
  </conditionalFormatting>
  <conditionalFormatting sqref="F35:F50">
    <cfRule type="expression" dxfId="1175" priority="25">
      <formula>F35&gt;0</formula>
    </cfRule>
    <cfRule type="expression" dxfId="1174" priority="26">
      <formula>F35&lt;0</formula>
    </cfRule>
  </conditionalFormatting>
  <conditionalFormatting sqref="H35:H50">
    <cfRule type="expression" dxfId="1173" priority="23">
      <formula>H35&gt;0</formula>
    </cfRule>
    <cfRule type="expression" dxfId="1172" priority="24">
      <formula>H35&lt;0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45:K45">
    <cfRule type="expression" dxfId="1169" priority="19">
      <formula>J45&gt;0</formula>
    </cfRule>
    <cfRule type="expression" dxfId="1168" priority="20">
      <formula>J45&lt;0</formula>
    </cfRule>
  </conditionalFormatting>
  <conditionalFormatting sqref="K46">
    <cfRule type="expression" dxfId="1167" priority="17">
      <formula>K46&gt;0</formula>
    </cfRule>
    <cfRule type="expression" dxfId="1166" priority="18">
      <formula>K46&lt;0</formula>
    </cfRule>
  </conditionalFormatting>
  <conditionalFormatting sqref="K47:K60 K64:K76">
    <cfRule type="expression" dxfId="1165" priority="15">
      <formula>K47&gt;0</formula>
    </cfRule>
    <cfRule type="expression" dxfId="1164" priority="16">
      <formula>K47&lt;0</formula>
    </cfRule>
  </conditionalFormatting>
  <conditionalFormatting sqref="F52:F60">
    <cfRule type="expression" dxfId="1163" priority="13">
      <formula>F52&gt;0</formula>
    </cfRule>
    <cfRule type="expression" dxfId="1162" priority="14">
      <formula>F52&lt;0</formula>
    </cfRule>
  </conditionalFormatting>
  <conditionalFormatting sqref="H52:H60">
    <cfRule type="expression" dxfId="1161" priority="11">
      <formula>H52&gt;0</formula>
    </cfRule>
    <cfRule type="expression" dxfId="1160" priority="12">
      <formula>H52&lt;0</formula>
    </cfRule>
  </conditionalFormatting>
  <conditionalFormatting sqref="R4">
    <cfRule type="expression" dxfId="1159" priority="9">
      <formula>R4&gt;0</formula>
    </cfRule>
    <cfRule type="expression" dxfId="1158" priority="10">
      <formula>R4&lt;0</formula>
    </cfRule>
  </conditionalFormatting>
  <conditionalFormatting sqref="Q9">
    <cfRule type="expression" dxfId="1157" priority="7">
      <formula>Q9&gt;0</formula>
    </cfRule>
    <cfRule type="expression" dxfId="1156" priority="8">
      <formula>Q9&lt;0</formula>
    </cfRule>
  </conditionalFormatting>
  <conditionalFormatting sqref="K61:K63">
    <cfRule type="expression" dxfId="1155" priority="5">
      <formula>K61&gt;0</formula>
    </cfRule>
    <cfRule type="expression" dxfId="1154" priority="6">
      <formula>K61&lt;0</formula>
    </cfRule>
  </conditionalFormatting>
  <conditionalFormatting sqref="F61:F63">
    <cfRule type="expression" dxfId="1153" priority="3">
      <formula>F61&gt;0</formula>
    </cfRule>
    <cfRule type="expression" dxfId="1152" priority="4">
      <formula>F61&lt;0</formula>
    </cfRule>
  </conditionalFormatting>
  <conditionalFormatting sqref="H61:H63">
    <cfRule type="expression" dxfId="1151" priority="1">
      <formula>H61&gt;0</formula>
    </cfRule>
    <cfRule type="expression" dxfId="115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12.19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12.19</v>
      </c>
      <c r="R4" s="490">
        <v>1.2500000000000001E-2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13.409000000000001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13.287100000000001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13.1652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13.0433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12.9214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12.7995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12.6776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12.5557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12.4338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12.3119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12.19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12.068099999999999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11.946199999999999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11.824299999999999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11.702399999999999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11.580499999999999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11.458599999999999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11.3367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11.2148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11.0929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10.971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8" priority="31">
      <formula>Q7&gt;0</formula>
    </cfRule>
    <cfRule type="expression" dxfId="1137" priority="32">
      <formula>Q7&lt;0</formula>
    </cfRule>
  </conditionalFormatting>
  <conditionalFormatting sqref="Q8">
    <cfRule type="expression" dxfId="1136" priority="29">
      <formula>Q8&gt;0</formula>
    </cfRule>
    <cfRule type="expression" dxfId="1135" priority="30">
      <formula>Q8&lt;0</formula>
    </cfRule>
  </conditionalFormatting>
  <conditionalFormatting sqref="F62:F65">
    <cfRule type="expression" dxfId="1134" priority="21">
      <formula>F62&gt;0</formula>
    </cfRule>
    <cfRule type="expression" dxfId="1133" priority="22">
      <formula>F62&lt;0</formula>
    </cfRule>
  </conditionalFormatting>
  <conditionalFormatting sqref="F66:F74 F78:F98 F102:F106">
    <cfRule type="expression" dxfId="1132" priority="17">
      <formula>F66&gt;0</formula>
    </cfRule>
    <cfRule type="expression" dxfId="1131" priority="18">
      <formula>F66&lt;0</formula>
    </cfRule>
  </conditionalFormatting>
  <conditionalFormatting sqref="F66:F74 F78:F98 F102:F106">
    <cfRule type="expression" dxfId="1130" priority="19">
      <formula>F66&gt;0</formula>
    </cfRule>
    <cfRule type="expression" dxfId="1129" priority="20">
      <formula>F66&lt;0</formula>
    </cfRule>
  </conditionalFormatting>
  <conditionalFormatting sqref="H62:H74 H78:H98 H102:H106">
    <cfRule type="expression" dxfId="1128" priority="15">
      <formula>H62&gt;0</formula>
    </cfRule>
    <cfRule type="expression" dxfId="1127" priority="16">
      <formula>H62&lt;0</formula>
    </cfRule>
  </conditionalFormatting>
  <conditionalFormatting sqref="F57:F61">
    <cfRule type="expression" dxfId="1126" priority="13">
      <formula>F57&gt;0</formula>
    </cfRule>
    <cfRule type="expression" dxfId="1125" priority="14">
      <formula>F57&lt;0</formula>
    </cfRule>
  </conditionalFormatting>
  <conditionalFormatting sqref="H57:H61">
    <cfRule type="expression" dxfId="1124" priority="11">
      <formula>H57&gt;0</formula>
    </cfRule>
    <cfRule type="expression" dxfId="1123" priority="12">
      <formula>H57&lt;0</formula>
    </cfRule>
  </conditionalFormatting>
  <conditionalFormatting sqref="F75:F77">
    <cfRule type="expression" dxfId="1122" priority="7">
      <formula>F75&gt;0</formula>
    </cfRule>
    <cfRule type="expression" dxfId="1121" priority="8">
      <formula>F75&lt;0</formula>
    </cfRule>
  </conditionalFormatting>
  <conditionalFormatting sqref="F75:F77">
    <cfRule type="expression" dxfId="1120" priority="9">
      <formula>F75&gt;0</formula>
    </cfRule>
    <cfRule type="expression" dxfId="1119" priority="10">
      <formula>F75&lt;0</formula>
    </cfRule>
  </conditionalFormatting>
  <conditionalFormatting sqref="H75:H77">
    <cfRule type="expression" dxfId="1118" priority="5">
      <formula>H75&gt;0</formula>
    </cfRule>
    <cfRule type="expression" dxfId="1117" priority="6">
      <formula>H75&lt;0</formula>
    </cfRule>
  </conditionalFormatting>
  <conditionalFormatting sqref="F22:F30">
    <cfRule type="expression" dxfId="1116" priority="3">
      <formula>F22&gt;0</formula>
    </cfRule>
    <cfRule type="expression" dxfId="1115" priority="4">
      <formula>F22&lt;0</formula>
    </cfRule>
  </conditionalFormatting>
  <conditionalFormatting sqref="F99:F101">
    <cfRule type="expression" dxfId="1114" priority="1">
      <formula>F99&gt;0</formula>
    </cfRule>
    <cfRule type="expression" dxfId="11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141.63999999999999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141.63999999999999</v>
      </c>
      <c r="R4" s="490">
        <v>-1.38E-2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155.804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154.38759999999999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152.97119999999998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151.5548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150.13839999999999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148.72199999999998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147.3056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145.88919999999999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144.47279999999998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143.0564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141.63999999999999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140.22359999999998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138.80719999999999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137.39079999999998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135.97439999999997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134.55799999999999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133.14159999999998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131.7252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130.30879999999999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128.89239999999998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127.47599999999998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2" priority="19">
      <formula>F25&gt;0</formula>
    </cfRule>
    <cfRule type="expression" dxfId="1111" priority="20">
      <formula>F25&lt;0</formula>
    </cfRule>
  </conditionalFormatting>
  <conditionalFormatting sqref="Q7">
    <cfRule type="expression" dxfId="1110" priority="17">
      <formula>Q7&gt;0</formula>
    </cfRule>
    <cfRule type="expression" dxfId="1109" priority="18">
      <formula>Q7&lt;0</formula>
    </cfRule>
  </conditionalFormatting>
  <conditionalFormatting sqref="Q8">
    <cfRule type="expression" dxfId="1108" priority="15">
      <formula>Q8&gt;0</formula>
    </cfRule>
    <cfRule type="expression" dxfId="1107" priority="16">
      <formula>Q8&lt;0</formula>
    </cfRule>
  </conditionalFormatting>
  <conditionalFormatting sqref="M74">
    <cfRule type="expression" dxfId="1106" priority="9">
      <formula>M74&gt;0</formula>
    </cfRule>
    <cfRule type="expression" dxfId="1105" priority="10">
      <formula>M74&lt;0</formula>
    </cfRule>
  </conditionalFormatting>
  <conditionalFormatting sqref="F113:F149 H113:H149">
    <cfRule type="expression" dxfId="1104" priority="7">
      <formula>F113&gt;0</formula>
    </cfRule>
    <cfRule type="expression" dxfId="1103" priority="8">
      <formula>F113&lt;0</formula>
    </cfRule>
  </conditionalFormatting>
  <conditionalFormatting sqref="F105:F112">
    <cfRule type="expression" dxfId="1102" priority="5">
      <formula>F105&gt;0</formula>
    </cfRule>
    <cfRule type="expression" dxfId="1101" priority="6">
      <formula>F105&lt;0</formula>
    </cfRule>
  </conditionalFormatting>
  <conditionalFormatting sqref="H105:H112">
    <cfRule type="expression" dxfId="1100" priority="3">
      <formula>H105&gt;0</formula>
    </cfRule>
    <cfRule type="expression" dxfId="1099" priority="4">
      <formula>H105&lt;0</formula>
    </cfRule>
  </conditionalFormatting>
  <conditionalFormatting sqref="Q10">
    <cfRule type="expression" dxfId="1098" priority="1">
      <formula>Q10&gt;0</formula>
    </cfRule>
    <cfRule type="expression" dxfId="109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203.31</v>
      </c>
      <c r="R4" s="512">
        <v>4.7000000000000002E-3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6099.3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644.47000000000025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419.69999999999982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7.3896049017536408E-2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223.64100000000002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221.60790000000003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219.57480000000001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217.54170000000002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215.5086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213.47550000000001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211.44240000000002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209.4093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207.37620000000001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205.34309999999999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203.31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201.27690000000001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199.24379999999999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197.2107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195.17759999999998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193.14449999999999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191.1114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189.07830000000001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187.04520000000002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185.0121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182.97900000000001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5">
      <formula>F47&gt;0</formula>
    </cfRule>
    <cfRule type="expression" dxfId="1095" priority="36">
      <formula>F47&lt;0</formula>
    </cfRule>
  </conditionalFormatting>
  <conditionalFormatting sqref="Q7">
    <cfRule type="expression" dxfId="1094" priority="33">
      <formula>Q7&gt;0</formula>
    </cfRule>
    <cfRule type="expression" dxfId="1093" priority="34">
      <formula>Q7&lt;0</formula>
    </cfRule>
  </conditionalFormatting>
  <conditionalFormatting sqref="Q8">
    <cfRule type="expression" dxfId="1092" priority="31">
      <formula>Q8&gt;0</formula>
    </cfRule>
    <cfRule type="expression" dxfId="1091" priority="32">
      <formula>Q8&lt;0</formula>
    </cfRule>
  </conditionalFormatting>
  <conditionalFormatting sqref="F27:F46">
    <cfRule type="expression" dxfId="1090" priority="29">
      <formula>F27&gt;0</formula>
    </cfRule>
    <cfRule type="expression" dxfId="1089" priority="30">
      <formula>F27&lt;0</formula>
    </cfRule>
  </conditionalFormatting>
  <conditionalFormatting sqref="H27:H46">
    <cfRule type="expression" dxfId="1088" priority="27">
      <formula>H27&gt;0</formula>
    </cfRule>
    <cfRule type="expression" dxfId="1087" priority="28">
      <formula>H27&lt;0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:F26">
    <cfRule type="expression" dxfId="1068" priority="3">
      <formula>F25&gt;0</formula>
    </cfRule>
    <cfRule type="expression" dxfId="1067" priority="4">
      <formula>F25&lt;0</formula>
    </cfRule>
  </conditionalFormatting>
  <conditionalFormatting sqref="H25:H26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84.25</v>
      </c>
      <c r="R4" s="512">
        <v>-1.9300000000000001E-2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12637.5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-2678.2099999999991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-2678.2099999999991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-0.1748668524018801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" si="27">C38*(E38-D38)</f>
        <v>-2429.2049999999995</v>
      </c>
      <c r="G38" s="39">
        <f t="shared" ref="G38" si="28">D38*C38</f>
        <v>15315.705</v>
      </c>
      <c r="H38" s="227">
        <f t="shared" ref="H38" si="29">(E38-D38)/D38</f>
        <v>-0.15860876139883862</v>
      </c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92.675000000000011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91.83250000000001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90.990000000000009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90.147500000000008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89.305000000000007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88.462500000000006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0"/>
        <v>87.62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0"/>
        <v>86.777500000000003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0"/>
        <v>85.935000000000002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0"/>
        <v>85.092500000000001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0"/>
        <v>84.25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0"/>
        <v>83.407499999999999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0"/>
        <v>82.564999999999998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0"/>
        <v>81.722499999999997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0"/>
        <v>80.88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0"/>
        <v>80.037499999999994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0"/>
        <v>79.194999999999993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0"/>
        <v>78.352500000000006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0"/>
        <v>77.510000000000005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0"/>
        <v>76.667500000000004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0"/>
        <v>75.825000000000003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4" priority="21">
      <formula>F47&gt;0</formula>
    </cfRule>
    <cfRule type="expression" dxfId="1063" priority="22">
      <formula>F47&lt;0</formula>
    </cfRule>
  </conditionalFormatting>
  <conditionalFormatting sqref="Q7">
    <cfRule type="expression" dxfId="1062" priority="19">
      <formula>Q7&gt;0</formula>
    </cfRule>
    <cfRule type="expression" dxfId="1061" priority="20">
      <formula>Q7&lt;0</formula>
    </cfRule>
  </conditionalFormatting>
  <conditionalFormatting sqref="Q8">
    <cfRule type="expression" dxfId="1060" priority="17">
      <formula>Q8&gt;0</formula>
    </cfRule>
    <cfRule type="expression" dxfId="1059" priority="18">
      <formula>Q8&lt;0</formula>
    </cfRule>
  </conditionalFormatting>
  <conditionalFormatting sqref="F25:F46">
    <cfRule type="expression" dxfId="1058" priority="15">
      <formula>F25&gt;0</formula>
    </cfRule>
    <cfRule type="expression" dxfId="1057" priority="16">
      <formula>F25&lt;0</formula>
    </cfRule>
  </conditionalFormatting>
  <conditionalFormatting sqref="H25:H46">
    <cfRule type="expression" dxfId="1056" priority="13">
      <formula>H25&gt;0</formula>
    </cfRule>
    <cfRule type="expression" dxfId="1055" priority="14">
      <formula>H25&lt;0</formula>
    </cfRule>
  </conditionalFormatting>
  <conditionalFormatting sqref="F89:F110">
    <cfRule type="expression" dxfId="1054" priority="11">
      <formula>F89&gt;0</formula>
    </cfRule>
    <cfRule type="expression" dxfId="1053" priority="12">
      <formula>F89&lt;0</formula>
    </cfRule>
  </conditionalFormatting>
  <conditionalFormatting sqref="H89:H110">
    <cfRule type="expression" dxfId="1052" priority="9">
      <formula>H89&gt;0</formula>
    </cfRule>
    <cfRule type="expression" dxfId="1051" priority="10">
      <formula>H89&lt;0</formula>
    </cfRule>
  </conditionalFormatting>
  <conditionalFormatting sqref="Q10">
    <cfRule type="expression" dxfId="1050" priority="7">
      <formula>Q10&gt;0</formula>
    </cfRule>
    <cfRule type="expression" dxfId="1049" priority="8">
      <formula>Q10&lt;0</formula>
    </cfRule>
  </conditionalFormatting>
  <conditionalFormatting sqref="J25:J38">
    <cfRule type="expression" dxfId="1048" priority="5">
      <formula>J25&gt;0</formula>
    </cfRule>
    <cfRule type="expression" dxfId="1047" priority="6">
      <formula>J25&lt;0</formula>
    </cfRule>
  </conditionalFormatting>
  <conditionalFormatting sqref="K25:K38">
    <cfRule type="expression" dxfId="1046" priority="3">
      <formula>K25&gt;0</formula>
    </cfRule>
    <cfRule type="expression" dxfId="1045" priority="4">
      <formula>K25&lt;0</formula>
    </cfRule>
  </conditionalFormatting>
  <conditionalFormatting sqref="L25:L34">
    <cfRule type="expression" dxfId="1044" priority="1">
      <formula>L25&gt;0</formula>
    </cfRule>
    <cfRule type="expression" dxfId="10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162.29</v>
      </c>
      <c r="R4" s="512">
        <v>1.5E-3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3245.7999999999997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397.72000000000025</v>
      </c>
      <c r="R7" s="29">
        <v>43045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254.69000000000005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8.5148991511512478E-2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3.0809045535769302E-3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178.51900000000001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176.89610000000002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175.2732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173.65030000000002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172.0274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170.40450000000001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168.7816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167.15870000000001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165.53579999999999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163.91290000000001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162.29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160.66709999999998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159.04419999999999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157.42129999999997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155.79839999999999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154.17549999999997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152.55259999999998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150.9297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149.30680000000001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147.68389999999999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146.06100000000001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14.92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14.92</v>
      </c>
      <c r="R4" s="490">
        <v>1.2999999999999999E-3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16.412000000000003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16.262800000000002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16.113600000000002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15.964400000000001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15.815200000000001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15.666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15.5168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15.367599999999999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15.218400000000001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15.0692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14.92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14.770799999999999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14.621599999999999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14.4724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14.3232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14.173999999999999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14.024799999999999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13.8756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13.7264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13.577200000000001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13.428000000000001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114.25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114.25</v>
      </c>
      <c r="R4" s="490">
        <v>1.1999999999999999E-3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125.67500000000001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124.53250000000001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123.39000000000001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122.2475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121.105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119.96250000000001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118.82000000000001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117.67750000000001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116.535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115.3925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114.25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113.1075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111.965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110.82249999999999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109.67999999999999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108.53749999999999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107.395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106.25250000000001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105.11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103.9675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102.825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71.739999999999995</v>
      </c>
      <c r="R4" s="490">
        <v>-6.4000000000000003E-3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2869.6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109.52999999999929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-16.400000000000091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-5.6826056826057144E-3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78.914000000000001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78.196600000000004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77.479200000000006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76.761799999999994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76.044399999999996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75.326999999999998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74.6096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73.892200000000003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73.174799999999991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72.457399999999993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71.739999999999995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71.022599999999997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70.305199999999999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69.587799999999987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68.870399999999989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68.152999999999992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67.435599999999994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66.718199999999996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66.000799999999998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65.2834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64.566000000000003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6:F33">
    <cfRule type="expression" dxfId="909" priority="19">
      <formula>F26&gt;0</formula>
    </cfRule>
    <cfRule type="expression" dxfId="908" priority="20">
      <formula>F26&lt;0</formula>
    </cfRule>
  </conditionalFormatting>
  <conditionalFormatting sqref="H26:H33">
    <cfRule type="expression" dxfId="907" priority="17">
      <formula>H26&gt;0</formula>
    </cfRule>
    <cfRule type="expression" dxfId="906" priority="18">
      <formula>H26&lt;0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">
    <cfRule type="expression" dxfId="893" priority="3">
      <formula>F25&gt;0</formula>
    </cfRule>
    <cfRule type="expression" dxfId="892" priority="4">
      <formula>F25&lt;0</formula>
    </cfRule>
  </conditionalFormatting>
  <conditionalFormatting sqref="H25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72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73.64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67.290000000000006</v>
      </c>
      <c r="R4" s="512">
        <v>-3.3E-3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16822.5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9">
        <v>43032</v>
      </c>
      <c r="C6" s="4">
        <v>50</v>
      </c>
      <c r="D6" s="3">
        <v>67.28</v>
      </c>
      <c r="E6" s="3">
        <v>0</v>
      </c>
      <c r="F6" s="3">
        <f>C6*D6+E6</f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18410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-1587.5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-1587.5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-8.6230309614340028E-2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18410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2">C29*(E29-D29)</f>
        <v>-871.99999999999989</v>
      </c>
      <c r="G29" s="39">
        <f t="shared" ref="G29" si="13">D29*C29</f>
        <v>15046</v>
      </c>
      <c r="H29" s="227">
        <f t="shared" ref="H29" si="14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1" si="15">C30*(E30-D30)</f>
        <v>-1534.0000000000005</v>
      </c>
      <c r="G30" s="39">
        <f t="shared" ref="G30:G31" si="16">D30*C30</f>
        <v>15046</v>
      </c>
      <c r="H30" s="227">
        <f t="shared" ref="H30:H31" si="17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5"/>
        <v>-1587.4999999999986</v>
      </c>
      <c r="G31" s="39">
        <f t="shared" si="16"/>
        <v>18410</v>
      </c>
      <c r="H31" s="227">
        <f t="shared" si="17"/>
        <v>-8.6230309614339959E-2</v>
      </c>
      <c r="I31" s="39">
        <v>73.2</v>
      </c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74.01900000000002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73.346100000000007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72.673200000000008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72.00030000000001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71.327400000000011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70.654500000000013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69.981600000000014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69.308700000000002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68.635800000000003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67.962900000000005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67.290000000000006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66.617100000000008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65.944200000000009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65.271300000000011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64.598399999999998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63.9255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63.252600000000001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62.57970000000001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61.906800000000011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61.233900000000006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60.561000000000007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9" activePane="bottomLeft" state="frozen"/>
      <selection activeCell="A2" sqref="A2"/>
      <selection pane="bottomLeft" activeCell="P53" sqref="P5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585.83000000000004</v>
      </c>
      <c r="R4" s="512">
        <v>-5.4000000000000003E-3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4686.6400000000003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382.64000000000033</v>
      </c>
      <c r="R7">
        <v>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382.64000000000033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8.8903345724907143E-2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644.41300000000012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638.55470000000014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632.69640000000004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626.83810000000005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620.97980000000007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615.12150000000008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609.2632000000001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603.40490000000011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597.54660000000001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591.68830000000003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585.83000000000004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579.97170000000006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574.11340000000007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568.25509999999997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562.39679999999998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556.5385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550.68020000000001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544.82190000000003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538.96360000000004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533.10530000000006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527.24700000000007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53.42</v>
      </c>
      <c r="R4" s="490">
        <v>-4.4999999999999997E-3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58.762000000000008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58.227800000000009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57.693600000000004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57.159400000000005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56.625200000000007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56.091000000000001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55.556800000000003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55.022600000000004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54.488400000000006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53.9542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53.42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52.885800000000003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52.351599999999998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51.817399999999999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51.283200000000001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50.749000000000002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50.214799999999997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49.680600000000005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49.146400000000007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48.612200000000001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48.078000000000003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21.65</v>
      </c>
      <c r="R4" s="490">
        <v>2.9499999999999998E-2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17320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-345.31000000000131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-1797.5699999999997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-9.4027117463150373E-2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2.771362586605081E-2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23.815000000000001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23.598500000000001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23.382000000000001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23.165500000000002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22.948999999999998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22.732499999999998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22.515999999999998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22.299499999999998</v>
      </c>
      <c r="Q48" s="2"/>
      <c r="T48" s="695"/>
      <c r="U48" s="734"/>
      <c r="V48" s="695"/>
      <c r="W48" s="695"/>
      <c r="X48" s="695"/>
      <c r="Y48" s="695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22.082999999999998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21.866499999999998</v>
      </c>
      <c r="Q50" s="2"/>
      <c r="T50" s="732" t="s">
        <v>791</v>
      </c>
      <c r="U50" s="734"/>
      <c r="V50" s="695"/>
      <c r="W50" s="695"/>
      <c r="X50" s="695"/>
      <c r="Y50" s="695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21.65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21.433499999999999</v>
      </c>
      <c r="Q52" s="2"/>
      <c r="T52" s="729"/>
      <c r="U52" s="735"/>
      <c r="V52" s="695"/>
      <c r="W52" s="695"/>
      <c r="X52" s="695"/>
      <c r="Y52" s="695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21.216999999999999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21.000499999999999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20.783999999999999</v>
      </c>
      <c r="T55" s="732" t="s">
        <v>823</v>
      </c>
      <c r="U55" s="734">
        <v>356</v>
      </c>
      <c r="V55" s="695"/>
      <c r="W55" s="695"/>
      <c r="X55" s="695"/>
      <c r="Y55" s="695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20.567499999999999</v>
      </c>
      <c r="T56" s="743" t="s">
        <v>824</v>
      </c>
      <c r="U56" s="734">
        <v>374</v>
      </c>
      <c r="V56" s="695"/>
      <c r="W56" s="695"/>
      <c r="X56" s="695"/>
      <c r="Y56" s="695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20.350999999999999</v>
      </c>
      <c r="T57" s="739" t="s">
        <v>816</v>
      </c>
      <c r="U57" s="736">
        <v>583</v>
      </c>
      <c r="V57" s="695"/>
      <c r="W57" s="695"/>
      <c r="X57" s="695"/>
      <c r="Y57" s="695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20.134499999999999</v>
      </c>
      <c r="T58" s="732"/>
      <c r="U58" s="736"/>
      <c r="V58" s="695"/>
      <c r="W58" s="695"/>
      <c r="X58" s="695"/>
      <c r="Y58" s="695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19.917999999999999</v>
      </c>
      <c r="T59" s="732"/>
      <c r="U59" s="736"/>
      <c r="V59" s="695"/>
      <c r="W59" s="695"/>
      <c r="X59" s="695"/>
      <c r="Y59" s="695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19.701499999999999</v>
      </c>
      <c r="T60" s="733" t="s">
        <v>784</v>
      </c>
      <c r="U60" s="736"/>
      <c r="V60" s="695"/>
      <c r="W60" s="695"/>
      <c r="X60" s="695"/>
      <c r="Y60" s="695"/>
    </row>
    <row r="61" spans="1:25" x14ac:dyDescent="0.25">
      <c r="O61" s="81">
        <v>0.9</v>
      </c>
      <c r="P61" s="81">
        <f t="shared" si="10"/>
        <v>19.484999999999999</v>
      </c>
      <c r="T61" s="732"/>
      <c r="U61" s="736"/>
      <c r="V61" s="695"/>
      <c r="W61" s="695"/>
      <c r="X61" s="695"/>
      <c r="Y61" s="695"/>
    </row>
    <row r="62" spans="1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1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1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3">C68*(E68-D68)</f>
        <v>-30.999999999999872</v>
      </c>
      <c r="G68" s="375">
        <f t="shared" ref="G68:G73" si="24">D68*C68</f>
        <v>2500</v>
      </c>
      <c r="H68" s="376">
        <f t="shared" ref="H68:H73" si="25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3"/>
        <v>26.000000000000156</v>
      </c>
      <c r="G69" s="375">
        <f t="shared" si="24"/>
        <v>2500</v>
      </c>
      <c r="H69" s="376">
        <f t="shared" si="25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3"/>
        <v>157.00000000000003</v>
      </c>
      <c r="G70" s="375">
        <f t="shared" si="24"/>
        <v>2500</v>
      </c>
      <c r="H70" s="376">
        <f t="shared" si="25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3"/>
        <v>46.999999999999886</v>
      </c>
      <c r="G71" s="375">
        <f t="shared" si="24"/>
        <v>2500</v>
      </c>
      <c r="H71" s="376">
        <f t="shared" si="25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3"/>
        <v>69.000000000000128</v>
      </c>
      <c r="G72" s="375">
        <f t="shared" si="24"/>
        <v>2500</v>
      </c>
      <c r="H72" s="376">
        <f t="shared" si="25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3"/>
        <v>148.00000000000006</v>
      </c>
      <c r="G73" s="375">
        <f t="shared" si="24"/>
        <v>2500</v>
      </c>
      <c r="H73" s="376">
        <f t="shared" si="25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6">C74*(E74-D74)</f>
        <v>428.00000000000011</v>
      </c>
      <c r="G74" s="375">
        <f t="shared" ref="G74:G80" si="27">D74*C74</f>
        <v>2500</v>
      </c>
      <c r="H74" s="376">
        <f t="shared" ref="H74:H80" si="28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6"/>
        <v>368</v>
      </c>
      <c r="G75" s="375">
        <f t="shared" si="27"/>
        <v>2500</v>
      </c>
      <c r="H75" s="376">
        <f t="shared" si="28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6"/>
        <v>401.00000000000017</v>
      </c>
      <c r="G76" s="375">
        <f t="shared" si="27"/>
        <v>2500</v>
      </c>
      <c r="H76" s="376">
        <f t="shared" si="28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6"/>
        <v>389.00000000000006</v>
      </c>
      <c r="G77" s="375">
        <f t="shared" si="27"/>
        <v>2500</v>
      </c>
      <c r="H77" s="376">
        <f t="shared" si="28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6"/>
        <v>362.99999999999989</v>
      </c>
      <c r="G78" s="375">
        <f t="shared" si="27"/>
        <v>2500</v>
      </c>
      <c r="H78" s="376">
        <f t="shared" si="28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6"/>
        <v>434</v>
      </c>
      <c r="G79" s="375">
        <f t="shared" si="27"/>
        <v>2500</v>
      </c>
      <c r="H79" s="376">
        <f t="shared" si="28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6"/>
        <v>200</v>
      </c>
      <c r="G80" s="375">
        <f t="shared" si="27"/>
        <v>2500</v>
      </c>
      <c r="H80" s="376">
        <f t="shared" si="28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9">C85*(E85-D85)</f>
        <v>-9.9999999999999645</v>
      </c>
      <c r="G85" s="258">
        <f t="shared" ref="G85:G90" si="30">D85*C85</f>
        <v>1287</v>
      </c>
      <c r="H85" s="272">
        <f t="shared" ref="H85:H90" si="31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9"/>
        <v>-45.999999999999908</v>
      </c>
      <c r="G86" s="258">
        <f t="shared" si="30"/>
        <v>1287</v>
      </c>
      <c r="H86" s="272">
        <f t="shared" si="31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9"/>
        <v>-82.000000000000028</v>
      </c>
      <c r="G87" s="258">
        <f t="shared" si="30"/>
        <v>2496</v>
      </c>
      <c r="H87" s="272">
        <f t="shared" si="31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9"/>
        <v>-99.000000000000028</v>
      </c>
      <c r="G88" s="258">
        <f t="shared" si="30"/>
        <v>3720</v>
      </c>
      <c r="H88" s="272">
        <f t="shared" si="31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9"/>
        <v>-121.50000000000034</v>
      </c>
      <c r="G89" s="258">
        <f t="shared" si="30"/>
        <v>3720</v>
      </c>
      <c r="H89" s="272">
        <f t="shared" si="31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9"/>
        <v>-50.999999999999979</v>
      </c>
      <c r="G90" s="258">
        <f t="shared" si="30"/>
        <v>3720</v>
      </c>
      <c r="H90" s="272">
        <f t="shared" si="31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32">C91*(E91-D91)</f>
        <v>13.499999999999979</v>
      </c>
      <c r="G91" s="258">
        <f t="shared" ref="G91:G102" si="33">D91*C91</f>
        <v>3720</v>
      </c>
      <c r="H91" s="272">
        <f t="shared" ref="H91:H102" si="34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32"/>
        <v>40.499999999999936</v>
      </c>
      <c r="G92" s="258">
        <f t="shared" si="33"/>
        <v>3720</v>
      </c>
      <c r="H92" s="272">
        <f t="shared" si="34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32"/>
        <v>7.5000000000001066</v>
      </c>
      <c r="G93" s="258">
        <f t="shared" si="33"/>
        <v>3720</v>
      </c>
      <c r="H93" s="272">
        <f t="shared" si="34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32"/>
        <v>-33.000000000000362</v>
      </c>
      <c r="G94" s="258">
        <f t="shared" si="33"/>
        <v>3720</v>
      </c>
      <c r="H94" s="272">
        <f t="shared" si="34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32"/>
        <v>-211.50000000000003</v>
      </c>
      <c r="G95" s="258">
        <f t="shared" si="33"/>
        <v>3720</v>
      </c>
      <c r="H95" s="272">
        <f t="shared" si="34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32"/>
        <v>-144.00000000000011</v>
      </c>
      <c r="G96" s="258">
        <f t="shared" si="33"/>
        <v>3720</v>
      </c>
      <c r="H96" s="272">
        <f t="shared" si="34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32"/>
        <v>-73.500000000000298</v>
      </c>
      <c r="G97" s="258">
        <f t="shared" si="33"/>
        <v>3720</v>
      </c>
      <c r="H97" s="272">
        <f t="shared" si="34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32"/>
        <v>-104.53499999999991</v>
      </c>
      <c r="G98" s="258">
        <f t="shared" si="33"/>
        <v>3694.0349999999999</v>
      </c>
      <c r="H98" s="272">
        <f t="shared" si="34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32"/>
        <v>-164.53499999999968</v>
      </c>
      <c r="G99" s="258">
        <f t="shared" si="33"/>
        <v>3694.0349999999999</v>
      </c>
      <c r="H99" s="272">
        <f t="shared" si="34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32"/>
        <v>8.2949999999998525</v>
      </c>
      <c r="G100" s="258">
        <f t="shared" si="33"/>
        <v>3639.7050000000004</v>
      </c>
      <c r="H100" s="272">
        <f t="shared" si="34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32"/>
        <v>69.794999999999874</v>
      </c>
      <c r="G101" s="258">
        <f t="shared" si="33"/>
        <v>3639.7050000000004</v>
      </c>
      <c r="H101" s="272">
        <f t="shared" si="34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32"/>
        <v>589.25999999999976</v>
      </c>
      <c r="G102" s="258">
        <f t="shared" si="33"/>
        <v>2250.7400000000002</v>
      </c>
      <c r="H102" s="272">
        <f t="shared" si="34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58.21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58.21</v>
      </c>
      <c r="R4" s="490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64.031000000000006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63.448900000000009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62.866800000000005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62.284700000000008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61.702600000000004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61.120500000000007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60.538400000000003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59.956300000000006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59.374200000000002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58.792100000000005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58.21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57.627899999999997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57.0458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56.463699999999996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55.881599999999999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55.299499999999995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54.717399999999998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54.135300000000001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53.553200000000004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52.9711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52.389000000000003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82.97</v>
      </c>
      <c r="R4" s="512">
        <v>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4148.5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115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2.8511218544688237E-2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80.2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91.26700000000001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90.437300000000008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89.607600000000005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88.777900000000002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87.9482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87.118499999999997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86.288799999999995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85.459100000000007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84.629400000000004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83.799700000000001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82.97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82.140299999999996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81.310599999999994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80.480899999999991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79.651200000000003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78.8215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77.991799999999998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77.162100000000009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76.332400000000007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75.502700000000004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74.673000000000002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41.6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41.6</v>
      </c>
      <c r="R4" s="490">
        <v>1E-3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45.760000000000005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45.344000000000008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44.928000000000004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44.512000000000008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44.096000000000004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43.680000000000007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43.264000000000003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42.848000000000006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42.432000000000002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42.016000000000005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41.6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41.183999999999997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40.768000000000001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40.351999999999997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39.936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39.519999999999996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39.103999999999999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38.688000000000002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38.272000000000006</v>
      </c>
    </row>
    <row r="44" spans="1:32" x14ac:dyDescent="0.25">
      <c r="N44" s="4"/>
      <c r="O44" s="81">
        <v>0.91</v>
      </c>
      <c r="P44" s="81">
        <f t="shared" si="0"/>
        <v>37.856000000000002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37.440000000000005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58.67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58.67</v>
      </c>
      <c r="R4" s="507">
        <v>7.1999999999999998E-3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64.537000000000006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63.950300000000006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63.363600000000005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62.776900000000005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62.190200000000004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61.603500000000004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61.016800000000003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60.430100000000003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59.843400000000003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59.256700000000002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58.67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58.083300000000001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57.496600000000001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56.9099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56.3232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55.736499999999999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55.149799999999999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54.563100000000006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53.976400000000005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53.389700000000005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52.803000000000004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40.950000000000003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40.950000000000003</v>
      </c>
      <c r="R4" s="507">
        <v>2.8999999999999998E-3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45.045000000000009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44.635500000000008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44.226000000000006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43.816500000000005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43.407000000000004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42.997500000000002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42.588000000000001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42.178500000000007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41.769000000000005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41.359500000000004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40.950000000000003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40.540500000000002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40.131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39.721499999999999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39.312000000000005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38.902500000000003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38.493000000000002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38.083500000000008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37.674000000000007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37.264500000000005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36.855000000000004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44.06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44.06</v>
      </c>
      <c r="R4" s="490">
        <v>-2.5399999999999999E-2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48.466000000000008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48.025400000000005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47.584800000000008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47.144200000000005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46.703600000000002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46.263000000000005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45.822400000000002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45.381800000000005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44.941200000000002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44.500600000000006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44.06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43.619399999999999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43.178800000000003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42.738199999999999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42.297600000000003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41.856999999999999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41.416400000000003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40.975800000000007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40.535200000000003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40.094600000000007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39.654000000000003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112.9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112.9</v>
      </c>
      <c r="R4" s="507">
        <v>-2.5999999999999999E-3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124.19000000000001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123.06100000000002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121.93200000000002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120.80300000000001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119.67400000000001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118.54500000000002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117.41600000000001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116.28700000000001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115.158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114.02900000000001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112.9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111.771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110.64200000000001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109.51300000000001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108.384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107.255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106.126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104.99700000000001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103.86800000000001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102.739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101.61000000000001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54.66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54.66</v>
      </c>
      <c r="R4" s="508">
        <v>1.7500000000000002E-2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60.125999999999998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59.5794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59.032800000000002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58.486199999999997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57.939599999999999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57.393000000000001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56.846399999999996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56.299799999999998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55.7532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55.206599999999995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54.66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54.113399999999999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53.566799999999994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53.020199999999996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52.473599999999998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51.926999999999992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51.380399999999995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50.833799999999997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50.287199999999999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49.740600000000001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49.193999999999996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256.56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256.56</v>
      </c>
      <c r="R4" s="490">
        <v>1.8E-3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282.21600000000001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279.65040000000005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277.08480000000003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274.51920000000001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271.95359999999999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269.38800000000003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266.82240000000002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264.2568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261.69119999999998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259.12560000000002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256.56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253.99440000000001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251.4288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248.86320000000001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246.29759999999999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243.732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241.16639999999998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238.60080000000002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236.0352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233.46960000000001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230.904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105.21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105.21</v>
      </c>
      <c r="R4" s="490">
        <v>4.1999999999999997E-3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115.73100000000001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114.6789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113.6268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112.57469999999999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111.5226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110.4705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109.41839999999999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108.3663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107.3142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106.26209999999999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105.21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104.1579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103.10579999999999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102.05369999999999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101.0016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99.949499999999986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98.89739999999999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97.845299999999995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96.793199999999999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95.741100000000003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94.688999999999993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83.14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83.14</v>
      </c>
      <c r="R4" s="490">
        <v>1.66E-2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91.454000000000008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90.622600000000006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89.791200000000003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88.959800000000001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88.128399999999999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87.297000000000011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86.465600000000009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85.634200000000007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84.802800000000005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83.971400000000003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83.14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82.308599999999998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81.477199999999996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80.645799999999994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79.814399999999992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78.98299999999999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78.151600000000002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77.3202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76.488799999999998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75.65740000000001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74.826000000000008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55.42</v>
      </c>
      <c r="R4" s="490">
        <v>9.2999999999999992E-3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6650.4000000000005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1862.9800000000023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258.40000000000055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4.0425531914893703E-2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60.962000000000003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60.407800000000009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59.853600000000007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59.299400000000006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58.745200000000004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58.191000000000003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57.636800000000001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57.082600000000006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56.528400000000005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55.974200000000003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55.42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11"/>
        <v>54.8658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12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11"/>
        <v>54.311599999999999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12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3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11"/>
        <v>53.757399999999997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12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3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11"/>
        <v>53.203200000000002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12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3"/>
        <v>1971.56</v>
      </c>
      <c r="L55" s="257"/>
      <c r="M55" s="257"/>
      <c r="O55" s="2"/>
      <c r="P55" s="81">
        <v>0.95</v>
      </c>
      <c r="Q55" s="81">
        <f t="shared" si="11"/>
        <v>52.649000000000001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12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3"/>
        <v>1014.38</v>
      </c>
      <c r="L56" s="257"/>
      <c r="M56" s="257"/>
      <c r="O56" s="2"/>
      <c r="P56" s="81">
        <v>0.94</v>
      </c>
      <c r="Q56" s="81">
        <f t="shared" si="11"/>
        <v>52.094799999999999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12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3"/>
        <v>1517.67</v>
      </c>
      <c r="L57" s="257"/>
      <c r="M57" s="257"/>
      <c r="O57" s="2"/>
      <c r="P57" s="81">
        <v>0.93</v>
      </c>
      <c r="Q57" s="81">
        <f t="shared" si="11"/>
        <v>51.540600000000005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12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3"/>
        <v>1460.3700000000001</v>
      </c>
      <c r="L58" s="257"/>
      <c r="M58" s="257"/>
      <c r="O58" s="2"/>
      <c r="P58" s="81">
        <v>0.92</v>
      </c>
      <c r="Q58" s="81">
        <f t="shared" si="11"/>
        <v>50.986400000000003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12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3"/>
        <v>3976.71</v>
      </c>
      <c r="L59" s="257"/>
      <c r="M59" s="257"/>
      <c r="O59" s="2"/>
      <c r="P59" s="81">
        <v>0.91</v>
      </c>
      <c r="Q59" s="81">
        <f t="shared" si="11"/>
        <v>50.432200000000002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12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11"/>
        <v>49.878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1">
      <formula>Q8&gt;0</formula>
    </cfRule>
    <cfRule type="expression" dxfId="551" priority="52">
      <formula>Q8&lt;0</formula>
    </cfRule>
  </conditionalFormatting>
  <conditionalFormatting sqref="Q7">
    <cfRule type="expression" dxfId="550" priority="53">
      <formula>Q7&gt;0</formula>
    </cfRule>
    <cfRule type="expression" dxfId="549" priority="54">
      <formula>Q7&lt;0</formula>
    </cfRule>
  </conditionalFormatting>
  <conditionalFormatting sqref="M50">
    <cfRule type="expression" dxfId="548" priority="41">
      <formula>M50&gt;0</formula>
    </cfRule>
    <cfRule type="expression" dxfId="547" priority="42">
      <formula>M50&lt;0</formula>
    </cfRule>
  </conditionalFormatting>
  <conditionalFormatting sqref="M50">
    <cfRule type="expression" dxfId="546" priority="43">
      <formula>M50&gt;0</formula>
    </cfRule>
    <cfRule type="expression" dxfId="545" priority="44">
      <formula>M50&lt;0</formula>
    </cfRule>
  </conditionalFormatting>
  <conditionalFormatting sqref="F24:F26">
    <cfRule type="expression" dxfId="544" priority="29">
      <formula>F24&gt;0</formula>
    </cfRule>
    <cfRule type="expression" dxfId="543" priority="30">
      <formula>F24&lt;0</formula>
    </cfRule>
  </conditionalFormatting>
  <conditionalFormatting sqref="F24:F26">
    <cfRule type="expression" dxfId="542" priority="31">
      <formula>F24&gt;0</formula>
    </cfRule>
    <cfRule type="expression" dxfId="541" priority="32">
      <formula>F24&lt;0</formula>
    </cfRule>
  </conditionalFormatting>
  <conditionalFormatting sqref="H24:H26">
    <cfRule type="expression" dxfId="540" priority="27">
      <formula>H24&gt;0</formula>
    </cfRule>
    <cfRule type="expression" dxfId="539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50.08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50.08</v>
      </c>
      <c r="R4" s="490">
        <v>4.4900000000000002E-2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55.088000000000001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54.587200000000003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54.086400000000005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53.585599999999999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53.084800000000001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52.584000000000003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52.083199999999998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51.5824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51.081600000000002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50.580799999999996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50.08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49.5792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49.078399999999995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48.577599999999997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48.076799999999999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47.575999999999993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47.075199999999995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46.574400000000004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46.073599999999999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45.572800000000001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45.072000000000003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37.61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37.61</v>
      </c>
      <c r="R4" s="510">
        <v>3.5799999999999998E-2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41.371000000000002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40.994900000000001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40.6188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40.242699999999999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39.866599999999998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39.490500000000004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39.114400000000003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38.738300000000002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38.362200000000001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37.9861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37.61</v>
      </c>
      <c r="W39" s="134"/>
    </row>
    <row r="40" spans="1:23" x14ac:dyDescent="0.25">
      <c r="O40" s="81">
        <v>0.99</v>
      </c>
      <c r="P40" s="81">
        <f t="shared" si="0"/>
        <v>37.233899999999998</v>
      </c>
      <c r="W40" s="134"/>
    </row>
    <row r="41" spans="1:23" x14ac:dyDescent="0.25">
      <c r="O41" s="81">
        <v>0.98</v>
      </c>
      <c r="P41" s="81">
        <f t="shared" si="0"/>
        <v>36.857799999999997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36.481699999999996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36.105599999999995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35.729499999999994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35.353400000000001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34.9773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34.601199999999999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34.225099999999998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33.849000000000004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62.93</v>
      </c>
      <c r="R4" s="510">
        <v>5.5999999999999999E-3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3146.5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1526.0099999999984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302.5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0.10636427566807313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69.222999999999999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68.593699999999998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67.964399999999998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67.335099999999997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66.705799999999996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66.076499999999996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65.447199999999995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64.817899999999995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64.188599999999994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63.5593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62.93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62.300699999999999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61.671399999999998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61.042099999999998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60.412799999999997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59.783499999999997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59.154199999999996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58.524900000000002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57.895600000000002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4"/>
        <v>57.266300000000001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5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4"/>
        <v>56.637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5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5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5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5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5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6">C84*(E84-D84)</f>
        <v>-17.400000000000375</v>
      </c>
      <c r="G84" s="375">
        <f t="shared" ref="G84:G103" si="7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6"/>
        <v>9.5999999999997954</v>
      </c>
      <c r="G85" s="375">
        <f t="shared" si="7"/>
        <v>1940.4</v>
      </c>
      <c r="H85" s="723">
        <f t="shared" ref="H85:H103" si="8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6"/>
        <v>-27.900000000000205</v>
      </c>
      <c r="G86" s="375">
        <f t="shared" si="7"/>
        <v>1940.4</v>
      </c>
      <c r="H86" s="723">
        <f t="shared" si="8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6"/>
        <v>54.899999999999949</v>
      </c>
      <c r="G87" s="375">
        <f t="shared" si="7"/>
        <v>1940.4</v>
      </c>
      <c r="H87" s="723">
        <f t="shared" si="8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6"/>
        <v>-205.50000000000026</v>
      </c>
      <c r="G88" s="375">
        <f t="shared" si="7"/>
        <v>1940.4</v>
      </c>
      <c r="H88" s="723">
        <f t="shared" si="8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6"/>
        <v>-221.39999999999986</v>
      </c>
      <c r="G89" s="375">
        <f t="shared" si="7"/>
        <v>4809.3999999999996</v>
      </c>
      <c r="H89" s="723">
        <f t="shared" si="8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6"/>
        <v>-321.39999999999986</v>
      </c>
      <c r="G90" s="375">
        <f t="shared" si="7"/>
        <v>4809.3999999999996</v>
      </c>
      <c r="H90" s="723">
        <f t="shared" si="8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6"/>
        <v>-362.59999999999991</v>
      </c>
      <c r="G91" s="375">
        <f t="shared" si="7"/>
        <v>4791.3999999999996</v>
      </c>
      <c r="H91" s="723">
        <f t="shared" si="8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6"/>
        <v>-411.39999999999986</v>
      </c>
      <c r="G92" s="375">
        <f t="shared" si="7"/>
        <v>4791.3999999999996</v>
      </c>
      <c r="H92" s="723">
        <f t="shared" si="8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6"/>
        <v>-416.29900000000015</v>
      </c>
      <c r="G93" s="375">
        <f t="shared" si="7"/>
        <v>7510.3990000000003</v>
      </c>
      <c r="H93" s="723">
        <f t="shared" si="8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6"/>
        <v>-58.500000000000369</v>
      </c>
      <c r="G94" s="375">
        <f t="shared" si="7"/>
        <v>7510.1</v>
      </c>
      <c r="H94" s="723">
        <f t="shared" si="8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6"/>
        <v>28.399999999999892</v>
      </c>
      <c r="G95" s="375">
        <f t="shared" si="7"/>
        <v>2872.1</v>
      </c>
      <c r="H95" s="723">
        <f t="shared" si="8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6"/>
        <v>-74.799999999999613</v>
      </c>
      <c r="G96" s="375">
        <f t="shared" si="7"/>
        <v>4559.5999999999995</v>
      </c>
      <c r="H96" s="723">
        <f t="shared" si="8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6"/>
        <v>-193.17999999999961</v>
      </c>
      <c r="G97" s="375">
        <f t="shared" si="7"/>
        <v>7282.08</v>
      </c>
      <c r="H97" s="723">
        <f t="shared" si="8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6"/>
        <v>225.30300000000005</v>
      </c>
      <c r="G98" s="375">
        <f t="shared" si="7"/>
        <v>7234.0970000000007</v>
      </c>
      <c r="H98" s="723">
        <f t="shared" si="8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6"/>
        <v>-214.19999999999959</v>
      </c>
      <c r="G99" s="375">
        <f t="shared" si="7"/>
        <v>9684</v>
      </c>
      <c r="H99" s="723">
        <f t="shared" si="8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6"/>
        <v>405</v>
      </c>
      <c r="G100" s="375">
        <f t="shared" si="7"/>
        <v>9684</v>
      </c>
      <c r="H100" s="723">
        <f t="shared" si="8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6"/>
        <v>892.95999999999992</v>
      </c>
      <c r="G101" s="375">
        <f t="shared" si="7"/>
        <v>3806.2400000000002</v>
      </c>
      <c r="H101" s="723">
        <f t="shared" si="8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6"/>
        <v>860.39999999999895</v>
      </c>
      <c r="G102" s="375">
        <f t="shared" si="7"/>
        <v>9556.2000000000007</v>
      </c>
      <c r="H102" s="723">
        <f t="shared" si="8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6"/>
        <v>928.05000000000041</v>
      </c>
      <c r="G103" s="375">
        <f t="shared" si="7"/>
        <v>4885.95</v>
      </c>
      <c r="H103" s="723">
        <f t="shared" si="8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6:F43">
    <cfRule type="expression" dxfId="450" priority="44">
      <formula>F26&gt;0</formula>
    </cfRule>
    <cfRule type="expression" dxfId="449" priority="45">
      <formula>F26&lt;0</formula>
    </cfRule>
  </conditionalFormatting>
  <conditionalFormatting sqref="H45 H47:H48 H50:H51 H53 H26:H43">
    <cfRule type="expression" dxfId="448" priority="42">
      <formula>H26&gt;0</formula>
    </cfRule>
    <cfRule type="expression" dxfId="447" priority="43">
      <formula>H26&lt;0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:F25">
    <cfRule type="expression" dxfId="412" priority="3">
      <formula>F24&gt;0</formula>
    </cfRule>
    <cfRule type="expression" dxfId="411" priority="4">
      <formula>F24&lt;0</formula>
    </cfRule>
  </conditionalFormatting>
  <conditionalFormatting sqref="H24:H25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42.495000000000005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89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40.39</v>
      </c>
      <c r="R4" s="490">
        <v>5.7000000000000002E-3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7270.2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7649.1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-303.88000000000056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-378.90000000000055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-4.9535239439934181E-2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180</v>
      </c>
      <c r="D18" s="37"/>
      <c r="E18" s="37"/>
      <c r="F18" s="37">
        <f>SUM(F2:F17)</f>
        <v>7649.1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44.429000000000002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44.025100000000002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43.621200000000002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43.217300000000002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42.813400000000001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42.409500000000001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42.005600000000001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41.601700000000001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41.197800000000001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40.793900000000001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40.39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39.9861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39.5822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39.1783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38.7744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38.3705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37.9666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37.5627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37.158799999999999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36.754899999999999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36.350999999999999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49.8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49.8</v>
      </c>
      <c r="R4" s="490">
        <v>7.3000000000000001E-3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54.78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54.282000000000004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53.783999999999999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53.286000000000001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52.787999999999997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52.29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51.792000000000002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51.293999999999997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50.795999999999999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50.297999999999995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49.8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49.302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48.803999999999995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48.305999999999997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47.807999999999993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47.309999999999995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46.811999999999998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46.314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45.816000000000003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45.317999999999998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44.82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93.64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93.64</v>
      </c>
      <c r="R4" s="490">
        <v>7.1999999999999998E-3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103.004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102.06760000000001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101.13120000000001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100.1948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99.258400000000009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98.322000000000003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97.385600000000011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96.449200000000005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95.512799999999999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94.576400000000007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93.64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92.703599999999994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91.767200000000003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90.830799999999996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89.89439999999999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88.957999999999998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88.021599999999992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87.0852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86.148800000000008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85.212400000000002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84.275999999999996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132.31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132.31</v>
      </c>
      <c r="R4" s="490">
        <v>3.3E-3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145.54100000000003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144.21790000000001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142.8948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141.57170000000002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140.24860000000001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138.9255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137.60240000000002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136.27930000000001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134.9562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133.63310000000001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132.31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130.98689999999999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129.66380000000001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128.3407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127.0176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125.69449999999999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124.37139999999999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123.04830000000001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121.7252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120.4021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119.07900000000001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247.68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247.68</v>
      </c>
      <c r="R4" s="490">
        <v>1.4E-2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272.44800000000004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269.97120000000001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267.49440000000004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265.01760000000002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262.54080000000005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260.06400000000002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257.5872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255.11040000000003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252.6336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250.1568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247.68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245.20320000000001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242.72640000000001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240.24959999999999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237.77279999999999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235.29599999999999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232.8192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230.34240000000003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227.86560000000003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225.3888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222.91200000000001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59.91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59.91</v>
      </c>
      <c r="R4" s="490">
        <v>1.37E-2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65.900999999999996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65.301900000000003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64.702799999999996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64.103700000000003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63.504599999999996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62.905499999999996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62.306399999999996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61.707299999999996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61.108199999999997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60.509099999999997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59.91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59.310899999999997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58.711799999999997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58.112699999999997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57.513599999999997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56.914499999999997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56.315399999999997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55.716299999999997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55.117199999999997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54.518099999999997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53.918999999999997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66.44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66.44</v>
      </c>
      <c r="R4" s="509">
        <v>-3.2000000000000002E-3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73.084000000000003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72.419600000000003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71.755200000000002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71.090800000000002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70.426400000000001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69.762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69.0976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68.433199999999999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67.768799999999999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67.104399999999998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66.44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65.775599999999997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65.111199999999997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64.446799999999996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63.782399999999996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63.117999999999995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62.453599999999994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61.789200000000001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61.1248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60.4604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59.795999999999999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53.18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53.18</v>
      </c>
      <c r="R4" s="511">
        <v>1.72E-2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58.498000000000005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57.966200000000001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57.434400000000004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56.9026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56.370800000000003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55.838999999999999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55.307200000000002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54.775399999999998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54.243600000000001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53.711799999999997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53.18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52.648200000000003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52.116399999999999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51.584600000000002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51.052799999999998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50.521000000000001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49.989199999999997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49.4574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48.925600000000003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48.393799999999999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47.862000000000002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14.28</v>
      </c>
      <c r="R4" s="490">
        <v>-1.7899999999999999E-2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3998.3999999999996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-1507.3700000000008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-1507.3700000000008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-0.27378005256303856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" si="8">C37*(E37-D37)</f>
        <v>-1434.58</v>
      </c>
      <c r="G37" s="39">
        <f t="shared" ref="G37" si="9">D37*C37</f>
        <v>5505.78</v>
      </c>
      <c r="H37" s="228">
        <f t="shared" ref="H37" si="10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15.708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11">O44*$Q$4</f>
        <v>15.565200000000001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11"/>
        <v>15.4224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15.2796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11"/>
        <v>15.136800000000001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11"/>
        <v>14.994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11"/>
        <v>14.8512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11"/>
        <v>14.708399999999999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11"/>
        <v>14.5656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11"/>
        <v>14.422799999999999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11"/>
        <v>14.28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11"/>
        <v>14.1372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11"/>
        <v>13.994399999999999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11"/>
        <v>13.851599999999999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11"/>
        <v>13.708799999999998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11"/>
        <v>13.565999999999999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11"/>
        <v>13.423199999999998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13.2804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11"/>
        <v>13.137600000000001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11"/>
        <v>12.9948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11"/>
        <v>12.852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98.29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98.29</v>
      </c>
      <c r="R4" s="490">
        <v>-4.1999999999999997E-3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108.11900000000001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107.13610000000001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106.15320000000001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105.17030000000001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104.18740000000001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103.20450000000001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102.22160000000001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101.23870000000001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100.25580000000001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99.272900000000007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98.29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97.307100000000005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96.324200000000005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95.341300000000004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94.358400000000003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93.375500000000002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92.392600000000002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91.409700000000015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90.426800000000014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89.443900000000014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88.461000000000013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11.31</v>
      </c>
      <c r="R4" s="490">
        <v>-1.7399999999999999E-2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3008.46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-6766.3300000000008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-7201.2600000000011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-0.70533374078819011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12.441000000000001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12.327900000000001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12.214800000000002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12.101700000000001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11.988600000000002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11.875500000000001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11.762400000000001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11.6493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11.536200000000001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11.4231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11.31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11.196900000000001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11.0838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10.970700000000001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10.8576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10.7445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10.631399999999999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10.518300000000002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10.405200000000001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10.292100000000001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10.179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80.099999999999994</v>
      </c>
      <c r="R4" s="490">
        <v>-8.9999999999999998E-4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8009.9999999999991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579.56999999999698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-79.100000000001273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-9.778590943368394E-3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88.11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87.308999999999997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86.507999999999996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85.706999999999994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84.905999999999992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84.105000000000004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83.304000000000002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82.503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81.701999999999998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80.900999999999996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80.099999999999994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79.298999999999992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78.49799999999999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77.696999999999989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76.895999999999987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76.094999999999985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75.293999999999997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74.492999999999995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73.691999999999993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72.890999999999991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72.09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7" priority="64">
      <formula>F31&gt;0</formula>
    </cfRule>
    <cfRule type="expression" dxfId="106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7">
      <formula>F30&gt;0</formula>
    </cfRule>
    <cfRule type="expression" dxfId="104" priority="48">
      <formula>F30&lt;0</formula>
    </cfRule>
  </conditionalFormatting>
  <conditionalFormatting sqref="H30:I30 H43:I43 H47:I47 H31:H33">
    <cfRule type="expression" dxfId="103" priority="45">
      <formula>H30&gt;0</formula>
    </cfRule>
    <cfRule type="expression" dxfId="102" priority="46">
      <formula>H30&lt;0</formula>
    </cfRule>
  </conditionalFormatting>
  <conditionalFormatting sqref="Q8">
    <cfRule type="expression" dxfId="101" priority="39">
      <formula>Q8&gt;0</formula>
    </cfRule>
    <cfRule type="expression" dxfId="100" priority="40">
      <formula>Q8&lt;0</formula>
    </cfRule>
  </conditionalFormatting>
  <conditionalFormatting sqref="Q7">
    <cfRule type="expression" dxfId="99" priority="41">
      <formula>Q7&gt;0</formula>
    </cfRule>
    <cfRule type="expression" dxfId="98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7">
      <formula>F115&gt;0</formula>
    </cfRule>
    <cfRule type="expression" dxfId="96" priority="28">
      <formula>F115&lt;0</formula>
    </cfRule>
  </conditionalFormatting>
  <conditionalFormatting sqref="F112:F114">
    <cfRule type="expression" dxfId="95" priority="25">
      <formula>F112&gt;0</formula>
    </cfRule>
    <cfRule type="expression" dxfId="94" priority="26">
      <formula>F112&lt;0</formula>
    </cfRule>
  </conditionalFormatting>
  <conditionalFormatting sqref="H112:I112">
    <cfRule type="expression" dxfId="93" priority="23">
      <formula>H112&gt;0</formula>
    </cfRule>
    <cfRule type="expression" dxfId="92" priority="24">
      <formula>H112&lt;0</formula>
    </cfRule>
  </conditionalFormatting>
  <conditionalFormatting sqref="H113:I113">
    <cfRule type="expression" dxfId="91" priority="21">
      <formula>H113&gt;0</formula>
    </cfRule>
    <cfRule type="expression" dxfId="90" priority="22">
      <formula>H113&lt;0</formula>
    </cfRule>
  </conditionalFormatting>
  <conditionalFormatting sqref="H114:I114">
    <cfRule type="expression" dxfId="89" priority="19">
      <formula>H114&gt;0</formula>
    </cfRule>
    <cfRule type="expression" dxfId="88" priority="20">
      <formula>H114&lt;0</formula>
    </cfRule>
  </conditionalFormatting>
  <conditionalFormatting sqref="F105:F111">
    <cfRule type="expression" dxfId="87" priority="17">
      <formula>F105&gt;0</formula>
    </cfRule>
    <cfRule type="expression" dxfId="86" priority="18">
      <formula>F105&lt;0</formula>
    </cfRule>
  </conditionalFormatting>
  <conditionalFormatting sqref="H105:I111">
    <cfRule type="expression" dxfId="85" priority="15">
      <formula>H105&gt;0</formula>
    </cfRule>
    <cfRule type="expression" dxfId="84" priority="16">
      <formula>H105&lt;0</formula>
    </cfRule>
  </conditionalFormatting>
  <conditionalFormatting sqref="I117 F117:F119">
    <cfRule type="expression" dxfId="83" priority="13">
      <formula>F117&gt;0</formula>
    </cfRule>
    <cfRule type="expression" dxfId="82" priority="14">
      <formula>F117&lt;0</formula>
    </cfRule>
  </conditionalFormatting>
  <conditionalFormatting sqref="F189:F196 H189:H196">
    <cfRule type="expression" dxfId="81" priority="11">
      <formula>F189&gt;0</formula>
    </cfRule>
    <cfRule type="expression" dxfId="80" priority="12">
      <formula>F189&lt;0</formula>
    </cfRule>
  </conditionalFormatting>
  <conditionalFormatting sqref="H202 F202">
    <cfRule type="expression" dxfId="79" priority="9">
      <formula>F202&gt;0</formula>
    </cfRule>
    <cfRule type="expression" dxfId="78" priority="10">
      <formula>F202&lt;0</formula>
    </cfRule>
  </conditionalFormatting>
  <conditionalFormatting sqref="I204">
    <cfRule type="expression" dxfId="77" priority="7">
      <formula>I204&gt;0</formula>
    </cfRule>
    <cfRule type="expression" dxfId="76" priority="8">
      <formula>I204&lt;0</formula>
    </cfRule>
  </conditionalFormatting>
  <conditionalFormatting sqref="H204 F204">
    <cfRule type="expression" dxfId="75" priority="5">
      <formula>F204&gt;0</formula>
    </cfRule>
    <cfRule type="expression" dxfId="74" priority="6">
      <formula>F204&lt;0</formula>
    </cfRule>
  </conditionalFormatting>
  <conditionalFormatting sqref="M54">
    <cfRule type="expression" dxfId="73" priority="3">
      <formula>M54&gt;0</formula>
    </cfRule>
    <cfRule type="expression" dxfId="72" priority="4">
      <formula>M54&lt;0</formula>
    </cfRule>
  </conditionalFormatting>
  <conditionalFormatting sqref="K33:K39">
    <cfRule type="expression" dxfId="71" priority="1">
      <formula>K33&gt;0</formula>
    </cfRule>
    <cfRule type="expression" dxfId="70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80.81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80.81</v>
      </c>
      <c r="R4" s="490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88.891000000000005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88.082900000000009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87.274800000000013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86.466700000000003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85.658600000000007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84.850500000000011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84.042400000000001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83.234300000000005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82.426200000000009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81.618099999999998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80.81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80.001900000000006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79.193799999999996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78.3857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77.577600000000004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76.769499999999994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75.961399999999998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75.153300000000002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74.345200000000006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73.537100000000009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72.728999999999999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56.998000000000012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8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>
        <v>51.79</v>
      </c>
      <c r="R4" s="490">
        <v>2.3E-3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>
        <f>Q4*Q2</f>
        <v>10358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O6" s="11" t="s">
        <v>64</v>
      </c>
      <c r="Q6" s="2">
        <f>Q3*Q2</f>
        <v>11399.600000000002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-991.65000000000236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-1041.6000000000022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-9.1371627074634365E-2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56.969000000000001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56.451100000000004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55.933199999999999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55.415300000000002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54.897400000000005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54.3795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49" si="20">C48*(E48-D48)</f>
        <v>-1145.4900000000002</v>
      </c>
      <c r="G48" s="39">
        <f t="shared" ref="G48:G49" si="21">D48*C48</f>
        <v>16604.490000000002</v>
      </c>
      <c r="H48" s="227">
        <f t="shared" ref="H48:H49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53.861600000000003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8">
        <v>200</v>
      </c>
      <c r="D49" s="439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829</v>
      </c>
      <c r="J49" s="39">
        <v>-948</v>
      </c>
      <c r="K49" s="39">
        <v>46.9</v>
      </c>
      <c r="O49" s="81">
        <v>1.03</v>
      </c>
      <c r="P49" s="81">
        <f t="shared" si="16"/>
        <v>53.343699999999998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6"/>
        <v>52.825800000000001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52.307899999999997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51.79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51.272100000000002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50.754199999999997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50.2363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49.718399999999995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6"/>
        <v>49.200499999999998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6"/>
        <v>48.682599999999994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6"/>
        <v>48.164700000000003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6"/>
        <v>47.646799999999999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6"/>
        <v>47.128900000000002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6"/>
        <v>46.610999999999997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46.48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46.48</v>
      </c>
      <c r="R4" s="490">
        <v>2.9499999999999998E-2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51.128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50.663200000000003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50.198399999999999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49.733600000000003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49.268799999999999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48.804000000000002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48.339199999999998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47.874400000000001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47.409599999999998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46.944800000000001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46.48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46.015199999999993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45.550399999999996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45.085599999999992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44.620799999999996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44.155999999999992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43.691199999999995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43.226399999999998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42.761600000000001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42.296799999999998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41.832000000000001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194.38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194.38</v>
      </c>
      <c r="R4" s="490">
        <v>1E-4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213.81800000000001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211.8742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209.93040000000002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207.98660000000001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206.0428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204.09900000000002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202.15520000000001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200.2114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198.26759999999999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196.32380000000001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194.38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192.43619999999999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190.4924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188.54859999999999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186.60479999999998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184.66099999999997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182.71719999999999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180.77340000000001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178.8296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176.88579999999999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174.94200000000001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51.55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51.55</v>
      </c>
      <c r="R4" s="490">
        <v>1.9800000000000002E-2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56.704999999999998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56.189500000000002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55.673999999999999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55.158500000000004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54.643000000000001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54.127499999999998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53.612000000000002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53.096499999999999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52.580999999999996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52.0655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51.55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51.034499999999994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50.518999999999998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50.003499999999995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49.487999999999992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48.972499999999997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48.456999999999994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47.941499999999998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47.426000000000002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46.910499999999999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46.394999999999996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119.74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119.74</v>
      </c>
      <c r="R4" s="490">
        <v>-9.4999999999999998E-3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131.714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130.51660000000001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129.3192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128.12180000000001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126.92440000000001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125.727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124.5296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123.3322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122.1348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120.9374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119.74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118.54259999999999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117.34519999999999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116.14779999999999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114.95039999999999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113.75299999999999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112.55559999999998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111.3582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110.16079999999999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108.96339999999999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107.76599999999999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208.15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208.15</v>
      </c>
      <c r="R4" s="490">
        <v>5.4999999999999997E-3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228.96500000000003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226.88350000000003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224.80200000000002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222.72050000000002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220.63900000000001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218.5575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216.476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214.39450000000002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212.31300000000002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210.23150000000001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208.15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206.0685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203.98699999999999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201.90549999999999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199.82400000000001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197.74250000000001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195.661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193.57950000000002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191.49800000000002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189.41650000000001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187.33500000000001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2017-10-24T21:15:04Z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