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40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41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4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5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AAP" sheetId="77" state="hidden" r:id="rId27"/>
    <sheet name="COST" sheetId="78" state="hidden" r:id="rId28"/>
    <sheet name="CPN" sheetId="7" state="hidden" r:id="rId29"/>
    <sheet name="EW" sheetId="72" state="hidden" r:id="rId30"/>
    <sheet name="TJX" sheetId="79" state="hidden" r:id="rId31"/>
    <sheet name="WBA" sheetId="84" state="hidden" r:id="rId32"/>
    <sheet name="AZO" sheetId="83" state="hidden" r:id="rId33"/>
    <sheet name="NKE" sheetId="50" r:id="rId34"/>
    <sheet name="MOS" sheetId="58" state="hidden" r:id="rId35"/>
    <sheet name="VGK" sheetId="59" state="hidden" r:id="rId36"/>
    <sheet name="HSIC" sheetId="82" state="hidden" r:id="rId37"/>
    <sheet name="MU" sheetId="17" r:id="rId38"/>
    <sheet name="IP" sheetId="44" r:id="rId39"/>
    <sheet name="INTC" sheetId="13" state="hidden" r:id="rId40"/>
    <sheet name="HES" sheetId="10" state="hidden" r:id="rId41"/>
    <sheet name="UNP" sheetId="20" state="hidden" r:id="rId42"/>
    <sheet name="NCLH" sheetId="67" state="hidden" r:id="rId43"/>
    <sheet name="SPY" sheetId="47" state="hidden" r:id="rId44"/>
    <sheet name="SWKS" sheetId="41" state="hidden" r:id="rId45"/>
    <sheet name="CNI" sheetId="42" state="hidden" r:id="rId46"/>
    <sheet name="WFC" sheetId="45" state="hidden" r:id="rId47"/>
    <sheet name="AA" sheetId="3" r:id="rId48"/>
    <sheet name="CF" sheetId="61" state="hidden" r:id="rId49"/>
    <sheet name="TGT" sheetId="75" state="hidden" r:id="rId50"/>
    <sheet name="NWL" sheetId="46" state="hidden" r:id="rId51"/>
    <sheet name="KORS" sheetId="16" state="hidden" r:id="rId52"/>
    <sheet name="ALL" sheetId="22" state="hidden" r:id="rId53"/>
    <sheet name="NSC" sheetId="24" state="hidden" r:id="rId54"/>
    <sheet name="AVGO" sheetId="15" state="hidden" r:id="rId55"/>
    <sheet name="UAL" sheetId="52" r:id="rId56"/>
    <sheet name="CAH" sheetId="53" r:id="rId57"/>
    <sheet name="DAL" sheetId="49" state="hidden" r:id="rId58"/>
    <sheet name="TEVA" sheetId="74" state="hidden" r:id="rId59"/>
    <sheet name="DIS" sheetId="34" state="hidden" r:id="rId60"/>
    <sheet name="FTR" sheetId="40" state="hidden" r:id="rId61"/>
    <sheet name="GILD" sheetId="31" state="hidden" r:id="rId62"/>
    <sheet name="WWD" sheetId="28" state="hidden" r:id="rId63"/>
    <sheet name="GIS" sheetId="43" state="hidden" r:id="rId64"/>
    <sheet name="GM" sheetId="29" state="hidden" r:id="rId65"/>
    <sheet name="TMO" sheetId="48" state="hidden" r:id="rId66"/>
    <sheet name="TKR" sheetId="32" state="hidden" r:id="rId67"/>
    <sheet name="UTX" sheetId="30" state="hidden" r:id="rId68"/>
    <sheet name="UNH" sheetId="26" state="hidden" r:id="rId69"/>
  </sheets>
  <functionGroups builtInGroupCount="18"/>
  <definedNames>
    <definedName name="_xlnm._FilterDatabase" localSheetId="0" hidden="1">ACTIVE!$E$1:$M$26</definedName>
    <definedName name="hp?s_AA_Historical_Prices_1" localSheetId="47">AA!$W$1:$AC$68</definedName>
    <definedName name="hp?s_AAPL" localSheetId="6">AAPL!$W$1:$AC$69</definedName>
    <definedName name="hp?s_AKAM_Historical_Prices" localSheetId="14">BMY!$W$1:$AC$70</definedName>
    <definedName name="hp?s_ALL_Historical_Prices" localSheetId="52">ALL!$X$1:$AD$69</definedName>
    <definedName name="hp?s_AVGO" localSheetId="54">AVGO!$W$1:$AC$69</definedName>
    <definedName name="hp?s_AXP_Historical_Prices" localSheetId="7">AXP!$W$1:$AC$70</definedName>
    <definedName name="hp?s_BIIB" localSheetId="3">BIIB!$W$1:$AC$68</definedName>
    <definedName name="hp?s_CAH" localSheetId="56">CAH!$W$1:$AC$69</definedName>
    <definedName name="hp?s_cce" localSheetId="13">CCE!$W$1:$AC$68</definedName>
    <definedName name="hp?s_CNI" localSheetId="45">CNI!$W$1:$AC$69</definedName>
    <definedName name="hp?s_CPN_Historical_Prices" localSheetId="28">CPN!$W$1:$AC$68</definedName>
    <definedName name="hp?s_cvs" localSheetId="18">CVS!$W$1:$AC$69</definedName>
    <definedName name="hp?s_DAL" localSheetId="57">DAL!$W$1:$AC$69</definedName>
    <definedName name="hp?s_DIS" localSheetId="13">CCE!#REF!</definedName>
    <definedName name="hp?s_DIS" localSheetId="59">DIS!$W$1:$AC$68</definedName>
    <definedName name="hp?s_DIS" localSheetId="60">FTR!#REF!</definedName>
    <definedName name="hp?s_ew_Historical_Prices" localSheetId="29">EW!$W$1:$AC$68</definedName>
    <definedName name="hp?s_foxa" localSheetId="10">FOXA!$W$1:$AC$69</definedName>
    <definedName name="hp?s_GILD" localSheetId="61">GILD!#REF!</definedName>
    <definedName name="hp?s_GIS" localSheetId="63">GIS!$X$1:$AD$69</definedName>
    <definedName name="hp?s_GM" localSheetId="64">GM!$W$1:$AC$69</definedName>
    <definedName name="hp?s_HES" localSheetId="40">HES!$W$1:$AC$69</definedName>
    <definedName name="hp?s_INTC_Historical_Prices" localSheetId="39">INTC!$W$1:$AC$69</definedName>
    <definedName name="hp?s_IP" localSheetId="38">IP!$W$1:$AC$69</definedName>
    <definedName name="hp?s_jnj" localSheetId="24">JNJ!$W$1:$AC$69</definedName>
    <definedName name="hp?s_KORS" localSheetId="51">KORS!$W$1:$AC$68</definedName>
    <definedName name="hp?s_LUV" localSheetId="12">LUV!$W$1:$AC$69</definedName>
    <definedName name="hp?s_MYL" localSheetId="4">MYL!$W$1:$AC$68</definedName>
    <definedName name="hp?s_nclh" localSheetId="42">NCLH!$W$1:$AC$68</definedName>
    <definedName name="hp?s_nke" localSheetId="33">NKE!$W$1:$AC$69</definedName>
    <definedName name="hp?s_NSC" localSheetId="53">NSC!$W$1:$AC$69</definedName>
    <definedName name="hp?s_NWL" localSheetId="50">NWL!#REF!</definedName>
    <definedName name="hp?s_pinc" localSheetId="9">PINC!$W$1:$AC$68</definedName>
    <definedName name="hp?s_SPY_Historical_Prices" localSheetId="43">SPY!$W$1:$AC$69</definedName>
    <definedName name="hp?s_SWKS" localSheetId="44">SWKS!$W$1:$AC$69</definedName>
    <definedName name="hp?s_TKR" localSheetId="66">TKR!$W$1:$AC$69</definedName>
    <definedName name="hp?s_tmo" localSheetId="65">TMO!$W$1:$AC$69</definedName>
    <definedName name="hp?s_ual" localSheetId="55">UAL!$W$1:$AC$68</definedName>
    <definedName name="hp?s_UNH" localSheetId="68">UNH!$W$1:$AC$69</definedName>
    <definedName name="hp?s_UNP" localSheetId="41">UNP!$W$1:$AC$69</definedName>
    <definedName name="hp?s_UTX" localSheetId="67">UTX!$W$1:$AC$69</definedName>
    <definedName name="hp?s_vgk" localSheetId="35">VGK!$W$1:$AC$69</definedName>
    <definedName name="hp?s_WFC" localSheetId="46">WFC!$W$1:$AC$69</definedName>
    <definedName name="hp?s_WWD" localSheetId="62">WWD!$W$1:$AC$69</definedName>
    <definedName name="PL" localSheetId="47">AA!$Q$7</definedName>
    <definedName name="PL" localSheetId="26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2">#REF!</definedName>
    <definedName name="PL" localSheetId="14">#REF!</definedName>
    <definedName name="PL" localSheetId="56">#REF!</definedName>
    <definedName name="PL" localSheetId="48">#REF!</definedName>
    <definedName name="PL" localSheetId="27">#REF!</definedName>
    <definedName name="PL" localSheetId="18">#REF!</definedName>
    <definedName name="PL" localSheetId="8">#REF!</definedName>
    <definedName name="PL" localSheetId="29">#REF!</definedName>
    <definedName name="PL" localSheetId="23">#REF!</definedName>
    <definedName name="PL" localSheetId="10">#REF!</definedName>
    <definedName name="PL" localSheetId="21">#REF!</definedName>
    <definedName name="PL" localSheetId="15">#REF!</definedName>
    <definedName name="PL" localSheetId="36">#REF!</definedName>
    <definedName name="PL" localSheetId="24">#REF!</definedName>
    <definedName name="PL" localSheetId="22">#REF!</definedName>
    <definedName name="PL" localSheetId="12">#REF!</definedName>
    <definedName name="PL" localSheetId="34">#REF!</definedName>
    <definedName name="PL" localSheetId="4">#REF!</definedName>
    <definedName name="PL" localSheetId="42">NCLH!$Q$7</definedName>
    <definedName name="PL" localSheetId="33">#REF!</definedName>
    <definedName name="PL" localSheetId="9">PINC!$Q$7</definedName>
    <definedName name="PL" localSheetId="43">SPY!$Q$7</definedName>
    <definedName name="PL" localSheetId="44">SWKS!$Q$7</definedName>
    <definedName name="PL" localSheetId="49">#REF!</definedName>
    <definedName name="PL" localSheetId="30">#REF!</definedName>
    <definedName name="PL" localSheetId="55">#REF!</definedName>
    <definedName name="PL" localSheetId="25">#REF!</definedName>
    <definedName name="PL" localSheetId="35">#REF!</definedName>
    <definedName name="PL" localSheetId="31">#REF!</definedName>
    <definedName name="PL" localSheetId="46">WFC!$Q$7</definedName>
    <definedName name="q?s_aa_ql_1" localSheetId="47">AA!$T$40:$U$55</definedName>
    <definedName name="q?s_AAPL" localSheetId="6">AAPL!$T$40:$U$55</definedName>
    <definedName name="q?s_AKAM" localSheetId="16">AKAM!$T$43:$U$58</definedName>
    <definedName name="q?s_ALL" localSheetId="52">ALL!$T$40:$U$55</definedName>
    <definedName name="q?s_AVGO" localSheetId="5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6">CAH!$T$43:$U$58</definedName>
    <definedName name="q?s_cce" localSheetId="13">CCE!$T$43:$U$58</definedName>
    <definedName name="q?s_CF" localSheetId="48">CF!$T$56:$U$71</definedName>
    <definedName name="q?s_CNI" localSheetId="45">CNI!$T$43:$U$58</definedName>
    <definedName name="q?s_CPN" localSheetId="28">CPN!$T$43:$U$58</definedName>
    <definedName name="q?s_cvs" localSheetId="18">CVS!$T$43:$U$58</definedName>
    <definedName name="q?s_DAL" localSheetId="57">DAL!$T$43:$U$58</definedName>
    <definedName name="q?s_dg" localSheetId="8">DG!$T$43:$U$58</definedName>
    <definedName name="q?s_DIS" localSheetId="59">DIS!$T$43:$U$58</definedName>
    <definedName name="q?s_ew" localSheetId="29">EW!$T$43:$U$58</definedName>
    <definedName name="q?s_F" localSheetId="23">F!$T$43:$U$58</definedName>
    <definedName name="q?s_foxa" localSheetId="10">FOXA!$T$43:$U$58</definedName>
    <definedName name="q?s_FTR" localSheetId="60">FTR!$T$43:$U$58</definedName>
    <definedName name="q?s_GILD" localSheetId="61">GILD!$T$43:$U$58</definedName>
    <definedName name="q?s_GIS_1" localSheetId="63">GIS!$T$43:$U$58</definedName>
    <definedName name="q?s_GM" localSheetId="64">GM!$T$43:$U$58</definedName>
    <definedName name="q?s_HES" localSheetId="40">HES!$T$43:$U$58</definedName>
    <definedName name="q?s_INTC" localSheetId="39">INTC!$T$43:$U$58</definedName>
    <definedName name="q?s_IP" localSheetId="38">IP!$T$43:$U$58</definedName>
    <definedName name="q?s_JNJ" localSheetId="24">JNJ!$T$43:$U$58</definedName>
    <definedName name="q?s_KORS" localSheetId="51">KORS!$T$43:$U$58</definedName>
    <definedName name="q?s_KR" localSheetId="22">KR!$T$43:$U$58</definedName>
    <definedName name="q?s_luv_ql_1" localSheetId="12">LUV!$T$43:$U$58</definedName>
    <definedName name="q?s_MU" localSheetId="37">MU!#REF!</definedName>
    <definedName name="q?s_MYL" localSheetId="4">MYL!$T$43:$U$58</definedName>
    <definedName name="q?s_nclh" localSheetId="42">NCLH!$T$40:$U$55</definedName>
    <definedName name="q?s_NKE" localSheetId="33">NKE!$T$43:$U$58</definedName>
    <definedName name="q?s_nsc" localSheetId="53">NSC!$T$43:$U$58</definedName>
    <definedName name="q?s_NSC" localSheetId="41">UNP!$T$43:$U$58</definedName>
    <definedName name="q?s_NWL" localSheetId="50">NWL!$T$43:$U$58</definedName>
    <definedName name="q?s_pinc" localSheetId="9">PINC!$T$40:$U$55</definedName>
    <definedName name="q?s_SIG" localSheetId="5">SIG!#REF!</definedName>
    <definedName name="q?s_SPY" localSheetId="43">SPY!$T$40:$U$53</definedName>
    <definedName name="q?s_SWKS" localSheetId="44">SWKS!$T$40:$U$55</definedName>
    <definedName name="q?s_tgt" localSheetId="49">TGT!$T$43:$U$58</definedName>
    <definedName name="q?s_TKR" localSheetId="66">TKR!$T$43:$U$58</definedName>
    <definedName name="q?s_tmo" localSheetId="65">TMO!$T$43:$U$58</definedName>
    <definedName name="q?s_UAL" localSheetId="55">UAL!$T$43:$U$58</definedName>
    <definedName name="q?s_UNH" localSheetId="68">UNH!$T$43:$U$58</definedName>
    <definedName name="q?s_UTX" localSheetId="67">UTX!$T$43:$U$58</definedName>
    <definedName name="q?s_vgk" localSheetId="35">VGK!$T$43:$U$56</definedName>
    <definedName name="q?s_WFC" localSheetId="46">WFC!$T$43:$U$58</definedName>
    <definedName name="q?s_WWD" localSheetId="6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53" i="38" l="1"/>
  <c r="D553" i="38"/>
  <c r="E553" i="38"/>
  <c r="G553" i="38"/>
  <c r="H553" i="38"/>
  <c r="K553" i="38"/>
  <c r="L553" i="38" s="1"/>
  <c r="M553" i="38"/>
  <c r="N553" i="38" s="1"/>
  <c r="S553" i="38"/>
  <c r="V553" i="38"/>
  <c r="F36" i="46"/>
  <c r="H36" i="46"/>
  <c r="G36" i="46"/>
  <c r="K6" i="46"/>
  <c r="P553" i="38" l="1"/>
  <c r="Q553" i="38" s="1"/>
  <c r="W553" i="38"/>
  <c r="X553" i="38" s="1"/>
  <c r="O553" i="38"/>
  <c r="U553" i="38"/>
  <c r="F30" i="82"/>
  <c r="G30" i="82"/>
  <c r="H30" i="82"/>
  <c r="Y22" i="31"/>
  <c r="Y8" i="31"/>
  <c r="Y23" i="31"/>
  <c r="X23" i="31"/>
  <c r="Y9" i="31"/>
  <c r="X9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P552" i="38" s="1"/>
  <c r="M552" i="38"/>
  <c r="N552" i="38" s="1"/>
  <c r="S552" i="38"/>
  <c r="H29" i="51"/>
  <c r="C29" i="51"/>
  <c r="O552" i="38" l="1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H85" i="86"/>
  <c r="M19" i="86"/>
  <c r="C85" i="86"/>
  <c r="H19" i="86"/>
  <c r="F19" i="86"/>
  <c r="F85" i="86"/>
  <c r="C19" i="86"/>
  <c r="K19" i="86"/>
  <c r="M85" i="86"/>
  <c r="K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P515" i="38" s="1"/>
  <c r="M515" i="38"/>
  <c r="N515" i="38" s="1"/>
  <c r="O515" i="38" s="1"/>
  <c r="S515" i="38"/>
  <c r="F6" i="46"/>
  <c r="F10" i="74"/>
  <c r="U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7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H19" i="85"/>
  <c r="F19" i="85"/>
  <c r="M19" i="85"/>
  <c r="K19" i="85"/>
  <c r="C19" i="85"/>
  <c r="C85" i="85"/>
  <c r="M85" i="85"/>
  <c r="F85" i="85"/>
  <c r="K85" i="85"/>
  <c r="H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85" i="83"/>
  <c r="F19" i="84"/>
  <c r="M85" i="83"/>
  <c r="C85" i="84"/>
  <c r="C19" i="84"/>
  <c r="F19" i="83"/>
  <c r="H19" i="84"/>
  <c r="F85" i="84"/>
  <c r="H85" i="84"/>
  <c r="K85" i="83"/>
  <c r="K85" i="84"/>
  <c r="H85" i="83"/>
  <c r="M19" i="84"/>
  <c r="H19" i="83"/>
  <c r="M85" i="84"/>
  <c r="C19" i="83"/>
  <c r="M19" i="83"/>
  <c r="C85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M19" i="82"/>
  <c r="K19" i="82"/>
  <c r="C19" i="82"/>
  <c r="F85" i="82"/>
  <c r="H19" i="82"/>
  <c r="C18" i="74"/>
  <c r="F19" i="82"/>
  <c r="K85" i="82"/>
  <c r="C85" i="82"/>
  <c r="M18" i="74"/>
  <c r="H18" i="74"/>
  <c r="M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Q11" i="58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K78" i="75"/>
  <c r="H78" i="75"/>
  <c r="C78" i="75"/>
  <c r="M78" i="75"/>
  <c r="K96" i="31"/>
  <c r="M96" i="31"/>
  <c r="F78" i="75"/>
  <c r="C96" i="31"/>
  <c r="F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19" i="64"/>
  <c r="M19" i="64"/>
  <c r="H19" i="64"/>
  <c r="K85" i="64"/>
  <c r="H85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C19" i="81"/>
  <c r="F85" i="81"/>
  <c r="H85" i="81"/>
  <c r="M85" i="81"/>
  <c r="K19" i="81"/>
  <c r="K85" i="81"/>
  <c r="F19" i="81"/>
  <c r="C85" i="81"/>
  <c r="M19" i="81"/>
  <c r="M66" i="81" l="1"/>
  <c r="Q10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3" i="81" l="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F19" i="80"/>
  <c r="M19" i="80"/>
  <c r="C85" i="80"/>
  <c r="K19" i="80"/>
  <c r="H85" i="80"/>
  <c r="M85" i="80"/>
  <c r="C19" i="80"/>
  <c r="K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19" i="79"/>
  <c r="C19" i="79"/>
  <c r="H19" i="79"/>
  <c r="M65" i="79"/>
  <c r="C65" i="79"/>
  <c r="F19" i="79"/>
  <c r="H65" i="79"/>
  <c r="K19" i="79"/>
  <c r="F65" i="79"/>
  <c r="K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H85" i="78"/>
  <c r="F85" i="78"/>
  <c r="M85" i="78"/>
  <c r="K19" i="78"/>
  <c r="C19" i="78"/>
  <c r="C85" i="78"/>
  <c r="K85" i="78"/>
  <c r="H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U435" i="38" s="1"/>
  <c r="S435" i="38"/>
  <c r="M85" i="77"/>
  <c r="C85" i="77"/>
  <c r="C19" i="77"/>
  <c r="F85" i="77"/>
  <c r="H85" i="77"/>
  <c r="H19" i="77"/>
  <c r="K19" i="77"/>
  <c r="F19" i="77"/>
  <c r="M19" i="77"/>
  <c r="K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F77" i="69"/>
  <c r="M77" i="69"/>
  <c r="K77" i="69"/>
  <c r="H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F19" i="76"/>
  <c r="K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K93" i="68"/>
  <c r="M93" i="68"/>
  <c r="F93" i="68"/>
  <c r="C93" i="68"/>
  <c r="H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685" i="25"/>
  <c r="F685" i="25"/>
  <c r="H685" i="25"/>
  <c r="C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9"/>
  <c r="K19" i="58"/>
  <c r="F19" i="71"/>
  <c r="H63" i="66"/>
  <c r="K30" i="40"/>
  <c r="F19" i="69"/>
  <c r="C213" i="57"/>
  <c r="K19" i="45"/>
  <c r="M72" i="59"/>
  <c r="F100" i="34"/>
  <c r="M25" i="31"/>
  <c r="C90" i="72"/>
  <c r="F75" i="41"/>
  <c r="H94" i="52"/>
  <c r="H19" i="45"/>
  <c r="M19" i="75"/>
  <c r="C75" i="41"/>
  <c r="K19" i="62"/>
  <c r="H19" i="58"/>
  <c r="F129" i="58"/>
  <c r="K77" i="70"/>
  <c r="C19" i="58"/>
  <c r="K86" i="53"/>
  <c r="F19" i="68"/>
  <c r="C19" i="75"/>
  <c r="H51" i="54"/>
  <c r="C129" i="58"/>
  <c r="M19" i="61"/>
  <c r="F61" i="25"/>
  <c r="K19" i="55"/>
  <c r="C94" i="52"/>
  <c r="C72" i="59"/>
  <c r="K25" i="31"/>
  <c r="H19" i="53"/>
  <c r="C19" i="66"/>
  <c r="K129" i="58"/>
  <c r="F156" i="49"/>
  <c r="C19" i="59"/>
  <c r="F19" i="52"/>
  <c r="F19" i="55"/>
  <c r="M19" i="62"/>
  <c r="K23" i="17"/>
  <c r="F119" i="7"/>
  <c r="F19" i="43"/>
  <c r="C65" i="71"/>
  <c r="F65" i="71"/>
  <c r="H119" i="7"/>
  <c r="C19" i="62"/>
  <c r="M19" i="70"/>
  <c r="M19" i="3"/>
  <c r="M55" i="50"/>
  <c r="C92" i="45"/>
  <c r="F30" i="49"/>
  <c r="C67" i="60"/>
  <c r="K19" i="41"/>
  <c r="H19" i="54"/>
  <c r="C55" i="50"/>
  <c r="H67" i="60"/>
  <c r="F19" i="41"/>
  <c r="H81" i="61"/>
  <c r="H19" i="72"/>
  <c r="H19" i="50"/>
  <c r="K75" i="41"/>
  <c r="K55" i="50"/>
  <c r="F19" i="63"/>
  <c r="K63" i="66"/>
  <c r="M19" i="53"/>
  <c r="C19" i="68"/>
  <c r="F67" i="60"/>
  <c r="F19" i="75"/>
  <c r="F213" i="57"/>
  <c r="H156" i="49"/>
  <c r="K19" i="70"/>
  <c r="M30" i="49"/>
  <c r="K451" i="17"/>
  <c r="C100" i="34"/>
  <c r="F19" i="62"/>
  <c r="F94" i="52"/>
  <c r="K19" i="75"/>
  <c r="C19" i="71"/>
  <c r="K19" i="50"/>
  <c r="K65" i="63"/>
  <c r="M19" i="71"/>
  <c r="C30" i="49"/>
  <c r="F63" i="66"/>
  <c r="F92" i="45"/>
  <c r="H19" i="71"/>
  <c r="F19" i="58"/>
  <c r="M19" i="58"/>
  <c r="K119" i="7"/>
  <c r="M23" i="17"/>
  <c r="C19" i="70"/>
  <c r="H77" i="70"/>
  <c r="F23" i="17"/>
  <c r="C23" i="17"/>
  <c r="F86" i="53"/>
  <c r="H19" i="75"/>
  <c r="F19" i="66"/>
  <c r="M65" i="71"/>
  <c r="M77" i="70"/>
  <c r="M81" i="61"/>
  <c r="F19" i="34"/>
  <c r="M94" i="52"/>
  <c r="C119" i="7"/>
  <c r="K19" i="54"/>
  <c r="H19" i="63"/>
  <c r="F19" i="53"/>
  <c r="K19" i="53"/>
  <c r="F29" i="51"/>
  <c r="K92" i="45"/>
  <c r="M19" i="66"/>
  <c r="H19" i="68"/>
  <c r="K65" i="71"/>
  <c r="C19" i="41"/>
  <c r="H55" i="50"/>
  <c r="M19" i="72"/>
  <c r="M65" i="63"/>
  <c r="M19" i="55"/>
  <c r="C30" i="40"/>
  <c r="C65" i="63"/>
  <c r="C19" i="55"/>
  <c r="F65" i="63"/>
  <c r="H92" i="45"/>
  <c r="H19" i="61"/>
  <c r="C81" i="61"/>
  <c r="M451" i="17"/>
  <c r="C19" i="54"/>
  <c r="K19" i="68"/>
  <c r="M19" i="59"/>
  <c r="K19" i="3"/>
  <c r="C63" i="66"/>
  <c r="K19" i="60"/>
  <c r="M19" i="54"/>
  <c r="K156" i="49"/>
  <c r="H19" i="66"/>
  <c r="H19" i="62"/>
  <c r="M29" i="51"/>
  <c r="F19" i="50"/>
  <c r="C19" i="50"/>
  <c r="M100" i="34"/>
  <c r="H100" i="34"/>
  <c r="M63" i="66"/>
  <c r="M129" i="58"/>
  <c r="M30" i="40"/>
  <c r="M19" i="41"/>
  <c r="C51" i="54"/>
  <c r="F19" i="72"/>
  <c r="M19" i="45"/>
  <c r="H90" i="72"/>
  <c r="H19" i="70"/>
  <c r="K30" i="49"/>
  <c r="H75" i="41"/>
  <c r="H19" i="59"/>
  <c r="M19" i="73"/>
  <c r="K19" i="66"/>
  <c r="C19" i="69"/>
  <c r="M19" i="60"/>
  <c r="F18" i="74"/>
  <c r="H129" i="58"/>
  <c r="H19" i="34"/>
  <c r="H19" i="73"/>
  <c r="K19" i="61"/>
  <c r="F19" i="54"/>
  <c r="C156" i="49"/>
  <c r="K213" i="57"/>
  <c r="K94" i="52"/>
  <c r="K19" i="52"/>
  <c r="F90" i="72"/>
  <c r="C19" i="34"/>
  <c r="F19" i="70"/>
  <c r="C77" i="70"/>
  <c r="K19" i="69"/>
  <c r="F19" i="45"/>
  <c r="M19" i="63"/>
  <c r="K19" i="71"/>
  <c r="F19" i="73"/>
  <c r="C19" i="60"/>
  <c r="M19" i="34"/>
  <c r="M90" i="72"/>
  <c r="C19" i="61"/>
  <c r="F451" i="17"/>
  <c r="H72" i="59"/>
  <c r="H19" i="55"/>
  <c r="H25" i="31"/>
  <c r="F72" i="59"/>
  <c r="C19" i="45"/>
  <c r="K90" i="72"/>
  <c r="M23" i="57"/>
  <c r="K72" i="59"/>
  <c r="F30" i="40"/>
  <c r="K19" i="63"/>
  <c r="M19" i="68"/>
  <c r="H86" i="53"/>
  <c r="F81" i="61"/>
  <c r="M19" i="69"/>
  <c r="K51" i="54"/>
  <c r="C19" i="63"/>
  <c r="K18" i="74"/>
  <c r="M156" i="49"/>
  <c r="F19" i="60"/>
  <c r="M51" i="54"/>
  <c r="H65" i="63"/>
  <c r="C19" i="72"/>
  <c r="H23" i="17"/>
  <c r="C19" i="52"/>
  <c r="K100" i="34"/>
  <c r="M19" i="52"/>
  <c r="K19" i="59"/>
  <c r="H213" i="57"/>
  <c r="M86" i="53"/>
  <c r="K67" i="60"/>
  <c r="F77" i="70"/>
  <c r="F85" i="64"/>
  <c r="C451" i="17"/>
  <c r="C19" i="53"/>
  <c r="C85" i="64"/>
  <c r="F19" i="64"/>
  <c r="C86" i="53"/>
  <c r="K19" i="34"/>
  <c r="C19" i="3"/>
  <c r="K19" i="72"/>
  <c r="H19" i="52"/>
  <c r="K29" i="51"/>
  <c r="F55" i="50"/>
  <c r="H19" i="41"/>
  <c r="F19" i="59"/>
  <c r="H65" i="71"/>
  <c r="H19" i="3"/>
  <c r="C19" i="73"/>
  <c r="M75" i="41"/>
  <c r="H61" i="25"/>
  <c r="C61" i="25"/>
  <c r="H451" i="17"/>
  <c r="H30" i="40"/>
  <c r="K19" i="73"/>
  <c r="M67" i="60"/>
  <c r="M119" i="7"/>
  <c r="M92" i="45"/>
  <c r="K81" i="61"/>
  <c r="M213" i="57"/>
  <c r="K23" i="57"/>
  <c r="H30" i="49"/>
  <c r="F51" i="54"/>
  <c r="M19" i="50"/>
  <c r="F19" i="61"/>
  <c r="H19" i="60"/>
  <c r="C19" i="64"/>
  <c r="F19" i="3"/>
  <c r="F25" i="31"/>
  <c r="C25" i="31"/>
  <c r="F23" i="57"/>
  <c r="C23" i="57"/>
  <c r="V552" i="38" l="1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52" i="38" l="1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2" i="38" l="1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<sst xmlns="http://schemas.openxmlformats.org/spreadsheetml/2006/main" count="6250" uniqueCount="886">
  <si>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</si>
  <si>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</si>
  <si>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</si>
  <si>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</si>
  <si>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</si>
  <si>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</si>
  <si>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</si>
  <si>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</si>
  <si>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</si>
  <si>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</si>
  <si>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</si>
  <si>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</si>
  <si>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</si>
  <si>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</si>
  <si>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</si>
  <si>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</si>
  <si>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</si>
  <si>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</si>
  <si>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</si>
  <si>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</si>
  <si>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</si>
  <si>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</si>
  <si>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</si>
  <si>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</si>
  <si>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</si>
  <si>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</si>
  <si>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</si>
  <si>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</si>
  <si>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</si>
  <si>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</si>
  <si>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</si>
  <si>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</si>
  <si>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</si>
  <si>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</si>
  <si>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</si>
  <si>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</si>
  <si>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</si>
  <si>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</si>
  <si>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</si>
  <si>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</si>
  <si>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</si>
  <si>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</si>
  <si>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</si>
  <si>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</si>
  <si>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</si>
  <si>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</si>
  <si>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</si>
  <si>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</si>
  <si>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</si>
  <si>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</si>
  <si>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</si>
  <si>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</si>
  <si>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</si>
  <si>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</si>
  <si>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</si>
  <si>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</si>
  <si>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</si>
  <si>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</si>
  <si>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</si>
  <si>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</si>
  <si>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</si>
  <si>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</si>
  <si>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</si>
  <si>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</si>
  <si>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</si>
  <si>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</si>
  <si>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</si>
  <si>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</si>
  <si>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</si>
  <si>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</si>
  <si>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</si>
  <si>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</si>
  <si>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</si>
  <si>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</si>
  <si>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</si>
  <si>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</si>
  <si>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</si>
  <si>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</si>
  <si>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</si>
  <si>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</si>
  <si>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</si>
  <si>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</si>
  <si>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</si>
  <si>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</si>
  <si>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</si>
  <si>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</si>
  <si>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</si>
  <si>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</si>
  <si>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</si>
  <si>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</si>
  <si>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</si>
  <si>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</si>
  <si>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</si>
  <si>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</si>
  <si>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</si>
  <si>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</si>
  <si>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</si>
  <si>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</si>
  <si>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</si>
  <si>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</si>
  <si>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</si>
  <si>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</si>
  <si>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</si>
  <si>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</si>
  <si>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</si>
  <si>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</si>
  <si>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</si>
  <si>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</si>
  <si>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</si>
  <si>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</si>
  <si>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</si>
  <si>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</si>
  <si>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</si>
  <si>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</si>
  <si>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</si>
  <si>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</si>
  <si>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</si>
  <si>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</si>
  <si>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</si>
  <si>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</si>
  <si>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</si>
  <si>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</si>
  <si>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</si>
  <si>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</si>
  <si>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</si>
  <si>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</si>
  <si>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</si>
  <si>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</si>
  <si>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</si>
  <si>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</si>
  <si>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</si>
  <si>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</si>
  <si>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</si>
  <si>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</si>
  <si>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</si>
  <si>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</si>
  <si>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</si>
  <si>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</si>
  <si>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</si>
  <si>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</si>
  <si>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</si>
  <si>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</si>
  <si>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</si>
  <si>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</si>
  <si>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</si>
  <si>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</si>
  <si>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</si>
  <si>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</si>
  <si>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</si>
  <si>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</si>
  <si>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</si>
  <si>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</si>
  <si>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</si>
  <si>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</si>
  <si>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</si>
  <si>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</si>
  <si>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</si>
  <si>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</si>
  <si>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</si>
  <si>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</si>
  <si>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</si>
  <si>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</si>
  <si>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</si>
  <si>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</si>
  <si>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</si>
  <si>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</si>
  <si>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</si>
  <si>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</si>
  <si>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</si>
  <si>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</si>
  <si>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</si>
  <si>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</si>
  <si>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</si>
  <si>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</si>
  <si>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</si>
  <si>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</si>
  <si>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</si>
  <si>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</si>
  <si>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</si>
  <si>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</si>
  <si>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</si>
  <si>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</si>
  <si>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</si>
  <si>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</si>
  <si>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</si>
  <si>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</si>
  <si>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</si>
  <si>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</si>
  <si>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</si>
  <si>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</si>
  <si>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</si>
  <si>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</si>
  <si>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</si>
  <si>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</si>
  <si>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</si>
  <si>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</si>
  <si>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</si>
  <si>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</si>
  <si>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</si>
  <si>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</si>
  <si>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</si>
  <si>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</si>
  <si>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</si>
  <si>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</si>
  <si>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</si>
  <si>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</si>
  <si>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</si>
  <si>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</si>
  <si>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</si>
  <si>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</si>
  <si>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</si>
  <si>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</si>
  <si>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</si>
  <si>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</si>
  <si>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</si>
  <si>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</si>
  <si>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</si>
  <si>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</si>
  <si>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</si>
  <si>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</si>
  <si>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</si>
  <si>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</si>
  <si>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</si>
  <si>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</si>
  <si>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</si>
  <si>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</si>
  <si>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</si>
  <si>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</si>
  <si>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</si>
  <si>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</si>
  <si>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</si>
  <si>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</si>
  <si>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</si>
  <si>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</si>
  <si>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</si>
  <si>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</si>
  <si>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</si>
  <si>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</si>
  <si>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</si>
  <si>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</si>
  <si>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</si>
  <si>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</si>
  <si>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</si>
  <si>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</si>
  <si>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</si>
  <si>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</si>
  <si>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</si>
  <si>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</si>
  <si>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</si>
  <si>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</si>
  <si>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</si>
  <si>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</si>
  <si>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</si>
  <si>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</si>
  <si>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</si>
  <si>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</si>
  <si>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</si>
  <si>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</si>
  <si>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</si>
  <si>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</si>
  <si>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</si>
  <si>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</si>
  <si>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</si>
  <si>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</si>
  <si>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</si>
  <si>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</si>
  <si>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</si>
  <si>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</si>
  <si>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</si>
  <si>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</si>
  <si>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</si>
  <si>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</si>
  <si>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</si>
  <si>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</si>
  <si>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</si>
  <si>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</si>
  <si>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</si>
  <si>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</si>
  <si>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</si>
  <si>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</si>
  <si>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</si>
  <si>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</si>
  <si>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</si>
  <si>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</si>
  <si>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</si>
  <si>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</si>
  <si>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</si>
  <si>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</si>
  <si>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</si>
  <si>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</si>
  <si>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</si>
  <si>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</si>
  <si>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</si>
  <si>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</si>
  <si>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</si>
  <si>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</si>
  <si>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</si>
  <si>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</si>
  <si>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</si>
  <si>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</si>
  <si>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</si>
  <si>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</si>
  <si>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</si>
  <si>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</si>
  <si>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</si>
  <si>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</si>
  <si>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</si>
  <si>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</si>
  <si>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</si>
  <si>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</si>
  <si>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</si>
  <si>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</si>
  <si>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</si>
  <si>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</si>
  <si>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</si>
  <si>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</si>
  <si>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</si>
  <si>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</si>
  <si>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</si>
  <si>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</si>
  <si>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</si>
  <si>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</si>
  <si>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</si>
  <si>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</si>
  <si>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</si>
  <si>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</si>
  <si>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</si>
  <si>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</si>
  <si>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</si>
  <si>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</si>
  <si>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</si>
  <si>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</si>
  <si>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</si>
  <si>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</si>
  <si>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</si>
  <si>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</si>
  <si>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</si>
  <si>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</si>
  <si>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</si>
  <si>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</si>
  <si>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</si>
  <si>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</si>
  <si>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</si>
  <si>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</si>
  <si>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</si>
  <si>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</si>
  <si>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</si>
  <si>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</si>
  <si>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</si>
  <si>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</si>
  <si>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</si>
  <si>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</si>
  <si>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</si>
  <si>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</si>
  <si>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</si>
  <si>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</si>
  <si>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</si>
  <si>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</si>
  <si>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</si>
  <si>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</si>
  <si>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</si>
  <si>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</si>
  <si>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</si>
  <si>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</si>
  <si>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</si>
  <si>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</si>
  <si>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</si>
  <si>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</si>
  <si>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</si>
  <si>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</si>
  <si>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</si>
  <si>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</si>
  <si>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</si>
  <si>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</si>
  <si>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</si>
  <si>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</si>
  <si>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</si>
  <si>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</si>
  <si>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</si>
  <si>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</si>
  <si>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</si>
  <si>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</si>
  <si>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</si>
  <si>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</si>
  <si>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</si>
  <si>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</si>
  <si>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</si>
  <si>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</si>
  <si>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</si>
  <si>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</si>
  <si>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</si>
  <si>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</si>
  <si>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</si>
  <si>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</si>
  <si>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</si>
  <si>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</si>
  <si>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</si>
  <si>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</si>
  <si>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</si>
  <si>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</si>
  <si>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</si>
  <si>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</si>
  <si>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</si>
  <si>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</si>
  <si>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</si>
  <si>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</si>
  <si>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</si>
  <si>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</si>
  <si>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</si>
  <si>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</si>
  <si>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</si>
  <si>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</si>
  <si>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</si>
  <si>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</si>
  <si>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</si>
  <si>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</si>
  <si>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</si>
  <si>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</si>
  <si>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</si>
  <si>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</si>
  <si>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</si>
  <si>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</si>
  <si>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</si>
  <si>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</si>
  <si>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</si>
  <si>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</si>
  <si>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</si>
  <si>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</si>
  <si>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</si>
  <si>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</si>
  <si>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</si>
  <si>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</si>
  <si>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</si>
  <si>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</si>
  <si>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</si>
  <si>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</si>
  <si>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</si>
  <si>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</si>
  <si>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</si>
  <si>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</si>
  <si>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</si>
  <si>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</si>
  <si>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</si>
  <si>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</si>
  <si>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</si>
  <si>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</si>
  <si>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</si>
  <si>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</si>
  <si>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</si>
  <si>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</si>
  <si>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</si>
  <si>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</si>
  <si>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</si>
  <si>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</si>
  <si>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</si>
  <si>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</si>
  <si>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</si>
  <si>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</si>
  <si>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</si>
  <si>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</si>
  <si>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</si>
  <si>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</si>
  <si>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</si>
  <si>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</si>
  <si>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</si>
  <si>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</si>
  <si>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</si>
  <si>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</si>
  <si>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</si>
  <si>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</si>
  <si>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</si>
  <si>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</si>
  <si>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</si>
  <si>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</si>
  <si>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</si>
  <si>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</si>
  <si>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</si>
  <si>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</si>
  <si>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</si>
  <si>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</si>
  <si>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</si>
  <si>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</si>
  <si>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</si>
  <si>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</si>
  <si>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</si>
  <si>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</si>
  <si>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</si>
  <si>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</si>
  <si>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</si>
  <si>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</si>
  <si>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</si>
  <si>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</si>
  <si>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</si>
  <si>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</si>
  <si>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</si>
  <si>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</si>
  <si>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</si>
  <si>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</si>
  <si>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</si>
  <si>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</si>
  <si>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</si>
  <si>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</si>
  <si>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</si>
  <si>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</si>
  <si>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</si>
  <si>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</si>
  <si>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</si>
  <si>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</si>
  <si>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</si>
  <si>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</si>
  <si>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</si>
  <si>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</si>
  <si>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</si>
  <si>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</si>
  <si>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</si>
  <si>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</si>
  <si>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</si>
  <si>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</si>
  <si>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</si>
  <si>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</si>
  <si>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</si>
  <si>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</si>
  <si>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</si>
  <si>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</si>
  <si>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</si>
  <si>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</si>
  <si>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</si>
  <si>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</si>
  <si>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</si>
  <si>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</si>
  <si>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</si>
  <si>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</si>
  <si>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</si>
  <si>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</si>
  <si>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</si>
  <si>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</si>
  <si>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</si>
  <si>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</si>
  <si>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</si>
  <si>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</si>
  <si>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</si>
  <si>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</si>
  <si>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</si>
  <si>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</si>
  <si>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</si>
  <si>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</si>
  <si>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</si>
  <si>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</si>
  <si>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</si>
  <si>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</si>
  <si>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</si>
  <si>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</si>
  <si>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</si>
  <si>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</si>
  <si>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</si>
  <si>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</si>
  <si>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</si>
  <si>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</si>
  <si>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</si>
  <si>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</si>
  <si>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</si>
  <si>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</si>
  <si>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</si>
  <si>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</si>
  <si>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</si>
  <si>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</si>
  <si>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</si>
  <si>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</si>
  <si>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</si>
  <si>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</si>
  <si>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</si>
  <si>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</si>
  <si>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</si>
  <si>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</si>
  <si>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</si>
  <si>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</si>
  <si>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</si>
  <si>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</si>
  <si>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</si>
  <si>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</si>
  <si>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</si>
  <si>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</si>
  <si>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</si>
  <si>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</si>
  <si>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</si>
  <si>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</si>
  <si>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</si>
  <si>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</si>
  <si>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</si>
  <si>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</si>
  <si>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</si>
  <si>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</si>
  <si>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</si>
  <si>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</si>
  <si>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</si>
  <si>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</si>
  <si>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</si>
  <si>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</si>
  <si>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</si>
  <si>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</si>
  <si>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</si>
  <si>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</si>
  <si>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</si>
  <si>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</si>
  <si>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</si>
  <si>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</si>
  <si>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</si>
  <si>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</si>
  <si>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</si>
  <si>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</si>
  <si>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</si>
  <si>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</si>
  <si>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</si>
  <si>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</si>
  <si>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</si>
  <si>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</si>
  <si>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</si>
  <si>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</si>
  <si>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</si>
  <si>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</si>
  <si>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</si>
  <si>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</si>
  <si>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</si>
  <si>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</si>
  <si>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</si>
  <si>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</si>
  <si>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</si>
  <si>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</si>
  <si>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</si>
  <si>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</si>
  <si>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</si>
  <si>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</si>
  <si>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</si>
  <si>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</si>
  <si>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</si>
  <si>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</si>
  <si>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</si>
  <si>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</si>
  <si>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</si>
  <si>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</si>
  <si>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</si>
  <si>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</si>
  <si>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</si>
  <si>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</si>
  <si>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</si>
  <si>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</si>
  <si>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</si>
  <si>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</si>
  <si>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</si>
  <si>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</si>
  <si>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</si>
  <si>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</si>
  <si>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</si>
  <si>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</si>
  <si>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</si>
  <si>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</si>
  <si>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</si>
  <si>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</si>
  <si>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</si>
  <si>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</si>
  <si>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</si>
  <si>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</si>
  <si>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</si>
  <si>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</si>
  <si>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</si>
  <si>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</si>
  <si>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</si>
  <si>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</si>
  <si>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</si>
  <si>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</si>
  <si>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</si>
  <si>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</si>
  <si>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</si>
  <si>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</si>
  <si>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</si>
  <si>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</si>
  <si>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</si>
  <si>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</si>
  <si>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</si>
  <si>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</si>
  <si>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</si>
  <si>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</si>
  <si>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</si>
  <si>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</si>
  <si>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</si>
  <si>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</si>
  <si>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</si>
  <si>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</si>
  <si>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</si>
  <si>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</si>
  <si>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</si>
  <si>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</si>
  <si>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</si>
  <si>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</si>
  <si>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</si>
  <si>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</si>
  <si>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</si>
  <si>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</si>
  <si>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</si>
  <si>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</si>
  <si>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</si>
  <si>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</si>
  <si>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</si>
  <si>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</si>
  <si>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</si>
  <si>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</si>
  <si>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</si>
  <si>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</si>
  <si>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</si>
  <si>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</si>
  <si>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</si>
  <si>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</si>
  <si>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</si>
  <si>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</si>
  <si>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</si>
  <si>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</si>
  <si>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</si>
  <si>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</si>
  <si>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</si>
  <si>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</si>
  <si>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</si>
  <si>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</si>
  <si>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</si>
  <si>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</si>
  <si>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</si>
  <si>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</si>
  <si>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</si>
  <si>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</si>
  <si>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</si>
  <si>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</si>
  <si>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</si>
  <si>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</si>
  <si>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</si>
  <si>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</si>
  <si>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</si>
  <si>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</si>
  <si>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</si>
  <si>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</si>
  <si>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</si>
  <si>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</si>
  <si>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</si>
  <si>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</si>
  <si>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</si>
  <si>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</si>
  <si>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</si>
  <si>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</si>
  <si>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</si>
  <si>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</si>
  <si>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</si>
  <si>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</si>
  <si>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</si>
  <si>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</si>
  <si>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</si>
  <si>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</si>
  <si>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</si>
  <si>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</si>
  <si>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</si>
  <si>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</si>
  <si>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</si>
  <si>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</si>
  <si>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</si>
  <si>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</si>
  <si>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</si>
  <si>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</si>
  <si>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</si>
  <si>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</si>
  <si>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</si>
  <si>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</si>
  <si>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</si>
  <si>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</si>
  <si>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</si>
  <si>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</si>
  <si>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</si>
  <si>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</si>
  <si>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</si>
  <si>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</si>
  <si>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</si>
  <si>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</si>
  <si>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</si>
  <si>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</si>
  <si>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</si>
  <si>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</si>
  <si>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</si>
  <si>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</si>
  <si>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</si>
  <si>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</si>
  <si>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</si>
  <si>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</si>
  <si>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</si>
  <si>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</si>
  <si>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</si>
  <si>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</si>
  <si>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</si>
  <si>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</si>
  <si>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</si>
  <si>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</si>
  <si>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</si>
  <si>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</si>
  <si>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</si>
  <si>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</si>
  <si>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</si>
  <si>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</si>
  <si>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</si>
  <si>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</si>
  <si>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</si>
  <si>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</si>
  <si>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</si>
  <si>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</si>
  <si>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</si>
  <si>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</si>
  <si>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</si>
  <si>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</si>
  <si>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</si>
  <si>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</si>
  <si>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</si>
  <si>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</si>
  <si>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</si>
  <si>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</si>
  <si>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</si>
  <si>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</si>
  <si>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</si>
  <si>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</si>
  <si>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</si>
  <si>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</si>
  <si>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</si>
  <si>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</si>
  <si>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</si>
  <si>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</si>
  <si>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</si>
  <si>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</si>
  <si>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</si>
  <si>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</si>
  <si>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</si>
  <si>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</si>
  <si>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</si>
  <si>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</si>
  <si>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</si>
  <si>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</si>
  <si>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</si>
  <si>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</si>
  <si>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</si>
  <si>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</si>
  <si>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</si>
  <si>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</si>
  <si>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</si>
  <si>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</si>
  <si>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</si>
  <si>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</si>
  <si>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</si>
  <si>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</si>
  <si>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</si>
  <si>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 xml:space="preserve">Preview your stock or ETF Order 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</si>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</sst>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7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75"/>
      <tableStyleElement type="headerRow" dxfId="187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67072"/>
        <c:axId val="201850808"/>
      </c:scatterChart>
      <c:valAx>
        <c:axId val="20226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50808"/>
        <c:crosses val="autoZero"/>
        <c:crossBetween val="midCat"/>
      </c:valAx>
      <c:valAx>
        <c:axId val="20185080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741480"/>
        <c:axId val="449455280"/>
      </c:scatterChart>
      <c:valAx>
        <c:axId val="44974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55280"/>
        <c:crosses val="autoZero"/>
        <c:crossBetween val="midCat"/>
      </c:valAx>
      <c:valAx>
        <c:axId val="44945528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7414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086568"/>
        <c:axId val="448899336"/>
      </c:scatterChart>
      <c:valAx>
        <c:axId val="43908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99336"/>
        <c:crosses val="autoZero"/>
        <c:crossBetween val="midCat"/>
      </c:valAx>
      <c:valAx>
        <c:axId val="4488993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08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16096"/>
        <c:axId val="201416488"/>
      </c:scatterChart>
      <c:valAx>
        <c:axId val="2014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16488"/>
        <c:crosses val="autoZero"/>
        <c:crossBetween val="midCat"/>
      </c:valAx>
      <c:valAx>
        <c:axId val="2014164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1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73832"/>
        <c:axId val="459274224"/>
      </c:scatterChart>
      <c:valAx>
        <c:axId val="45927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4224"/>
        <c:crosses val="autoZero"/>
        <c:crossBetween val="midCat"/>
      </c:valAx>
      <c:valAx>
        <c:axId val="4592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3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75400"/>
        <c:axId val="459275792"/>
      </c:scatterChart>
      <c:valAx>
        <c:axId val="45927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5792"/>
        <c:crosses val="autoZero"/>
        <c:crossBetween val="midCat"/>
      </c:valAx>
      <c:valAx>
        <c:axId val="4592757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75008"/>
        <c:axId val="459273440"/>
      </c:scatterChart>
      <c:valAx>
        <c:axId val="45927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3440"/>
        <c:crosses val="autoZero"/>
        <c:crossBetween val="midCat"/>
      </c:valAx>
      <c:valAx>
        <c:axId val="459273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50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76968"/>
        <c:axId val="459277360"/>
      </c:lineChart>
      <c:dateAx>
        <c:axId val="45927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7360"/>
        <c:crosses val="autoZero"/>
        <c:auto val="1"/>
        <c:lblOffset val="100"/>
        <c:baseTimeUnit val="days"/>
      </c:dateAx>
      <c:valAx>
        <c:axId val="4592773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517544"/>
        <c:axId val="460517936"/>
      </c:lineChart>
      <c:dateAx>
        <c:axId val="46051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17936"/>
        <c:crosses val="autoZero"/>
        <c:auto val="1"/>
        <c:lblOffset val="100"/>
        <c:baseTimeUnit val="days"/>
      </c:dateAx>
      <c:valAx>
        <c:axId val="4605179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1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519896"/>
        <c:axId val="460520288"/>
      </c:lineChart>
      <c:dateAx>
        <c:axId val="46051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20288"/>
        <c:crosses val="autoZero"/>
        <c:auto val="1"/>
        <c:lblOffset val="100"/>
        <c:baseTimeUnit val="days"/>
      </c:dateAx>
      <c:valAx>
        <c:axId val="4605202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1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523032"/>
        <c:axId val="460523424"/>
      </c:lineChart>
      <c:dateAx>
        <c:axId val="46052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23424"/>
        <c:crosses val="autoZero"/>
        <c:auto val="1"/>
        <c:lblOffset val="100"/>
        <c:baseTimeUnit val="days"/>
      </c:dateAx>
      <c:valAx>
        <c:axId val="46052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2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78912"/>
        <c:axId val="461279304"/>
      </c:lineChart>
      <c:dateAx>
        <c:axId val="46127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9304"/>
        <c:crosses val="autoZero"/>
        <c:auto val="1"/>
        <c:lblOffset val="100"/>
        <c:baseTimeUnit val="days"/>
      </c:dateAx>
      <c:valAx>
        <c:axId val="461279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7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81264"/>
        <c:axId val="461281656"/>
      </c:lineChart>
      <c:dateAx>
        <c:axId val="46128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1656"/>
        <c:crosses val="autoZero"/>
        <c:auto val="1"/>
        <c:lblOffset val="100"/>
        <c:baseTimeUnit val="days"/>
      </c:dateAx>
      <c:valAx>
        <c:axId val="4612816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83616"/>
        <c:axId val="461284008"/>
      </c:lineChart>
      <c:dateAx>
        <c:axId val="461283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4008"/>
        <c:crosses val="autoZero"/>
        <c:auto val="1"/>
        <c:lblOffset val="100"/>
        <c:baseTimeUnit val="days"/>
      </c:dateAx>
      <c:valAx>
        <c:axId val="461284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85968"/>
        <c:axId val="460607304"/>
      </c:lineChart>
      <c:dateAx>
        <c:axId val="46128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7304"/>
        <c:crosses val="autoZero"/>
        <c:auto val="1"/>
        <c:lblOffset val="100"/>
        <c:baseTimeUnit val="days"/>
      </c:dateAx>
      <c:valAx>
        <c:axId val="460607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609656"/>
        <c:axId val="460610048"/>
      </c:lineChart>
      <c:catAx>
        <c:axId val="46060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10048"/>
        <c:crosses val="autoZero"/>
        <c:auto val="1"/>
        <c:lblAlgn val="ctr"/>
        <c:lblOffset val="100"/>
        <c:noMultiLvlLbl val="0"/>
      </c:catAx>
      <c:valAx>
        <c:axId val="460610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612400"/>
        <c:axId val="460612792"/>
      </c:lineChart>
      <c:dateAx>
        <c:axId val="46061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12792"/>
        <c:crosses val="autoZero"/>
        <c:auto val="1"/>
        <c:lblOffset val="100"/>
        <c:baseTimeUnit val="days"/>
      </c:dateAx>
      <c:valAx>
        <c:axId val="460612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1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53208"/>
        <c:axId val="464353600"/>
      </c:lineChart>
      <c:dateAx>
        <c:axId val="46435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53600"/>
        <c:crosses val="autoZero"/>
        <c:auto val="1"/>
        <c:lblOffset val="100"/>
        <c:baseTimeUnit val="days"/>
      </c:dateAx>
      <c:valAx>
        <c:axId val="464353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5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56344"/>
        <c:axId val="463941912"/>
      </c:lineChart>
      <c:dateAx>
        <c:axId val="46435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1912"/>
        <c:crosses val="autoZero"/>
        <c:auto val="1"/>
        <c:lblOffset val="100"/>
        <c:baseTimeUnit val="days"/>
      </c:dateAx>
      <c:valAx>
        <c:axId val="463941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5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43872"/>
        <c:axId val="463944264"/>
      </c:lineChart>
      <c:catAx>
        <c:axId val="463943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4264"/>
        <c:crosses val="autoZero"/>
        <c:auto val="1"/>
        <c:lblAlgn val="ctr"/>
        <c:lblOffset val="100"/>
        <c:noMultiLvlLbl val="0"/>
      </c:catAx>
      <c:valAx>
        <c:axId val="463944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46616"/>
        <c:axId val="463947008"/>
      </c:lineChart>
      <c:dateAx>
        <c:axId val="46394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7008"/>
        <c:crosses val="autoZero"/>
        <c:auto val="1"/>
        <c:lblOffset val="100"/>
        <c:baseTimeUnit val="days"/>
      </c:dateAx>
      <c:valAx>
        <c:axId val="463947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48968"/>
        <c:axId val="463949360"/>
      </c:lineChart>
      <c:catAx>
        <c:axId val="463948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9360"/>
        <c:crosses val="autoZero"/>
        <c:auto val="1"/>
        <c:lblAlgn val="ctr"/>
        <c:lblOffset val="100"/>
        <c:noMultiLvlLbl val="0"/>
      </c:catAx>
      <c:valAx>
        <c:axId val="463949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75352"/>
        <c:axId val="485375744"/>
      </c:lineChart>
      <c:dateAx>
        <c:axId val="48537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5744"/>
        <c:crosses val="autoZero"/>
        <c:auto val="1"/>
        <c:lblOffset val="100"/>
        <c:baseTimeUnit val="days"/>
      </c:dateAx>
      <c:valAx>
        <c:axId val="485375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77704"/>
        <c:axId val="485378096"/>
      </c:lineChart>
      <c:catAx>
        <c:axId val="485377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8096"/>
        <c:crosses val="autoZero"/>
        <c:auto val="1"/>
        <c:lblAlgn val="ctr"/>
        <c:lblOffset val="100"/>
        <c:noMultiLvlLbl val="0"/>
      </c:catAx>
      <c:valAx>
        <c:axId val="485378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80056"/>
        <c:axId val="485380448"/>
      </c:lineChart>
      <c:dateAx>
        <c:axId val="48538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80448"/>
        <c:crosses val="autoZero"/>
        <c:auto val="1"/>
        <c:lblOffset val="100"/>
        <c:baseTimeUnit val="days"/>
      </c:dateAx>
      <c:valAx>
        <c:axId val="4853804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8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03424"/>
        <c:axId val="513103816"/>
      </c:lineChart>
      <c:dateAx>
        <c:axId val="51310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3816"/>
        <c:crosses val="autoZero"/>
        <c:auto val="1"/>
        <c:lblOffset val="100"/>
        <c:baseTimeUnit val="days"/>
      </c:dateAx>
      <c:valAx>
        <c:axId val="5131038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05776"/>
        <c:axId val="513106168"/>
      </c:lineChart>
      <c:dateAx>
        <c:axId val="51310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6168"/>
        <c:crosses val="autoZero"/>
        <c:auto val="1"/>
        <c:lblOffset val="100"/>
        <c:baseTimeUnit val="days"/>
      </c:dateAx>
      <c:valAx>
        <c:axId val="513106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108128"/>
        <c:axId val="513108520"/>
      </c:lineChart>
      <c:dateAx>
        <c:axId val="513108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8520"/>
        <c:crosses val="autoZero"/>
        <c:auto val="1"/>
        <c:lblOffset val="100"/>
        <c:baseTimeUnit val="days"/>
      </c:dateAx>
      <c:valAx>
        <c:axId val="513108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0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80344"/>
        <c:axId val="532380736"/>
      </c:lineChart>
      <c:dateAx>
        <c:axId val="5323803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0736"/>
        <c:crosses val="autoZero"/>
        <c:auto val="0"/>
        <c:lblOffset val="100"/>
        <c:baseTimeUnit val="days"/>
      </c:dateAx>
      <c:valAx>
        <c:axId val="5323807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83872"/>
        <c:axId val="532384264"/>
      </c:lineChart>
      <c:dateAx>
        <c:axId val="532383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4264"/>
        <c:crosses val="autoZero"/>
        <c:auto val="1"/>
        <c:lblOffset val="100"/>
        <c:baseTimeUnit val="days"/>
      </c:dateAx>
      <c:valAx>
        <c:axId val="532384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86224"/>
        <c:axId val="532386616"/>
      </c:lineChart>
      <c:catAx>
        <c:axId val="53238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6616"/>
        <c:crosses val="autoZero"/>
        <c:auto val="1"/>
        <c:lblAlgn val="ctr"/>
        <c:lblOffset val="100"/>
        <c:noMultiLvlLbl val="0"/>
      </c:catAx>
      <c:valAx>
        <c:axId val="532386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8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284936"/>
        <c:axId val="532285328"/>
      </c:lineChart>
      <c:catAx>
        <c:axId val="53228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85328"/>
        <c:crosses val="autoZero"/>
        <c:auto val="1"/>
        <c:lblAlgn val="ctr"/>
        <c:lblOffset val="100"/>
        <c:noMultiLvlLbl val="0"/>
      </c:catAx>
      <c:valAx>
        <c:axId val="5322853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8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287288"/>
        <c:axId val="532287680"/>
      </c:lineChart>
      <c:catAx>
        <c:axId val="53228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87680"/>
        <c:crosses val="autoZero"/>
        <c:auto val="1"/>
        <c:lblAlgn val="ctr"/>
        <c:lblOffset val="100"/>
        <c:noMultiLvlLbl val="0"/>
      </c:catAx>
      <c:valAx>
        <c:axId val="532287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8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723384"/>
        <c:axId val="542723776"/>
      </c:lineChart>
      <c:dateAx>
        <c:axId val="54272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723776"/>
        <c:crosses val="autoZero"/>
        <c:auto val="1"/>
        <c:lblOffset val="100"/>
        <c:baseTimeUnit val="days"/>
      </c:dateAx>
      <c:valAx>
        <c:axId val="542723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72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726520"/>
        <c:axId val="542726912"/>
      </c:lineChart>
      <c:dateAx>
        <c:axId val="54272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726912"/>
        <c:crosses val="autoZero"/>
        <c:auto val="1"/>
        <c:lblOffset val="100"/>
        <c:baseTimeUnit val="days"/>
      </c:dateAx>
      <c:valAx>
        <c:axId val="5427269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72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58336"/>
        <c:axId val="542358728"/>
      </c:lineChart>
      <c:catAx>
        <c:axId val="542358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58728"/>
        <c:crosses val="autoZero"/>
        <c:auto val="1"/>
        <c:lblAlgn val="ctr"/>
        <c:lblOffset val="100"/>
        <c:noMultiLvlLbl val="0"/>
      </c:catAx>
      <c:valAx>
        <c:axId val="542358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5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60688"/>
        <c:axId val="542361080"/>
      </c:lineChart>
      <c:catAx>
        <c:axId val="542360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1080"/>
        <c:crosses val="autoZero"/>
        <c:auto val="1"/>
        <c:lblAlgn val="ctr"/>
        <c:lblOffset val="100"/>
        <c:noMultiLvlLbl val="0"/>
      </c:catAx>
      <c:valAx>
        <c:axId val="542361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6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938312"/>
        <c:axId val="545938704"/>
      </c:lineChart>
      <c:dateAx>
        <c:axId val="545938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38704"/>
        <c:crosses val="autoZero"/>
        <c:auto val="1"/>
        <c:lblOffset val="100"/>
        <c:baseTimeUnit val="days"/>
      </c:dateAx>
      <c:valAx>
        <c:axId val="545938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3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57" dataDxfId="1656">
  <autoFilter ref="O15:W26"/>
  <tableColumns count="9">
    <tableColumn id="1" name="Date" dataDxfId="1655"/>
    <tableColumn id="2" name="Quarter" dataDxfId="1654"/>
    <tableColumn id="3" name="Time" dataDxfId="1653"/>
    <tableColumn id="4" name="EPS estimate" dataDxfId="1652"/>
    <tableColumn id="5" name="EPS Actual" dataDxfId="1651"/>
    <tableColumn id="6" name="Sales Estiamte (B)" dataDxfId="1650"/>
    <tableColumn id="7" name="Sales Actual (B)" dataDxfId="1649"/>
    <tableColumn id="8" name="Guidance" dataDxfId="1648"/>
    <tableColumn id="9" name="Reaction" dataDxfId="164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44" dataDxfId="1243">
  <autoFilter ref="O14:W25"/>
  <tableColumns count="9">
    <tableColumn id="1" name="Date" dataDxfId="1242"/>
    <tableColumn id="2" name="Quarter" dataDxfId="1241"/>
    <tableColumn id="3" name="Time" dataDxfId="1240"/>
    <tableColumn id="4" name="EPS estimate" dataDxfId="1239"/>
    <tableColumn id="5" name="EPS Actual" dataDxfId="1238"/>
    <tableColumn id="6" name="Sales Estiamte (B)" dataDxfId="1237"/>
    <tableColumn id="7" name="Sales Actual (B)" dataDxfId="1236"/>
    <tableColumn id="8" name="Guidance" dataDxfId="1235"/>
    <tableColumn id="9" name="Reaction" dataDxfId="123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7" Type="http://schemas.openxmlformats.org/officeDocument/2006/relationships/queryTable" Target="../queryTables/queryTable23.xml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17.xml"/><Relationship Id="rId4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://www.nasdaq.com/markets/corn.aspx?timeframe=2y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://www.trendforce.com/price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4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5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5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6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0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3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8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837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17.07</v>
      </c>
      <c r="G2" s="2">
        <v>15.877379166666651</v>
      </c>
      <c r="H2" s="329">
        <v>4800</v>
      </c>
      <c r="I2" s="48">
        <v>76211.419999999925</v>
      </c>
      <c r="J2" s="366">
        <v>5724.5800000000745</v>
      </c>
      <c r="K2" s="353">
        <v>7.5114464472648315E-2</v>
      </c>
      <c r="L2" s="366">
        <v>20340.151000001701</v>
      </c>
      <c r="M2">
        <v>4700</v>
      </c>
      <c r="N2" s="363"/>
      <c r="O2" s="134">
        <v>1.34E-2</v>
      </c>
      <c r="P2" s="134">
        <v>0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27.65</v>
      </c>
      <c r="G3" s="2">
        <v>30.864999999999995</v>
      </c>
      <c r="H3" s="329">
        <v>1400</v>
      </c>
      <c r="I3" s="48">
        <v>43210.999999999993</v>
      </c>
      <c r="J3" s="366">
        <v>-4500.9999999999927</v>
      </c>
      <c r="K3" s="353">
        <v>-0.10416329175441429</v>
      </c>
      <c r="L3" s="366">
        <v>-2753.0299999999988</v>
      </c>
      <c r="M3">
        <v>1300</v>
      </c>
      <c r="N3" s="363"/>
      <c r="O3" s="134">
        <v>1.6299999999999999E-2</v>
      </c>
      <c r="P3" s="753">
        <v>0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174</v>
      </c>
      <c r="F4" s="2">
        <v>31.03</v>
      </c>
      <c r="G4" s="2">
        <v>36.551874999999981</v>
      </c>
      <c r="H4" s="329">
        <v>320</v>
      </c>
      <c r="I4" s="48">
        <v>11696.599999999995</v>
      </c>
      <c r="J4" s="366">
        <v>-1766.9999999999945</v>
      </c>
      <c r="K4" s="353">
        <v>-0.15106954157618407</v>
      </c>
      <c r="L4" s="366">
        <v>-1691.9799999999946</v>
      </c>
      <c r="M4">
        <v>260</v>
      </c>
      <c r="N4" s="363"/>
      <c r="O4" s="134">
        <v>1.61E-2</v>
      </c>
      <c r="P4" s="753">
        <v>0</v>
      </c>
      <c r="S4" s="48"/>
    </row>
    <row r="5" spans="1:21" ht="21.95" customHeight="1" x14ac:dyDescent="0.25">
      <c r="A5" s="50"/>
      <c r="B5" s="50"/>
      <c r="C5" s="51"/>
      <c r="E5" s="22" t="s">
        <v>55</v>
      </c>
      <c r="F5" s="2">
        <v>72.48</v>
      </c>
      <c r="G5" s="2">
        <v>76.688533333333339</v>
      </c>
      <c r="H5" s="329">
        <v>150</v>
      </c>
      <c r="I5" s="48">
        <v>11503.28</v>
      </c>
      <c r="J5" s="366">
        <v>-631.28000000000065</v>
      </c>
      <c r="K5" s="353">
        <v>-5.4878260809090994E-2</v>
      </c>
      <c r="L5" s="366">
        <v>27.389999999997599</v>
      </c>
      <c r="M5">
        <v>100</v>
      </c>
      <c r="N5" s="363"/>
      <c r="O5" s="134">
        <v>3.0599999999999999E-2</v>
      </c>
      <c r="P5" s="753">
        <v>0</v>
      </c>
      <c r="Q5" s="148"/>
      <c r="S5" s="48"/>
      <c r="T5" s="48"/>
    </row>
    <row r="6" spans="1:21" ht="21.95" customHeight="1" x14ac:dyDescent="0.25">
      <c r="A6" s="50"/>
      <c r="B6" s="50"/>
      <c r="C6" s="51"/>
      <c r="E6" s="22" t="s">
        <v>793</v>
      </c>
      <c r="F6" s="2">
        <v>70.56</v>
      </c>
      <c r="G6" s="2">
        <v>74.853866666666661</v>
      </c>
      <c r="H6" s="49">
        <v>150</v>
      </c>
      <c r="I6" s="48">
        <v>11228.08</v>
      </c>
      <c r="J6" s="366">
        <v>-644.07999999999993</v>
      </c>
      <c r="K6" s="353">
        <v>-5.73633248070907E-2</v>
      </c>
      <c r="L6" s="366">
        <v>-644.07999999999993</v>
      </c>
      <c r="M6">
        <v>150</v>
      </c>
      <c r="N6" s="363"/>
      <c r="O6" s="134">
        <v>4.0599999999999997E-2</v>
      </c>
      <c r="P6" s="134">
        <v>0</v>
      </c>
      <c r="Q6" s="1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227</v>
      </c>
      <c r="F7" s="2">
        <v>25.56</v>
      </c>
      <c r="G7" s="2">
        <v>23.265044444444438</v>
      </c>
      <c r="H7" s="49">
        <v>450</v>
      </c>
      <c r="I7" s="48">
        <v>10469.269999999997</v>
      </c>
      <c r="J7" s="366">
        <v>1032.7300000000032</v>
      </c>
      <c r="K7" s="353">
        <v>9.8643936014641179E-2</v>
      </c>
      <c r="L7" s="48">
        <v>2484.9900000000016</v>
      </c>
      <c r="M7">
        <v>450</v>
      </c>
      <c r="N7" s="363"/>
      <c r="O7" s="134">
        <v>2.3474178403755867E-2</v>
      </c>
      <c r="P7" s="753">
        <v>0</v>
      </c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728</v>
      </c>
      <c r="F8" s="2">
        <v>99.71</v>
      </c>
      <c r="G8" s="2">
        <v>97.801799999999986</v>
      </c>
      <c r="H8" s="49">
        <v>100</v>
      </c>
      <c r="I8" s="48">
        <v>9780.1799999999985</v>
      </c>
      <c r="J8" s="366">
        <v>190.82000000000153</v>
      </c>
      <c r="K8" s="353">
        <v>1.9510888347658305E-2</v>
      </c>
      <c r="L8" s="366">
        <v>190.82000000000153</v>
      </c>
      <c r="M8">
        <v>100</v>
      </c>
      <c r="N8" s="363"/>
      <c r="O8" s="134">
        <v>2.8E-3</v>
      </c>
      <c r="P8" s="753">
        <v>0</v>
      </c>
      <c r="Q8" s="437"/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215</v>
      </c>
      <c r="F9" s="2">
        <v>55.92</v>
      </c>
      <c r="G9" s="2">
        <v>62.38219999999999</v>
      </c>
      <c r="H9" s="49">
        <v>100</v>
      </c>
      <c r="I9" s="48">
        <v>6238.2199999999993</v>
      </c>
      <c r="J9" s="366">
        <v>-646.21999999999935</v>
      </c>
      <c r="K9" s="353">
        <v>-0.1035904472750238</v>
      </c>
      <c r="L9" s="366">
        <v>511.649999999996</v>
      </c>
      <c r="M9">
        <v>100</v>
      </c>
      <c r="N9" s="2"/>
      <c r="O9" s="134">
        <v>2.1899999999999999E-2</v>
      </c>
      <c r="P9" s="753">
        <v>0</v>
      </c>
      <c r="Q9" s="148"/>
      <c r="R9" s="48"/>
      <c r="S9" s="48"/>
    </row>
    <row r="10" spans="1:21" ht="21.95" customHeight="1" x14ac:dyDescent="0.25">
      <c r="A10" s="51"/>
      <c r="B10" s="51"/>
      <c r="C10" s="51"/>
      <c r="E10" s="22" t="s">
        <v>749</v>
      </c>
      <c r="F10" s="2">
        <v>225.33</v>
      </c>
      <c r="G10" s="2">
        <v>189.32000000000002</v>
      </c>
      <c r="H10" s="329">
        <v>30</v>
      </c>
      <c r="I10" s="48">
        <v>5679.6</v>
      </c>
      <c r="J10" s="366">
        <v>1080.3000000000002</v>
      </c>
      <c r="K10" s="353">
        <v>0.19020705683498831</v>
      </c>
      <c r="L10" s="366">
        <v>1305.0700000000006</v>
      </c>
      <c r="M10">
        <v>30</v>
      </c>
      <c r="N10" s="2"/>
      <c r="O10" s="134">
        <v>2.8E-3</v>
      </c>
      <c r="P10" s="753">
        <v>0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334</v>
      </c>
      <c r="F11" s="2">
        <v>12.93</v>
      </c>
      <c r="G11" s="2">
        <v>14.6258</v>
      </c>
      <c r="H11" s="329">
        <v>300</v>
      </c>
      <c r="I11" s="48">
        <v>4387.74</v>
      </c>
      <c r="J11" s="366">
        <v>-508.73999999999978</v>
      </c>
      <c r="K11" s="353">
        <v>-0.11594579441808313</v>
      </c>
      <c r="L11" s="366">
        <v>774.67999999999483</v>
      </c>
      <c r="M11" s="29">
        <v>43122</v>
      </c>
      <c r="N11" s="2"/>
      <c r="O11" s="134">
        <v>0</v>
      </c>
      <c r="P11" s="753">
        <v>0</v>
      </c>
      <c r="Q11" s="148"/>
      <c r="R11" s="48"/>
      <c r="S11" s="48"/>
    </row>
    <row r="12" spans="1:21" ht="21.95" customHeight="1" x14ac:dyDescent="0.25">
      <c r="A12" s="50"/>
      <c r="B12" s="50"/>
      <c r="C12" s="51"/>
      <c r="E12" s="22" t="s">
        <v>338</v>
      </c>
      <c r="F12" s="2">
        <v>19</v>
      </c>
      <c r="G12" s="2">
        <v>20.52014999999999</v>
      </c>
      <c r="H12" s="329">
        <v>200</v>
      </c>
      <c r="I12" s="48">
        <v>4104.0299999999979</v>
      </c>
      <c r="J12" s="366">
        <v>-304.02999999999884</v>
      </c>
      <c r="K12" s="353">
        <v>-7.4080842488967721E-2</v>
      </c>
      <c r="L12" s="366">
        <v>-304.02999999999884</v>
      </c>
      <c r="M12">
        <v>200</v>
      </c>
      <c r="N12" s="2"/>
      <c r="O12" s="134">
        <v>1.5157894736842105E-2</v>
      </c>
      <c r="P12" s="753">
        <v>0</v>
      </c>
      <c r="Q12" s="148"/>
      <c r="R12" s="48"/>
      <c r="S12" s="48"/>
    </row>
    <row r="13" spans="1:21" ht="21.95" customHeight="1" x14ac:dyDescent="0.25">
      <c r="A13" s="50"/>
      <c r="B13" s="50"/>
      <c r="C13" s="51"/>
      <c r="E13" s="22" t="s">
        <v>173</v>
      </c>
      <c r="F13" s="2">
        <v>61.3</v>
      </c>
      <c r="G13" s="2">
        <v>50.675625000000004</v>
      </c>
      <c r="H13" s="49">
        <v>80</v>
      </c>
      <c r="I13" s="48">
        <v>4054.05</v>
      </c>
      <c r="J13" s="366">
        <v>849.94999999999982</v>
      </c>
      <c r="K13" s="353">
        <v>0.20965454298787617</v>
      </c>
      <c r="L13" s="366">
        <v>2454.5300000000016</v>
      </c>
      <c r="M13">
        <v>80</v>
      </c>
      <c r="N13" s="363"/>
      <c r="O13" s="134">
        <v>2.7300000000000001E-2</v>
      </c>
      <c r="P13" s="753">
        <v>0</v>
      </c>
      <c r="Q13" s="148"/>
      <c r="R13" s="48"/>
      <c r="S13" s="48"/>
    </row>
    <row r="14" spans="1:21" ht="21.95" customHeight="1" x14ac:dyDescent="0.25">
      <c r="A14" s="50"/>
      <c r="B14" s="50"/>
      <c r="C14" s="50"/>
      <c r="E14" s="22" t="s">
        <v>795</v>
      </c>
      <c r="F14" s="2">
        <v>72.94</v>
      </c>
      <c r="G14" s="2">
        <v>73.12979999999996</v>
      </c>
      <c r="H14" s="329">
        <v>50</v>
      </c>
      <c r="I14" s="48">
        <v>3656.489999999998</v>
      </c>
      <c r="J14" s="366">
        <v>-9.4899999999979627</v>
      </c>
      <c r="K14" s="353">
        <v>-2.5953851918091224E-3</v>
      </c>
      <c r="L14" s="366">
        <v>-9.4899999999979627</v>
      </c>
      <c r="M14">
        <v>50</v>
      </c>
      <c r="N14" s="363"/>
      <c r="O14" s="134">
        <v>0</v>
      </c>
      <c r="P14" s="753">
        <v>0</v>
      </c>
      <c r="Q14" s="48"/>
      <c r="S14" s="48"/>
    </row>
    <row r="15" spans="1:21" ht="21.95" customHeight="1" x14ac:dyDescent="0.25">
      <c r="A15" s="51"/>
      <c r="B15" s="51"/>
      <c r="C15" s="51"/>
      <c r="E15" s="22" t="s">
        <v>846</v>
      </c>
      <c r="F15" s="2">
        <v>17.36</v>
      </c>
      <c r="G15" s="2">
        <v>17.45</v>
      </c>
      <c r="H15" s="49">
        <v>200</v>
      </c>
      <c r="I15" s="48">
        <v>3490</v>
      </c>
      <c r="J15" s="366">
        <v>-18</v>
      </c>
      <c r="K15" s="353">
        <v>-5.157593123209161E-3</v>
      </c>
      <c r="L15" s="366">
        <v>-18</v>
      </c>
      <c r="M15" s="29">
        <v>43126</v>
      </c>
      <c r="N15" s="2"/>
      <c r="O15" s="134">
        <v>4.0599999999999997E-2</v>
      </c>
      <c r="P15" s="753">
        <v>0</v>
      </c>
      <c r="Q15" s="48"/>
    </row>
    <row r="16" spans="1:21" ht="21.95" customHeight="1" x14ac:dyDescent="0.25">
      <c r="A16" s="50"/>
      <c r="B16" s="50"/>
      <c r="C16" s="51"/>
      <c r="E16" s="22" t="s">
        <v>171</v>
      </c>
      <c r="F16" s="2">
        <v>59.55</v>
      </c>
      <c r="G16" s="2">
        <v>52.806000000000012</v>
      </c>
      <c r="H16" s="329">
        <v>60</v>
      </c>
      <c r="I16" s="48">
        <v>3168.3600000000006</v>
      </c>
      <c r="J16" s="366">
        <v>404.63999999999942</v>
      </c>
      <c r="K16" s="353">
        <v>0.12771275991364586</v>
      </c>
      <c r="L16" s="366">
        <v>454.58999999999924</v>
      </c>
      <c r="M16">
        <v>60</v>
      </c>
      <c r="N16" s="363"/>
      <c r="O16" s="134">
        <v>3.2500000000000001E-2</v>
      </c>
      <c r="P16" s="134">
        <v>0</v>
      </c>
      <c r="Q16" s="148"/>
      <c r="R16" s="48"/>
      <c r="S16" s="48"/>
      <c r="U16" s="48"/>
    </row>
    <row r="17" spans="1:21" ht="21.95" customHeight="1" x14ac:dyDescent="0.25">
      <c r="A17" s="50"/>
      <c r="B17" s="50"/>
      <c r="C17" s="51"/>
      <c r="E17" s="22" t="s">
        <v>731</v>
      </c>
      <c r="F17" s="2">
        <v>186.62</v>
      </c>
      <c r="G17" s="2">
        <v>149.05549999999999</v>
      </c>
      <c r="H17" s="49">
        <v>20</v>
      </c>
      <c r="I17" s="48">
        <v>2981.1099999999997</v>
      </c>
      <c r="J17" s="366">
        <v>751.29000000000042</v>
      </c>
      <c r="K17" s="353">
        <v>0.25201686620084474</v>
      </c>
      <c r="L17" s="48">
        <v>894.32000000000062</v>
      </c>
      <c r="M17">
        <v>20</v>
      </c>
      <c r="N17" s="363"/>
      <c r="O17" s="134">
        <v>2.679241238881149E-3</v>
      </c>
      <c r="P17" s="134">
        <v>0</v>
      </c>
      <c r="R17" s="48"/>
      <c r="S17" s="48"/>
    </row>
    <row r="18" spans="1:21" ht="21.95" customHeight="1" x14ac:dyDescent="0.25">
      <c r="A18" s="50"/>
      <c r="B18" s="51"/>
      <c r="C18" s="51"/>
      <c r="E18" s="22" t="s">
        <v>745</v>
      </c>
      <c r="F18" s="2">
        <v>76.38</v>
      </c>
      <c r="G18" s="2">
        <v>71.837500000000006</v>
      </c>
      <c r="H18" s="49">
        <v>40</v>
      </c>
      <c r="I18" s="48">
        <v>2873.5</v>
      </c>
      <c r="J18" s="366">
        <v>181.69999999999982</v>
      </c>
      <c r="K18" s="353">
        <v>6.3232991125804619E-2</v>
      </c>
      <c r="L18" s="366">
        <v>307.6299999999992</v>
      </c>
      <c r="M18">
        <v>40</v>
      </c>
      <c r="N18" s="363"/>
      <c r="O18" s="134">
        <v>1.78E-2</v>
      </c>
      <c r="P18" s="753">
        <v>0</v>
      </c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351</v>
      </c>
      <c r="F19" s="2">
        <v>64.819999999999993</v>
      </c>
      <c r="G19" s="2">
        <v>56.26</v>
      </c>
      <c r="H19" s="329">
        <v>50</v>
      </c>
      <c r="I19" s="48">
        <v>2813</v>
      </c>
      <c r="J19" s="366">
        <v>427.99999999999955</v>
      </c>
      <c r="K19" s="353">
        <v>0.15215072875933158</v>
      </c>
      <c r="L19" s="366">
        <v>1651.5099999999979</v>
      </c>
      <c r="M19">
        <v>50</v>
      </c>
      <c r="N19" s="2"/>
      <c r="O19" s="134">
        <v>4.3499999999999997E-2</v>
      </c>
      <c r="P19" s="753">
        <v>0</v>
      </c>
      <c r="R19" s="48"/>
      <c r="S19" s="48"/>
      <c r="T19" s="351"/>
      <c r="U19" s="351"/>
    </row>
    <row r="20" spans="1:21" ht="21.95" customHeight="1" x14ac:dyDescent="0.25">
      <c r="A20" s="50"/>
      <c r="B20" s="50"/>
      <c r="C20" s="51"/>
      <c r="E20" s="22" t="s">
        <v>62</v>
      </c>
      <c r="F20" s="2">
        <v>0</v>
      </c>
      <c r="G20" s="2">
        <v>0</v>
      </c>
      <c r="H20" s="49">
        <v>0</v>
      </c>
      <c r="I20" s="48">
        <v>0</v>
      </c>
      <c r="J20" s="366">
        <v>0</v>
      </c>
      <c r="K20" s="353"/>
      <c r="L20" s="48">
        <v>1659.3600000000079</v>
      </c>
      <c r="M20">
        <v>0</v>
      </c>
      <c r="N20" s="2"/>
      <c r="O20" s="134">
        <v>0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29">
        <v>0</v>
      </c>
      <c r="I21" s="48">
        <v>0</v>
      </c>
      <c r="J21" s="366">
        <v>0</v>
      </c>
      <c r="K21" s="353"/>
      <c r="L21" s="366">
        <v>555.54</v>
      </c>
      <c r="M21">
        <v>0</v>
      </c>
      <c r="N21" s="363"/>
      <c r="O21" s="134">
        <v>0</v>
      </c>
      <c r="P21" s="753">
        <v>0</v>
      </c>
      <c r="S21" s="48"/>
      <c r="U21" s="48"/>
    </row>
    <row r="22" spans="1:21" ht="21.95" customHeight="1" x14ac:dyDescent="0.25">
      <c r="A22" s="50"/>
      <c r="B22" s="50"/>
      <c r="C22" s="51"/>
      <c r="E22" s="22" t="s">
        <v>203</v>
      </c>
      <c r="F22" s="2">
        <v>0</v>
      </c>
      <c r="G22" s="2">
        <v>0</v>
      </c>
      <c r="H22" s="329">
        <v>0</v>
      </c>
      <c r="I22" s="48">
        <v>0</v>
      </c>
      <c r="J22" s="366">
        <v>0</v>
      </c>
      <c r="K22" s="353"/>
      <c r="L22" s="366">
        <v>363.09999999999945</v>
      </c>
      <c r="M22">
        <v>0</v>
      </c>
      <c r="N22" s="363"/>
      <c r="O22" s="134">
        <v>1.5900000000000001E-2</v>
      </c>
      <c r="P22" s="753">
        <v>0</v>
      </c>
      <c r="Q22" s="48"/>
      <c r="R22" s="48"/>
      <c r="S22" s="48"/>
      <c r="T22" s="48"/>
    </row>
    <row r="23" spans="1:21" ht="21.95" customHeight="1" x14ac:dyDescent="0.25">
      <c r="A23" s="50"/>
      <c r="B23" s="51"/>
      <c r="C23" s="51"/>
      <c r="E23" s="22" t="s">
        <v>226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231.53999999999996</v>
      </c>
      <c r="M23">
        <v>0</v>
      </c>
      <c r="N23" s="363"/>
      <c r="O23" s="134">
        <v>1.6199999999999999E-2</v>
      </c>
      <c r="P23" s="753">
        <v>0</v>
      </c>
      <c r="S23" s="48"/>
    </row>
    <row r="24" spans="1:21" ht="21.95" customHeight="1" x14ac:dyDescent="0.25">
      <c r="A24" s="50"/>
      <c r="B24" s="50"/>
      <c r="C24" s="51"/>
      <c r="E24" s="22" t="s">
        <v>269</v>
      </c>
      <c r="F24" s="2">
        <v>0</v>
      </c>
      <c r="G24" s="2">
        <v>0</v>
      </c>
      <c r="H24" s="49">
        <v>0</v>
      </c>
      <c r="I24" s="48">
        <v>0</v>
      </c>
      <c r="J24" s="366">
        <v>0</v>
      </c>
      <c r="K24" s="353"/>
      <c r="L24" s="366">
        <v>1857.7799999999988</v>
      </c>
      <c r="M24">
        <v>0</v>
      </c>
      <c r="N24" s="363"/>
      <c r="O24" s="134">
        <v>1.49E-2</v>
      </c>
      <c r="P24" s="134">
        <v>0</v>
      </c>
      <c r="Q24" s="148"/>
      <c r="S24" s="48"/>
    </row>
    <row r="25" spans="1:21" ht="21.95" customHeight="1" x14ac:dyDescent="0.25">
      <c r="A25" s="50"/>
      <c r="B25" s="50"/>
      <c r="C25" s="51"/>
      <c r="E25" s="22" t="s">
        <v>23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171.89999999999964</v>
      </c>
      <c r="M25">
        <v>0</v>
      </c>
      <c r="N25" s="2"/>
      <c r="O25" s="134">
        <v>0</v>
      </c>
      <c r="P25" s="134">
        <v>0</v>
      </c>
      <c r="R25" s="48"/>
      <c r="S25" s="48"/>
      <c r="T25" s="48"/>
      <c r="U25" s="48"/>
    </row>
    <row r="26" spans="1:21" ht="21.95" customHeight="1" x14ac:dyDescent="0.25">
      <c r="A26" s="50"/>
      <c r="B26" s="50"/>
      <c r="C26" s="51"/>
      <c r="E26" s="22" t="s">
        <v>270</v>
      </c>
      <c r="F26" s="2">
        <v>0</v>
      </c>
      <c r="G26" s="2">
        <v>0</v>
      </c>
      <c r="H26" s="329">
        <v>0</v>
      </c>
      <c r="I26" s="48">
        <v>0</v>
      </c>
      <c r="J26" s="366">
        <v>0</v>
      </c>
      <c r="K26" s="353"/>
      <c r="L26" s="366">
        <v>98.449999999999818</v>
      </c>
      <c r="M26">
        <v>0</v>
      </c>
      <c r="N26" s="363"/>
      <c r="O26" s="134">
        <v>1.11E-2</v>
      </c>
      <c r="P26" s="753">
        <v>0</v>
      </c>
      <c r="Q26" s="148"/>
      <c r="R26" s="48"/>
      <c r="S26" s="48"/>
      <c r="T26" s="48"/>
    </row>
    <row r="27" spans="1:21" ht="21.95" customHeight="1" x14ac:dyDescent="0.25">
      <c r="A27" s="51"/>
      <c r="B27" s="51"/>
      <c r="C27" s="51"/>
      <c r="E27" s="22" t="s">
        <v>36</v>
      </c>
      <c r="F27" s="2">
        <v>0</v>
      </c>
      <c r="G27" s="2">
        <v>0</v>
      </c>
      <c r="H27" s="329">
        <v>0</v>
      </c>
      <c r="I27" s="48">
        <v>0</v>
      </c>
      <c r="J27" s="366">
        <v>0</v>
      </c>
      <c r="K27" s="353"/>
      <c r="L27" s="366">
        <v>117.73999999999978</v>
      </c>
      <c r="M27">
        <v>0</v>
      </c>
      <c r="N27" s="363"/>
      <c r="O27" s="134">
        <v>7.4000000000000003E-3</v>
      </c>
      <c r="P27" s="753">
        <v>0</v>
      </c>
      <c r="R27" s="48"/>
      <c r="S27" s="48"/>
    </row>
    <row r="28" spans="1:21" ht="21.95" customHeight="1" x14ac:dyDescent="0.25">
      <c r="A28" s="51"/>
      <c r="B28" s="51"/>
      <c r="C28" s="51"/>
      <c r="E28" s="22" t="s">
        <v>321</v>
      </c>
      <c r="F28" s="2">
        <v>0</v>
      </c>
      <c r="G28" s="2">
        <v>0</v>
      </c>
      <c r="H28" s="49">
        <v>0</v>
      </c>
      <c r="I28" s="48">
        <v>0</v>
      </c>
      <c r="J28" s="366">
        <v>0</v>
      </c>
      <c r="K28" s="353"/>
      <c r="L28" s="366">
        <v>264.92000000000007</v>
      </c>
      <c r="M28">
        <v>0</v>
      </c>
      <c r="N28" s="2"/>
      <c r="O28" s="134">
        <v>3.4200000000000001E-2</v>
      </c>
      <c r="P28" s="753">
        <v>0</v>
      </c>
      <c r="R28" s="48"/>
      <c r="S28" s="48"/>
    </row>
    <row r="29" spans="1:21" ht="21.95" customHeight="1" x14ac:dyDescent="0.25">
      <c r="A29" s="50"/>
      <c r="B29" s="50"/>
      <c r="C29" s="51"/>
      <c r="E29" s="22" t="s">
        <v>304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910.79999999999927</v>
      </c>
      <c r="M29">
        <v>0</v>
      </c>
      <c r="N29" s="363"/>
      <c r="O29" s="134">
        <v>2.87E-2</v>
      </c>
      <c r="P29" s="753">
        <v>0</v>
      </c>
      <c r="Q29" s="48"/>
      <c r="R29" s="48"/>
      <c r="S29" s="48"/>
      <c r="T29" s="48"/>
    </row>
    <row r="30" spans="1:21" ht="21.95" customHeight="1" x14ac:dyDescent="0.25">
      <c r="A30" s="51"/>
      <c r="B30" s="51"/>
      <c r="C30" s="51"/>
      <c r="E30" s="22" t="s">
        <v>747</v>
      </c>
      <c r="F30" s="2">
        <v>0</v>
      </c>
      <c r="G30" s="2">
        <v>0</v>
      </c>
      <c r="H30" s="329">
        <v>0</v>
      </c>
      <c r="I30" s="48">
        <v>0</v>
      </c>
      <c r="J30" s="366">
        <v>0</v>
      </c>
      <c r="K30" s="353"/>
      <c r="L30" s="366">
        <v>557.94000000000005</v>
      </c>
      <c r="M30">
        <v>0</v>
      </c>
      <c r="N30" s="363"/>
      <c r="O30" s="134">
        <v>4.0599999999999997E-2</v>
      </c>
      <c r="P30" s="753">
        <v>0</v>
      </c>
      <c r="Q30" s="437"/>
      <c r="R30" s="48"/>
      <c r="S30" s="48"/>
      <c r="T30" s="48"/>
    </row>
    <row r="31" spans="1:21" ht="21.95" customHeight="1" x14ac:dyDescent="0.25">
      <c r="A31" s="155"/>
      <c r="B31" s="50"/>
      <c r="C31" s="51"/>
      <c r="E31" s="22" t="s">
        <v>250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48">
        <v>329.74000000000069</v>
      </c>
      <c r="M31">
        <v>0</v>
      </c>
      <c r="N31" s="363"/>
      <c r="O31" s="134">
        <v>0</v>
      </c>
      <c r="P31" s="134">
        <v>0</v>
      </c>
      <c r="Q31" s="148"/>
      <c r="R31" s="48"/>
      <c r="S31" s="48"/>
      <c r="T31" s="48"/>
    </row>
    <row r="32" spans="1:21" ht="21.95" customHeight="1" x14ac:dyDescent="0.25">
      <c r="A32" s="51"/>
      <c r="B32" s="50"/>
      <c r="C32" s="51"/>
      <c r="E32" s="22" t="s">
        <v>721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309.26000000000022</v>
      </c>
      <c r="M32">
        <v>0</v>
      </c>
      <c r="N32" s="363"/>
      <c r="O32" s="134">
        <v>8.8000000000000005E-3</v>
      </c>
      <c r="P32" s="753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279</v>
      </c>
      <c r="F33" s="2">
        <v>0</v>
      </c>
      <c r="G33" s="2">
        <v>0</v>
      </c>
      <c r="H33" s="329">
        <v>0</v>
      </c>
      <c r="I33" s="48">
        <v>0</v>
      </c>
      <c r="J33" s="366">
        <v>0</v>
      </c>
      <c r="K33" s="353"/>
      <c r="L33" s="366">
        <v>197.20999999999549</v>
      </c>
      <c r="M33">
        <v>0</v>
      </c>
      <c r="N33" s="363"/>
      <c r="O33" s="134">
        <v>2.5499999999999998E-2</v>
      </c>
      <c r="P33" s="753">
        <v>0</v>
      </c>
      <c r="Q33" s="48"/>
      <c r="R33" s="48"/>
      <c r="S33" s="48"/>
      <c r="U33" s="48"/>
    </row>
    <row r="34" spans="1:21" ht="21.95" customHeight="1" x14ac:dyDescent="0.25">
      <c r="A34" s="50"/>
      <c r="B34" s="51"/>
      <c r="C34" s="51"/>
      <c r="E34" s="22" t="s">
        <v>796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843.18000000000029</v>
      </c>
      <c r="M34">
        <v>0</v>
      </c>
      <c r="N34" s="363"/>
      <c r="O34" s="134">
        <v>2.8E-3</v>
      </c>
      <c r="P34" s="753">
        <v>0</v>
      </c>
      <c r="Q34" s="148"/>
      <c r="R34" s="48"/>
      <c r="S34" s="48"/>
    </row>
    <row r="35" spans="1:21" ht="21.95" customHeight="1" x14ac:dyDescent="0.25">
      <c r="A35" s="50"/>
      <c r="B35" s="50"/>
      <c r="C35" s="51"/>
      <c r="E35" s="22" t="s">
        <v>197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495.20999999999913</v>
      </c>
      <c r="M35">
        <v>0</v>
      </c>
      <c r="N35" s="363"/>
      <c r="O35" s="134">
        <v>5.1499999999999997E-2</v>
      </c>
      <c r="P35" s="134">
        <v>0</v>
      </c>
      <c r="R35" s="48"/>
    </row>
    <row r="36" spans="1:21" ht="21.95" customHeight="1" x14ac:dyDescent="0.25">
      <c r="A36" s="50"/>
      <c r="B36" s="51"/>
      <c r="C36" s="51"/>
      <c r="E36" s="22" t="s">
        <v>273</v>
      </c>
      <c r="F36" s="2">
        <v>0</v>
      </c>
      <c r="G36" s="2">
        <v>0</v>
      </c>
      <c r="H36" s="329">
        <v>0</v>
      </c>
      <c r="I36" s="48">
        <v>0</v>
      </c>
      <c r="J36" s="366">
        <v>0</v>
      </c>
      <c r="K36" s="353"/>
      <c r="L36" s="366">
        <v>154.77999999999975</v>
      </c>
      <c r="M36">
        <v>0</v>
      </c>
      <c r="N36" s="363"/>
      <c r="O36" s="134">
        <v>2.5700000000000001E-2</v>
      </c>
      <c r="P36" s="753">
        <v>0</v>
      </c>
      <c r="R36" s="48"/>
      <c r="S36" s="48"/>
    </row>
    <row r="37" spans="1:21" ht="21.95" customHeight="1" x14ac:dyDescent="0.25">
      <c r="A37" s="50"/>
      <c r="B37" s="50"/>
      <c r="C37" s="51"/>
      <c r="E37" s="22" t="s">
        <v>17</v>
      </c>
      <c r="F37" s="2">
        <v>0</v>
      </c>
      <c r="G37" s="2">
        <v>0</v>
      </c>
      <c r="H37" s="49">
        <v>0</v>
      </c>
      <c r="I37" s="48">
        <v>0</v>
      </c>
      <c r="J37" s="366">
        <v>-20818.210000000079</v>
      </c>
      <c r="K37" s="353"/>
      <c r="L37" s="366">
        <v>-20818.210000000079</v>
      </c>
      <c r="M37">
        <v>0</v>
      </c>
      <c r="N37" s="2"/>
      <c r="O37" s="134">
        <v>0</v>
      </c>
      <c r="P37" s="753">
        <v>0</v>
      </c>
      <c r="Q37" s="437"/>
      <c r="R37" s="48"/>
      <c r="S37" s="48"/>
    </row>
    <row r="38" spans="1:21" ht="21.95" customHeight="1" x14ac:dyDescent="0.25">
      <c r="A38" s="155"/>
      <c r="B38" s="50"/>
      <c r="C38" s="51"/>
      <c r="E38" s="22" t="s">
        <v>313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720.56000000000131</v>
      </c>
      <c r="M38">
        <v>0</v>
      </c>
      <c r="N38" s="363"/>
      <c r="O38" s="134">
        <v>0</v>
      </c>
      <c r="P38" s="134">
        <v>0</v>
      </c>
      <c r="Q38" s="148"/>
      <c r="R38" s="48"/>
      <c r="S38" s="48"/>
      <c r="T38" s="48"/>
    </row>
    <row r="39" spans="1:21" ht="21.95" customHeight="1" x14ac:dyDescent="0.25">
      <c r="A39" s="60"/>
      <c r="B39" s="61"/>
      <c r="C39" s="60"/>
      <c r="E39" s="22" t="s">
        <v>794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559.89000000000033</v>
      </c>
      <c r="M39">
        <v>0</v>
      </c>
      <c r="N39" s="363"/>
      <c r="O39" s="134">
        <v>0</v>
      </c>
      <c r="P39" s="753">
        <v>0</v>
      </c>
      <c r="R39" s="48"/>
      <c r="S39" s="48"/>
    </row>
    <row r="40" spans="1:21" ht="21.95" customHeight="1" x14ac:dyDescent="0.25">
      <c r="A40" s="50"/>
      <c r="B40" s="50"/>
      <c r="C40" s="51"/>
      <c r="E40" s="22" t="s">
        <v>195</v>
      </c>
      <c r="F40" s="2">
        <v>0</v>
      </c>
      <c r="G40" s="2">
        <v>0</v>
      </c>
      <c r="H40" s="329">
        <v>0</v>
      </c>
      <c r="I40" s="48">
        <v>0</v>
      </c>
      <c r="J40" s="366">
        <v>0</v>
      </c>
      <c r="K40" s="353"/>
      <c r="L40" s="366">
        <v>785.90999999999985</v>
      </c>
      <c r="M40">
        <v>0</v>
      </c>
      <c r="N40" s="363"/>
      <c r="O40" s="134">
        <v>1.29E-2</v>
      </c>
      <c r="P40" s="134">
        <v>0</v>
      </c>
      <c r="R40" s="48"/>
      <c r="S40" s="48"/>
    </row>
    <row r="41" spans="1:21" ht="21.95" customHeight="1" x14ac:dyDescent="0.25">
      <c r="A41" s="51"/>
      <c r="B41" s="155"/>
      <c r="C41" s="330"/>
      <c r="E41" s="22" t="s">
        <v>225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257.64999999999964</v>
      </c>
      <c r="M41">
        <v>0</v>
      </c>
      <c r="N41" s="363"/>
      <c r="O41" s="134">
        <v>0</v>
      </c>
      <c r="P41" s="753">
        <v>0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21137.586999999941</v>
      </c>
      <c r="M42">
        <v>0</v>
      </c>
      <c r="N42" s="363"/>
      <c r="O42" s="134">
        <v>0</v>
      </c>
      <c r="P42" s="753">
        <v>0</v>
      </c>
      <c r="Q42" s="437"/>
      <c r="R42" s="48"/>
      <c r="S42" s="48"/>
    </row>
    <row r="43" spans="1:21" ht="21.95" customHeight="1" x14ac:dyDescent="0.25">
      <c r="A43" s="51"/>
      <c r="B43" s="155"/>
      <c r="C43" s="330"/>
      <c r="E43" s="22" t="s">
        <v>172</v>
      </c>
      <c r="F43" s="2">
        <v>0</v>
      </c>
      <c r="G43" s="2">
        <v>0</v>
      </c>
      <c r="H43" s="329">
        <v>0</v>
      </c>
      <c r="I43" s="48">
        <v>0</v>
      </c>
      <c r="J43" s="366">
        <v>0</v>
      </c>
      <c r="K43" s="353"/>
      <c r="L43" s="366">
        <v>119.92000000000053</v>
      </c>
      <c r="M43">
        <v>0</v>
      </c>
      <c r="N43" s="363"/>
      <c r="O43" s="134">
        <v>3.6400000000000002E-2</v>
      </c>
      <c r="P43" s="753">
        <v>0</v>
      </c>
      <c r="Q43" s="148"/>
      <c r="R43" s="48"/>
    </row>
    <row r="44" spans="1:21" ht="21.95" customHeight="1" x14ac:dyDescent="0.25">
      <c r="A44" s="51"/>
      <c r="B44" s="51"/>
      <c r="C44" s="51"/>
      <c r="E44" s="22" t="s">
        <v>27</v>
      </c>
      <c r="F44" s="2">
        <v>0</v>
      </c>
      <c r="G44" s="2">
        <v>0</v>
      </c>
      <c r="H44" s="329">
        <v>0</v>
      </c>
      <c r="I44" s="48">
        <v>0</v>
      </c>
      <c r="J44" s="366">
        <v>0</v>
      </c>
      <c r="K44" s="353"/>
      <c r="L44" s="366">
        <v>1407.5400000000009</v>
      </c>
      <c r="M44">
        <v>0</v>
      </c>
      <c r="N44" s="2"/>
      <c r="O44" s="134">
        <v>3.0200000000000001E-2</v>
      </c>
      <c r="P44" s="134">
        <v>0</v>
      </c>
      <c r="R44" s="48"/>
      <c r="S44" s="48"/>
      <c r="T44" s="48"/>
    </row>
    <row r="45" spans="1:21" ht="21.95" customHeight="1" x14ac:dyDescent="0.25">
      <c r="A45" s="51"/>
      <c r="B45" s="51"/>
      <c r="C45" s="51"/>
      <c r="E45" s="22" t="s">
        <v>22</v>
      </c>
      <c r="F45" s="2">
        <v>0</v>
      </c>
      <c r="G45" s="2">
        <v>0</v>
      </c>
      <c r="H45" s="329">
        <v>0</v>
      </c>
      <c r="I45" s="48">
        <v>0</v>
      </c>
      <c r="J45" s="366">
        <v>0</v>
      </c>
      <c r="K45" s="353"/>
      <c r="L45" s="366">
        <v>3178.8000000000466</v>
      </c>
      <c r="M45">
        <v>0</v>
      </c>
      <c r="N45" s="363"/>
      <c r="O45" s="134">
        <v>2.07E-2</v>
      </c>
      <c r="P45" s="134">
        <v>0</v>
      </c>
      <c r="Q45" s="48"/>
      <c r="S45" s="48"/>
      <c r="T45" s="48"/>
    </row>
    <row r="46" spans="1:21" ht="21.95" customHeight="1" x14ac:dyDescent="0.25">
      <c r="A46" s="50"/>
      <c r="B46" s="51"/>
      <c r="C46" s="51"/>
      <c r="E46" s="22" t="s">
        <v>42</v>
      </c>
      <c r="F46" s="2">
        <v>0</v>
      </c>
      <c r="G46" s="2">
        <v>0</v>
      </c>
      <c r="H46" s="329">
        <v>0</v>
      </c>
      <c r="I46" s="48">
        <v>0</v>
      </c>
      <c r="J46" s="366">
        <v>0</v>
      </c>
      <c r="K46" s="353"/>
      <c r="L46" s="366">
        <v>128.08999999999833</v>
      </c>
      <c r="M46">
        <v>0</v>
      </c>
      <c r="N46" s="363"/>
      <c r="O46" s="134">
        <v>2.18E-2</v>
      </c>
      <c r="P46" s="753">
        <v>0</v>
      </c>
      <c r="R46" s="48"/>
      <c r="S46" s="48"/>
      <c r="T46" s="48"/>
    </row>
    <row r="47" spans="1:21" ht="21.95" customHeight="1" x14ac:dyDescent="0.25">
      <c r="A47" s="51"/>
      <c r="B47" s="51"/>
      <c r="C47" s="51"/>
      <c r="E47" s="22" t="s">
        <v>271</v>
      </c>
      <c r="F47" s="2">
        <v>0</v>
      </c>
      <c r="G47" s="2">
        <v>0</v>
      </c>
      <c r="H47" s="329">
        <v>0</v>
      </c>
      <c r="I47" s="48">
        <v>0</v>
      </c>
      <c r="J47" s="366">
        <v>0</v>
      </c>
      <c r="K47" s="353"/>
      <c r="L47" s="366">
        <v>427.92000000000007</v>
      </c>
      <c r="M47">
        <v>0</v>
      </c>
      <c r="N47" s="363"/>
      <c r="O47" s="134">
        <v>0</v>
      </c>
      <c r="P47" s="753">
        <v>0</v>
      </c>
      <c r="S47" s="48"/>
    </row>
    <row r="48" spans="1:21" ht="21.95" customHeight="1" x14ac:dyDescent="0.25">
      <c r="A48" s="50"/>
      <c r="B48" s="50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6">
        <v>0</v>
      </c>
      <c r="K48" s="353"/>
      <c r="L48" s="48">
        <v>160.82999999999993</v>
      </c>
      <c r="M48">
        <v>0</v>
      </c>
      <c r="N48" s="363"/>
      <c r="O48" s="134">
        <v>0</v>
      </c>
      <c r="P48" s="753">
        <v>0</v>
      </c>
      <c r="Q48" s="1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49">
        <v>0</v>
      </c>
      <c r="I49" s="48">
        <v>0</v>
      </c>
      <c r="J49" s="366">
        <v>0</v>
      </c>
      <c r="K49" s="353"/>
      <c r="L49" s="366">
        <v>1368.9000000000015</v>
      </c>
      <c r="M49">
        <v>0</v>
      </c>
      <c r="N49" s="2"/>
      <c r="O49" s="134">
        <v>1.14E-2</v>
      </c>
      <c r="P49" s="753">
        <v>0</v>
      </c>
      <c r="Q49" s="148"/>
      <c r="S49" s="48"/>
    </row>
    <row r="50" spans="1:22" ht="21.95" customHeight="1" x14ac:dyDescent="0.25">
      <c r="A50" s="50"/>
      <c r="B50" s="51"/>
      <c r="C50" s="51"/>
      <c r="E50" s="22" t="s">
        <v>8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121.94999999999982</v>
      </c>
      <c r="M50">
        <v>0</v>
      </c>
      <c r="N50" s="2"/>
      <c r="O50" s="134">
        <v>1.67E-2</v>
      </c>
      <c r="P50" s="753">
        <v>0</v>
      </c>
      <c r="Q50" s="148"/>
      <c r="S50" s="48"/>
    </row>
    <row r="51" spans="1:22" ht="21.95" customHeight="1" x14ac:dyDescent="0.25">
      <c r="A51" s="51"/>
      <c r="B51" s="51"/>
      <c r="C51" s="51"/>
      <c r="E51" s="22" t="s">
        <v>10</v>
      </c>
      <c r="F51" s="2">
        <v>0</v>
      </c>
      <c r="G51" s="2">
        <v>0</v>
      </c>
      <c r="H51" s="49">
        <v>0</v>
      </c>
      <c r="I51" s="48">
        <v>0</v>
      </c>
      <c r="J51" s="366">
        <v>0</v>
      </c>
      <c r="K51" s="353"/>
      <c r="L51" s="48">
        <v>1128.3800000000047</v>
      </c>
      <c r="M51">
        <v>0</v>
      </c>
      <c r="N51" s="2"/>
      <c r="O51" s="134">
        <v>1.2500000000000001E-2</v>
      </c>
      <c r="P51" s="753">
        <v>0</v>
      </c>
      <c r="Q51" s="48"/>
      <c r="R51" s="48"/>
      <c r="S51" s="48"/>
      <c r="T51" s="48"/>
      <c r="V51" s="48"/>
    </row>
    <row r="52" spans="1:22" ht="21.95" customHeight="1" x14ac:dyDescent="0.25">
      <c r="A52" s="50"/>
      <c r="B52" s="50"/>
      <c r="C52" s="51"/>
      <c r="E52" s="22" t="s">
        <v>224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4376.9599999999991</v>
      </c>
      <c r="M52">
        <v>0</v>
      </c>
      <c r="N52" s="2"/>
      <c r="O52" s="134">
        <v>4.0899999999999999E-2</v>
      </c>
      <c r="P52" s="753">
        <v>0</v>
      </c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329">
        <v>0</v>
      </c>
      <c r="I53" s="48">
        <v>0</v>
      </c>
      <c r="J53" s="366">
        <v>0</v>
      </c>
      <c r="K53" s="353"/>
      <c r="L53" s="366">
        <v>937.36999999999534</v>
      </c>
      <c r="M53">
        <v>0</v>
      </c>
      <c r="N53" s="363"/>
      <c r="O53" s="134">
        <v>0</v>
      </c>
      <c r="P53" s="134">
        <v>0</v>
      </c>
      <c r="R53" s="48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523.61999999999898</v>
      </c>
      <c r="M54">
        <v>0</v>
      </c>
      <c r="N54" s="363"/>
      <c r="O54" s="134">
        <v>1.67E-2</v>
      </c>
      <c r="P54" s="134">
        <v>0</v>
      </c>
      <c r="Q54" s="1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49">
        <v>0</v>
      </c>
      <c r="I55" s="48">
        <v>0</v>
      </c>
      <c r="J55" s="366">
        <v>0</v>
      </c>
      <c r="K55" s="353"/>
      <c r="L55" s="48">
        <v>-168.6200000000008</v>
      </c>
      <c r="M55">
        <v>0</v>
      </c>
      <c r="N55" s="363"/>
      <c r="O55" s="134">
        <v>2.18E-2</v>
      </c>
      <c r="P55" s="134">
        <v>0</v>
      </c>
      <c r="S55" s="48"/>
      <c r="T55" s="48"/>
    </row>
    <row r="56" spans="1:22" ht="21.95" customHeight="1" x14ac:dyDescent="0.25">
      <c r="A56" s="50"/>
      <c r="B56" s="51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6">
        <v>0</v>
      </c>
      <c r="K56" s="353"/>
      <c r="L56" s="366">
        <v>780.73999999999796</v>
      </c>
      <c r="M56">
        <v>0</v>
      </c>
      <c r="N56" s="363"/>
      <c r="O56" s="134">
        <v>1.8599999999999998E-2</v>
      </c>
      <c r="P56" s="753">
        <v>0</v>
      </c>
      <c r="R56" s="48"/>
      <c r="S56" s="48"/>
    </row>
    <row r="57" spans="1:22" ht="21.95" customHeight="1" x14ac:dyDescent="0.25">
      <c r="A57" s="51"/>
      <c r="B57" s="50"/>
      <c r="C57" s="51"/>
      <c r="E57" s="22" t="s">
        <v>13</v>
      </c>
      <c r="F57" s="2">
        <v>0</v>
      </c>
      <c r="G57" s="2">
        <v>0</v>
      </c>
      <c r="H57" s="49">
        <v>0</v>
      </c>
      <c r="I57" s="48">
        <v>0</v>
      </c>
      <c r="J57" s="366">
        <v>0</v>
      </c>
      <c r="K57" s="353"/>
      <c r="L57" s="366">
        <v>1461.5600000000013</v>
      </c>
      <c r="M57">
        <v>0</v>
      </c>
      <c r="N57" s="2"/>
      <c r="O57" s="134">
        <v>0</v>
      </c>
      <c r="P57" s="753">
        <v>0</v>
      </c>
      <c r="Q57" s="437"/>
      <c r="R57" s="48"/>
      <c r="S57" s="48"/>
    </row>
    <row r="58" spans="1:22" ht="21.95" customHeight="1" x14ac:dyDescent="0.25">
      <c r="A58" s="51"/>
      <c r="B58" s="51"/>
      <c r="C58" s="51"/>
      <c r="E58" s="22" t="s">
        <v>52</v>
      </c>
      <c r="F58" s="2">
        <v>0</v>
      </c>
      <c r="G58" s="2">
        <v>0</v>
      </c>
      <c r="H58" s="49">
        <v>0</v>
      </c>
      <c r="I58" s="48">
        <v>0</v>
      </c>
      <c r="J58" s="366">
        <v>0</v>
      </c>
      <c r="K58" s="353"/>
      <c r="L58" s="48">
        <v>1056.739999999998</v>
      </c>
      <c r="M58">
        <v>0</v>
      </c>
      <c r="N58" s="363"/>
      <c r="O58" s="134">
        <v>2.1999999999999999E-2</v>
      </c>
      <c r="P58" s="134">
        <v>0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1198.4699999999971</v>
      </c>
      <c r="M59">
        <v>0</v>
      </c>
      <c r="N59" s="363"/>
      <c r="O59" s="134">
        <v>1.7600000000000001E-2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63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257.30999999999949</v>
      </c>
      <c r="M60">
        <v>0</v>
      </c>
      <c r="N60" s="363"/>
      <c r="O60" s="134">
        <v>1.38E-2</v>
      </c>
      <c r="P60" s="753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9</v>
      </c>
      <c r="F61" s="2">
        <v>0</v>
      </c>
      <c r="G61" s="2">
        <v>0</v>
      </c>
      <c r="H61" s="329">
        <v>0</v>
      </c>
      <c r="I61" s="48">
        <v>0</v>
      </c>
      <c r="J61" s="366">
        <v>-8332.1133333333346</v>
      </c>
      <c r="K61" s="353"/>
      <c r="L61" s="366">
        <v>-7897.1833333333343</v>
      </c>
      <c r="M61">
        <v>0</v>
      </c>
      <c r="N61" s="363"/>
      <c r="O61" s="134">
        <v>0.04</v>
      </c>
      <c r="P61" s="753">
        <v>0</v>
      </c>
      <c r="R61" s="48"/>
    </row>
    <row r="62" spans="1:22" ht="21.95" customHeight="1" x14ac:dyDescent="0.25">
      <c r="A62" s="50"/>
      <c r="B62" s="50"/>
      <c r="C62" s="51"/>
      <c r="E62" s="22" t="s">
        <v>53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48">
        <v>33.940000000000055</v>
      </c>
      <c r="M62">
        <v>0</v>
      </c>
      <c r="N62" s="2"/>
      <c r="O62" s="134">
        <v>7.4000000000000003E-3</v>
      </c>
      <c r="P62" s="753">
        <v>0</v>
      </c>
      <c r="R62" s="48"/>
      <c r="S62" s="48"/>
    </row>
    <row r="63" spans="1:22" ht="21.95" customHeight="1" x14ac:dyDescent="0.25">
      <c r="A63" s="50"/>
      <c r="B63" s="50"/>
      <c r="C63" s="50"/>
      <c r="E63" s="22" t="s">
        <v>56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36.819999999999709</v>
      </c>
      <c r="M63">
        <v>0</v>
      </c>
      <c r="N63" s="363"/>
      <c r="O63" s="134">
        <v>4.2999999999999997E-2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0</v>
      </c>
      <c r="F64" s="2">
        <v>0</v>
      </c>
      <c r="G64" s="2">
        <v>0</v>
      </c>
      <c r="H64" s="329">
        <v>0</v>
      </c>
      <c r="I64" s="429">
        <v>0</v>
      </c>
      <c r="J64" s="366">
        <v>0</v>
      </c>
      <c r="K64" s="353"/>
      <c r="L64" s="366">
        <v>465.57999999999993</v>
      </c>
      <c r="M64">
        <v>0</v>
      </c>
      <c r="N64" s="363"/>
      <c r="O64" s="134">
        <v>3.8999999999999998E-3</v>
      </c>
      <c r="P64" s="134">
        <v>0</v>
      </c>
      <c r="Q64" s="437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39</v>
      </c>
      <c r="F65" s="2">
        <v>0</v>
      </c>
      <c r="G65" s="2">
        <v>0</v>
      </c>
      <c r="H65" s="329">
        <v>0</v>
      </c>
      <c r="I65" s="48">
        <v>0</v>
      </c>
      <c r="J65" s="366">
        <v>0</v>
      </c>
      <c r="K65" s="353"/>
      <c r="L65" s="366">
        <v>529.88000000000284</v>
      </c>
      <c r="M65">
        <v>0</v>
      </c>
      <c r="N65" s="363"/>
      <c r="O65" s="134">
        <v>2.3E-2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54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114.84999999999991</v>
      </c>
      <c r="M66">
        <v>0</v>
      </c>
      <c r="N66" s="363"/>
      <c r="O66" s="134">
        <v>2.35E-2</v>
      </c>
      <c r="P66" s="134">
        <v>0</v>
      </c>
    </row>
    <row r="67" spans="1:20" ht="21.95" customHeight="1" x14ac:dyDescent="0.25">
      <c r="A67" s="50"/>
      <c r="B67" s="50"/>
      <c r="C67" s="51"/>
      <c r="E67" s="22" t="s">
        <v>51</v>
      </c>
      <c r="F67" s="2">
        <v>0</v>
      </c>
      <c r="G67" s="2">
        <v>0</v>
      </c>
      <c r="H67" s="329">
        <v>0</v>
      </c>
      <c r="I67" s="48">
        <v>0</v>
      </c>
      <c r="J67" s="366">
        <v>0</v>
      </c>
      <c r="K67" s="353"/>
      <c r="L67" s="366">
        <v>176.70000000000073</v>
      </c>
      <c r="M67">
        <v>0</v>
      </c>
      <c r="N67" s="363"/>
      <c r="O67" s="134">
        <v>1.52E-2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29"/>
      <c r="J68" s="366"/>
      <c r="K68" s="353"/>
      <c r="L68" s="366"/>
      <c r="N68" s="363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7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72" priority="192">
      <formula>$H2=0</formula>
    </cfRule>
  </conditionalFormatting>
  <conditionalFormatting sqref="J2:K4 J67:K200 J6:K6 J21:K58 J12:K19">
    <cfRule type="expression" dxfId="1871" priority="193">
      <formula>$J2=0</formula>
    </cfRule>
  </conditionalFormatting>
  <conditionalFormatting sqref="L67:L1048576 L1:L58">
    <cfRule type="expression" dxfId="1870" priority="191">
      <formula>$L2=0</formula>
    </cfRule>
  </conditionalFormatting>
  <conditionalFormatting sqref="M1">
    <cfRule type="expression" dxfId="1869" priority="187">
      <formula>$L2=0</formula>
    </cfRule>
  </conditionalFormatting>
  <conditionalFormatting sqref="J2:K4 J6:K6 J21:K58 J12:K19">
    <cfRule type="expression" dxfId="1868" priority="235">
      <formula>$J2&gt;0</formula>
    </cfRule>
  </conditionalFormatting>
  <conditionalFormatting sqref="L2:L58">
    <cfRule type="expression" dxfId="1867" priority="189">
      <formula>$L2&lt;0</formula>
    </cfRule>
    <cfRule type="expression" dxfId="1866" priority="190">
      <formula>$L2&gt;0</formula>
    </cfRule>
  </conditionalFormatting>
  <conditionalFormatting sqref="J2:K4 J67:K458 J6:K6 J21:K58 J12:K19">
    <cfRule type="expression" dxfId="1865" priority="234">
      <formula>$J2&lt;0</formula>
    </cfRule>
  </conditionalFormatting>
  <conditionalFormatting sqref="P67:P1048576 P1">
    <cfRule type="expression" dxfId="186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63" priority="163">
      <formula>$H59=0</formula>
    </cfRule>
  </conditionalFormatting>
  <conditionalFormatting sqref="J59:K59">
    <cfRule type="expression" dxfId="1862" priority="164">
      <formula>$J59=0</formula>
    </cfRule>
  </conditionalFormatting>
  <conditionalFormatting sqref="L59">
    <cfRule type="expression" dxfId="1861" priority="162">
      <formula>$L60=0</formula>
    </cfRule>
  </conditionalFormatting>
  <conditionalFormatting sqref="J59:K59">
    <cfRule type="expression" dxfId="1860" priority="166">
      <formula>$J59&gt;0</formula>
    </cfRule>
  </conditionalFormatting>
  <conditionalFormatting sqref="L59">
    <cfRule type="expression" dxfId="1859" priority="160">
      <formula>$L59&lt;0</formula>
    </cfRule>
    <cfRule type="expression" dxfId="1858" priority="161">
      <formula>$L59&gt;0</formula>
    </cfRule>
  </conditionalFormatting>
  <conditionalFormatting sqref="J59:K59">
    <cfRule type="expression" dxfId="1857" priority="165">
      <formula>$J59&lt;0</formula>
    </cfRule>
  </conditionalFormatting>
  <conditionalFormatting sqref="E5 H5:I5">
    <cfRule type="expression" dxfId="1856" priority="141">
      <formula>$H5=0</formula>
    </cfRule>
  </conditionalFormatting>
  <conditionalFormatting sqref="J5:K5">
    <cfRule type="expression" dxfId="1855" priority="142">
      <formula>$J5=0</formula>
    </cfRule>
  </conditionalFormatting>
  <conditionalFormatting sqref="J5:K5">
    <cfRule type="expression" dxfId="1854" priority="144">
      <formula>$J5&gt;0</formula>
    </cfRule>
  </conditionalFormatting>
  <conditionalFormatting sqref="J5:K5">
    <cfRule type="expression" dxfId="1853" priority="143">
      <formula>$J5&lt;0</formula>
    </cfRule>
  </conditionalFormatting>
  <conditionalFormatting sqref="E7 H7:I7">
    <cfRule type="expression" dxfId="1852" priority="130">
      <formula>$H7=0</formula>
    </cfRule>
  </conditionalFormatting>
  <conditionalFormatting sqref="J7:K7">
    <cfRule type="expression" dxfId="1851" priority="131">
      <formula>$J7=0</formula>
    </cfRule>
  </conditionalFormatting>
  <conditionalFormatting sqref="J7:K7">
    <cfRule type="expression" dxfId="1850" priority="133">
      <formula>$J7&gt;0</formula>
    </cfRule>
  </conditionalFormatting>
  <conditionalFormatting sqref="J7:K7">
    <cfRule type="expression" dxfId="1849" priority="132">
      <formula>$J7&lt;0</formula>
    </cfRule>
  </conditionalFormatting>
  <conditionalFormatting sqref="E60 H60:I60">
    <cfRule type="expression" dxfId="1848" priority="119">
      <formula>$H60=0</formula>
    </cfRule>
  </conditionalFormatting>
  <conditionalFormatting sqref="J60:K60">
    <cfRule type="expression" dxfId="1847" priority="120">
      <formula>$J60=0</formula>
    </cfRule>
  </conditionalFormatting>
  <conditionalFormatting sqref="L60">
    <cfRule type="expression" dxfId="1846" priority="118">
      <formula>$L61=0</formula>
    </cfRule>
  </conditionalFormatting>
  <conditionalFormatting sqref="J60:K60">
    <cfRule type="expression" dxfId="1845" priority="122">
      <formula>$J60&gt;0</formula>
    </cfRule>
  </conditionalFormatting>
  <conditionalFormatting sqref="L60">
    <cfRule type="expression" dxfId="1844" priority="116">
      <formula>$L60&lt;0</formula>
    </cfRule>
    <cfRule type="expression" dxfId="1843" priority="117">
      <formula>$L60&gt;0</formula>
    </cfRule>
  </conditionalFormatting>
  <conditionalFormatting sqref="J60:K60">
    <cfRule type="expression" dxfId="1842" priority="121">
      <formula>$J60&lt;0</formula>
    </cfRule>
  </conditionalFormatting>
  <conditionalFormatting sqref="E62 H62:I62">
    <cfRule type="expression" dxfId="1841" priority="108">
      <formula>$H62=0</formula>
    </cfRule>
  </conditionalFormatting>
  <conditionalFormatting sqref="J62:K62">
    <cfRule type="expression" dxfId="1840" priority="109">
      <formula>$J62=0</formula>
    </cfRule>
  </conditionalFormatting>
  <conditionalFormatting sqref="L62">
    <cfRule type="expression" dxfId="1839" priority="107">
      <formula>$L63=0</formula>
    </cfRule>
  </conditionalFormatting>
  <conditionalFormatting sqref="J62:K62">
    <cfRule type="expression" dxfId="1838" priority="111">
      <formula>$J62&gt;0</formula>
    </cfRule>
  </conditionalFormatting>
  <conditionalFormatting sqref="L62">
    <cfRule type="expression" dxfId="1837" priority="105">
      <formula>$L62&lt;0</formula>
    </cfRule>
    <cfRule type="expression" dxfId="1836" priority="106">
      <formula>$L62&gt;0</formula>
    </cfRule>
  </conditionalFormatting>
  <conditionalFormatting sqref="J62:K62">
    <cfRule type="expression" dxfId="1835" priority="110">
      <formula>$J62&lt;0</formula>
    </cfRule>
  </conditionalFormatting>
  <conditionalFormatting sqref="E61 H61:I61">
    <cfRule type="expression" dxfId="1834" priority="97">
      <formula>$H61=0</formula>
    </cfRule>
  </conditionalFormatting>
  <conditionalFormatting sqref="J61:K61">
    <cfRule type="expression" dxfId="1833" priority="98">
      <formula>$J61=0</formula>
    </cfRule>
  </conditionalFormatting>
  <conditionalFormatting sqref="L61">
    <cfRule type="expression" dxfId="1832" priority="96">
      <formula>$L62=0</formula>
    </cfRule>
  </conditionalFormatting>
  <conditionalFormatting sqref="J61:K61">
    <cfRule type="expression" dxfId="1831" priority="100">
      <formula>$J61&gt;0</formula>
    </cfRule>
  </conditionalFormatting>
  <conditionalFormatting sqref="L61">
    <cfRule type="expression" dxfId="1830" priority="94">
      <formula>$L61&lt;0</formula>
    </cfRule>
    <cfRule type="expression" dxfId="1829" priority="95">
      <formula>$L61&gt;0</formula>
    </cfRule>
  </conditionalFormatting>
  <conditionalFormatting sqref="J61:K61">
    <cfRule type="expression" dxfId="1828" priority="99">
      <formula>$J61&lt;0</formula>
    </cfRule>
  </conditionalFormatting>
  <conditionalFormatting sqref="E8 H8:I8">
    <cfRule type="expression" dxfId="1827" priority="82">
      <formula>$H8=0</formula>
    </cfRule>
  </conditionalFormatting>
  <conditionalFormatting sqref="J8:K8">
    <cfRule type="expression" dxfId="1826" priority="83">
      <formula>$J8=0</formula>
    </cfRule>
  </conditionalFormatting>
  <conditionalFormatting sqref="J8:K8">
    <cfRule type="expression" dxfId="1825" priority="85">
      <formula>$J8&gt;0</formula>
    </cfRule>
  </conditionalFormatting>
  <conditionalFormatting sqref="J8:K8">
    <cfRule type="expression" dxfId="1824" priority="84">
      <formula>$J8&lt;0</formula>
    </cfRule>
  </conditionalFormatting>
  <conditionalFormatting sqref="E63 H63:I63">
    <cfRule type="expression" dxfId="1823" priority="72">
      <formula>$H63=0</formula>
    </cfRule>
  </conditionalFormatting>
  <conditionalFormatting sqref="J63:K63">
    <cfRule type="expression" dxfId="1822" priority="73">
      <formula>$J63=0</formula>
    </cfRule>
  </conditionalFormatting>
  <conditionalFormatting sqref="L63">
    <cfRule type="expression" dxfId="1821" priority="71">
      <formula>$L64=0</formula>
    </cfRule>
  </conditionalFormatting>
  <conditionalFormatting sqref="J63:K63">
    <cfRule type="expression" dxfId="1820" priority="75">
      <formula>$J63&gt;0</formula>
    </cfRule>
  </conditionalFormatting>
  <conditionalFormatting sqref="L63">
    <cfRule type="expression" dxfId="1819" priority="69">
      <formula>$L63&lt;0</formula>
    </cfRule>
    <cfRule type="expression" dxfId="1818" priority="70">
      <formula>$L63&gt;0</formula>
    </cfRule>
  </conditionalFormatting>
  <conditionalFormatting sqref="J63:K63">
    <cfRule type="expression" dxfId="1817" priority="74">
      <formula>$J63&lt;0</formula>
    </cfRule>
  </conditionalFormatting>
  <conditionalFormatting sqref="E20 H20:I20">
    <cfRule type="expression" dxfId="1816" priority="62">
      <formula>$H20=0</formula>
    </cfRule>
  </conditionalFormatting>
  <conditionalFormatting sqref="J20:K20">
    <cfRule type="expression" dxfId="1815" priority="63">
      <formula>$J20=0</formula>
    </cfRule>
  </conditionalFormatting>
  <conditionalFormatting sqref="J20:K20">
    <cfRule type="expression" dxfId="1814" priority="65">
      <formula>$J20&gt;0</formula>
    </cfRule>
  </conditionalFormatting>
  <conditionalFormatting sqref="J20:K20">
    <cfRule type="expression" dxfId="1813" priority="64">
      <formula>$J20&lt;0</formula>
    </cfRule>
  </conditionalFormatting>
  <conditionalFormatting sqref="E64 H64:I64">
    <cfRule type="expression" dxfId="1812" priority="53">
      <formula>$H64=0</formula>
    </cfRule>
  </conditionalFormatting>
  <conditionalFormatting sqref="J64:K64">
    <cfRule type="expression" dxfId="1811" priority="54">
      <formula>$J64=0</formula>
    </cfRule>
  </conditionalFormatting>
  <conditionalFormatting sqref="L64">
    <cfRule type="expression" dxfId="1810" priority="52">
      <formula>$L65=0</formula>
    </cfRule>
  </conditionalFormatting>
  <conditionalFormatting sqref="J64:K64">
    <cfRule type="expression" dxfId="1809" priority="56">
      <formula>$J64&gt;0</formula>
    </cfRule>
  </conditionalFormatting>
  <conditionalFormatting sqref="L64">
    <cfRule type="expression" dxfId="1808" priority="50">
      <formula>$L64&lt;0</formula>
    </cfRule>
    <cfRule type="expression" dxfId="1807" priority="51">
      <formula>$L64&gt;0</formula>
    </cfRule>
  </conditionalFormatting>
  <conditionalFormatting sqref="J64:K64">
    <cfRule type="expression" dxfId="1806" priority="55">
      <formula>$J64&lt;0</formula>
    </cfRule>
  </conditionalFormatting>
  <conditionalFormatting sqref="E65 H65:I65">
    <cfRule type="expression" dxfId="1805" priority="46">
      <formula>$H65=0</formula>
    </cfRule>
  </conditionalFormatting>
  <conditionalFormatting sqref="J65:K65">
    <cfRule type="expression" dxfId="1804" priority="47">
      <formula>$J65=0</formula>
    </cfRule>
  </conditionalFormatting>
  <conditionalFormatting sqref="L65">
    <cfRule type="expression" dxfId="1803" priority="45">
      <formula>$L66=0</formula>
    </cfRule>
  </conditionalFormatting>
  <conditionalFormatting sqref="J65:K65">
    <cfRule type="expression" dxfId="1802" priority="49">
      <formula>$J65&gt;0</formula>
    </cfRule>
  </conditionalFormatting>
  <conditionalFormatting sqref="L65">
    <cfRule type="expression" dxfId="1801" priority="43">
      <formula>$L65&lt;0</formula>
    </cfRule>
    <cfRule type="expression" dxfId="1800" priority="44">
      <formula>$L65&gt;0</formula>
    </cfRule>
  </conditionalFormatting>
  <conditionalFormatting sqref="J65:K65">
    <cfRule type="expression" dxfId="1799" priority="48">
      <formula>$J65&lt;0</formula>
    </cfRule>
  </conditionalFormatting>
  <conditionalFormatting sqref="E11 H11:I11">
    <cfRule type="expression" dxfId="1798" priority="37">
      <formula>$H11=0</formula>
    </cfRule>
  </conditionalFormatting>
  <conditionalFormatting sqref="J11:K11">
    <cfRule type="expression" dxfId="1797" priority="38">
      <formula>$J11=0</formula>
    </cfRule>
  </conditionalFormatting>
  <conditionalFormatting sqref="J11:K11">
    <cfRule type="expression" dxfId="1796" priority="40">
      <formula>$J11&gt;0</formula>
    </cfRule>
  </conditionalFormatting>
  <conditionalFormatting sqref="J11:K11">
    <cfRule type="expression" dxfId="1795" priority="39">
      <formula>$J11&lt;0</formula>
    </cfRule>
  </conditionalFormatting>
  <conditionalFormatting sqref="E9 H9:I9">
    <cfRule type="expression" dxfId="1794" priority="30">
      <formula>$H9=0</formula>
    </cfRule>
  </conditionalFormatting>
  <conditionalFormatting sqref="J9:K9">
    <cfRule type="expression" dxfId="1793" priority="31">
      <formula>$J9=0</formula>
    </cfRule>
  </conditionalFormatting>
  <conditionalFormatting sqref="J9:K9">
    <cfRule type="expression" dxfId="1792" priority="33">
      <formula>$J9&gt;0</formula>
    </cfRule>
  </conditionalFormatting>
  <conditionalFormatting sqref="J9:K9">
    <cfRule type="expression" dxfId="1791" priority="32">
      <formula>$J9&lt;0</formula>
    </cfRule>
  </conditionalFormatting>
  <conditionalFormatting sqref="E66 H66:I66">
    <cfRule type="expression" dxfId="1790" priority="21">
      <formula>$H66=0</formula>
    </cfRule>
  </conditionalFormatting>
  <conditionalFormatting sqref="J66:K66">
    <cfRule type="expression" dxfId="1789" priority="22">
      <formula>$J66=0</formula>
    </cfRule>
  </conditionalFormatting>
  <conditionalFormatting sqref="L66">
    <cfRule type="expression" dxfId="1788" priority="20">
      <formula>$L67=0</formula>
    </cfRule>
  </conditionalFormatting>
  <conditionalFormatting sqref="J66:K66">
    <cfRule type="expression" dxfId="1787" priority="24">
      <formula>$J66&gt;0</formula>
    </cfRule>
  </conditionalFormatting>
  <conditionalFormatting sqref="L66">
    <cfRule type="expression" dxfId="1786" priority="18">
      <formula>$L66&lt;0</formula>
    </cfRule>
    <cfRule type="expression" dxfId="1785" priority="19">
      <formula>$L66&gt;0</formula>
    </cfRule>
  </conditionalFormatting>
  <conditionalFormatting sqref="J66:K66">
    <cfRule type="expression" dxfId="178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83" priority="12">
      <formula>$H10=0</formula>
    </cfRule>
  </conditionalFormatting>
  <conditionalFormatting sqref="J10:K10">
    <cfRule type="expression" dxfId="1782" priority="13">
      <formula>$J10=0</formula>
    </cfRule>
  </conditionalFormatting>
  <conditionalFormatting sqref="J10:K10">
    <cfRule type="expression" dxfId="1781" priority="15">
      <formula>$J10&gt;0</formula>
    </cfRule>
  </conditionalFormatting>
  <conditionalFormatting sqref="J10:K10">
    <cfRule type="expression" dxfId="1780" priority="14">
      <formula>$J10&lt;0</formula>
    </cfRule>
  </conditionalFormatting>
  <conditionalFormatting sqref="E26:E28 E30 E45:E49 E36:E43">
    <cfRule type="expression" dxfId="1779" priority="8">
      <formula>$H26=0</formula>
    </cfRule>
  </conditionalFormatting>
  <conditionalFormatting sqref="E29">
    <cfRule type="expression" dxfId="1778" priority="7">
      <formula>$H29=0</formula>
    </cfRule>
  </conditionalFormatting>
  <conditionalFormatting sqref="E31">
    <cfRule type="expression" dxfId="1777" priority="6">
      <formula>$H31=0</formula>
    </cfRule>
  </conditionalFormatting>
  <conditionalFormatting sqref="E32">
    <cfRule type="expression" dxfId="1776" priority="5">
      <formula>$H32=0</formula>
    </cfRule>
  </conditionalFormatting>
  <conditionalFormatting sqref="E44">
    <cfRule type="expression" dxfId="1775" priority="4">
      <formula>$H44=0</formula>
    </cfRule>
  </conditionalFormatting>
  <conditionalFormatting sqref="E35">
    <cfRule type="expression" dxfId="1774" priority="3">
      <formula>$H35=0</formula>
    </cfRule>
  </conditionalFormatting>
  <conditionalFormatting sqref="E33">
    <cfRule type="expression" dxfId="1773" priority="2">
      <formula>$H33=0</formula>
    </cfRule>
  </conditionalFormatting>
  <conditionalFormatting sqref="E34">
    <cfRule type="expression" dxfId="1772" priority="1">
      <formula>$H34=0</formula>
    </cfRule>
  </conditionalFormatting>
  <hyperlinks>
    <hyperlink ref="E20" location="BIIB!A1" display="BIIB"/>
    <hyperlink ref="E21" location="MYL!A1" display="MYL"/>
    <hyperlink ref="E9" location="SIG!A1" display="SIG"/>
    <hyperlink ref="E22" location="AAPL!A1" display="AAPL"/>
    <hyperlink ref="E23" location="AXP!A1" display="AXP"/>
    <hyperlink ref="E24" location="DG!A1" display="DG"/>
    <hyperlink ref="E25" location="PINC!A1" display="PINC"/>
    <hyperlink ref="E26" location="FOXA!A1" display="FOXA"/>
    <hyperlink ref="E11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15" location="GE!A1" display="GE"/>
    <hyperlink ref="E3" location="KR!A1" display="KR"/>
    <hyperlink ref="E35" location="F!A1" display="F"/>
    <hyperlink ref="E36" location="JNJ!A1" display="JNJ"/>
    <hyperlink ref="E10" location="ULTA!A1" display="ULTA"/>
    <hyperlink ref="E8" location="AAP!A1" display="AAP"/>
    <hyperlink ref="E17" location="COST!A1" display="COST"/>
    <hyperlink ref="E37" location="CPN!A1" display="CPN"/>
    <hyperlink ref="E38" location="EW!A1" display="EW"/>
    <hyperlink ref="E18" location="TJX!A1" display="TJX"/>
    <hyperlink ref="E14" location="WBA!A1" display="WBA"/>
    <hyperlink ref="E39" location="AZO!A1" display="AZO"/>
    <hyperlink ref="E40" location="NKE!A1" display="NKE"/>
    <hyperlink ref="E7" location="MOS!A1" display="MOS"/>
    <hyperlink ref="E41" location="VGK!A1" display="VGK"/>
    <hyperlink ref="E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19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61" location="FTR!A1" display="FTR"/>
    <hyperlink ref="E5" location="GILD!A1" display="GILD"/>
    <hyperlink ref="E62" location="WWD!A1" display="WWD"/>
    <hyperlink ref="E16" location="GIS!A1" display="GIS"/>
    <hyperlink ref="E63" location="GM!A1" display="GM"/>
    <hyperlink ref="E64" location="TMO!A1" display="TMO"/>
    <hyperlink ref="E65" location="TKR!A1" display="TKR"/>
    <hyperlink ref="E66" location="UTX!A1" display="UTX"/>
    <hyperlink ref="E6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J261" sqref="J26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59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59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59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59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59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59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1053.6700000000005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49665.624666668242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48407.114666668313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48405.590000000026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4.6666682901559398E-3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/>
      <c r="T288" s="417"/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1053.6700000000005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771" priority="7">
      <formula>#REF!&gt;0</formula>
    </cfRule>
    <cfRule type="expression" dxfId="177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3"/>
  <sheetViews>
    <sheetView topLeftCell="D1" zoomScaleNormal="100" workbookViewId="0">
      <pane ySplit="1" topLeftCell="A542" activePane="bottomLeft" state="frozen"/>
      <selection pane="bottomLeft" activeCell="S560" sqref="S56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840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48405.590000000026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>K552/I551</f>
        <v>-5.6309853286610791E-3</v>
      </c>
      <c r="M552" s="182">
        <f t="shared" ref="M552" si="2120">I552-J552</f>
        <v>48273.530000000028</v>
      </c>
      <c r="N552" s="184">
        <f t="shared" ref="N552" si="2121">M552/J552</f>
        <v>0.16646044827586218</v>
      </c>
      <c r="O552" s="183">
        <f t="shared" ref="O552" si="2122">N552/(A552/365.25)</f>
        <v>7.0451539667159516E-2</v>
      </c>
      <c r="P552" s="182" t="b">
        <f t="shared" ref="P552" si="2123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4">I552-R552</f>
        <v>117391.53000000003</v>
      </c>
      <c r="T552" s="173">
        <v>-31384</v>
      </c>
      <c r="U552" s="173">
        <f t="shared" ref="U552" si="2125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6">N552/W552</f>
        <v>0.57302533875728567</v>
      </c>
    </row>
    <row r="553" spans="1:24" ht="20.100000000000001" customHeight="1" x14ac:dyDescent="0.25">
      <c r="A553" s="163">
        <f t="shared" ref="A553" si="2127">B553-$B$2</f>
        <v>864</v>
      </c>
      <c r="B553" s="172">
        <v>43097</v>
      </c>
      <c r="C553" s="215">
        <v>2687.54</v>
      </c>
      <c r="D553" s="171">
        <f t="shared" ref="D553" si="2128">(C553-C552)/C552</f>
        <v>1.8340279279212386E-3</v>
      </c>
      <c r="E553" s="209">
        <f t="shared" ref="E553" si="2129">(C553-$C$2)/$C$2</f>
        <v>0.27829569452635977</v>
      </c>
      <c r="F553" s="219">
        <v>6950.16</v>
      </c>
      <c r="G553" s="171">
        <f t="shared" ref="G553" si="2130">(F553-F552)/F552</f>
        <v>1.560669401801028E-3</v>
      </c>
      <c r="H553" s="203">
        <f t="shared" ref="H553" si="2131">(F553-F$2)/F$2</f>
        <v>0.36499793782037437</v>
      </c>
      <c r="I553" s="221">
        <v>338405.59</v>
      </c>
      <c r="J553" s="173">
        <v>290000</v>
      </c>
      <c r="K553" s="173">
        <f t="shared" ref="K553" si="2132">I553-I552-J553+J552</f>
        <v>132.05999999999767</v>
      </c>
      <c r="L553" s="171">
        <f>K553/I552</f>
        <v>3.9039412868041335E-4</v>
      </c>
      <c r="M553" s="182">
        <f t="shared" ref="M553" si="2133">I553-J553</f>
        <v>48405.590000000026</v>
      </c>
      <c r="N553" s="184">
        <f t="shared" ref="N553" si="2134">M553/J553</f>
        <v>0.16691582758620699</v>
      </c>
      <c r="O553" s="183">
        <f t="shared" ref="O553" si="2135">N553/(A553/365.25)</f>
        <v>7.0562506974377437E-2</v>
      </c>
      <c r="P553" s="182" t="b">
        <f t="shared" ref="P553" si="2136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7">I553-R553</f>
        <v>119245.49000000002</v>
      </c>
      <c r="T553" s="173">
        <v>-31468</v>
      </c>
      <c r="U553" s="173">
        <f t="shared" ref="U553" si="2138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39">N553/W553</f>
        <v>0.57511594908916031</v>
      </c>
    </row>
  </sheetData>
  <conditionalFormatting sqref="D3:D55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5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0" t="s">
        <v>78</v>
      </c>
      <c r="P42" s="76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769" priority="58">
      <formula>F19&gt;0</formula>
    </cfRule>
    <cfRule type="expression" dxfId="17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67" priority="47">
      <formula>H25&gt;0</formula>
    </cfRule>
    <cfRule type="expression" dxfId="1766" priority="48">
      <formula>H25&lt;0</formula>
    </cfRule>
  </conditionalFormatting>
  <conditionalFormatting sqref="M39">
    <cfRule type="expression" dxfId="1765" priority="45">
      <formula>M39&gt;0</formula>
    </cfRule>
    <cfRule type="expression" dxfId="1764" priority="46">
      <formula>M39&lt;0</formula>
    </cfRule>
  </conditionalFormatting>
  <conditionalFormatting sqref="F61:F67">
    <cfRule type="expression" dxfId="1763" priority="43">
      <formula>F61&gt;0</formula>
    </cfRule>
    <cfRule type="expression" dxfId="1762" priority="44">
      <formula>F61&lt;0</formula>
    </cfRule>
  </conditionalFormatting>
  <conditionalFormatting sqref="H61:H67">
    <cfRule type="expression" dxfId="1761" priority="41">
      <formula>H61&gt;0</formula>
    </cfRule>
    <cfRule type="expression" dxfId="1760" priority="42">
      <formula>H61&lt;0</formula>
    </cfRule>
  </conditionalFormatting>
  <conditionalFormatting sqref="F21:F24">
    <cfRule type="expression" dxfId="1759" priority="39">
      <formula>F21&gt;0</formula>
    </cfRule>
    <cfRule type="expression" dxfId="1758" priority="40">
      <formula>F21&lt;0</formula>
    </cfRule>
  </conditionalFormatting>
  <conditionalFormatting sqref="H21:H24">
    <cfRule type="expression" dxfId="1757" priority="37">
      <formula>H21&gt;0</formula>
    </cfRule>
    <cfRule type="expression" dxfId="1756" priority="38">
      <formula>H21&lt;0</formula>
    </cfRule>
  </conditionalFormatting>
  <conditionalFormatting sqref="I25:I28">
    <cfRule type="expression" dxfId="1755" priority="31">
      <formula>I25&gt;0</formula>
    </cfRule>
    <cfRule type="expression" dxfId="1754" priority="32">
      <formula>I25&lt;0</formula>
    </cfRule>
  </conditionalFormatting>
  <conditionalFormatting sqref="I21:I24">
    <cfRule type="expression" dxfId="1753" priority="29">
      <formula>I21&gt;0</formula>
    </cfRule>
    <cfRule type="expression" dxfId="1752" priority="30">
      <formula>I21&lt;0</formula>
    </cfRule>
  </conditionalFormatting>
  <conditionalFormatting sqref="H29">
    <cfRule type="expression" dxfId="1751" priority="27">
      <formula>H29&gt;0</formula>
    </cfRule>
    <cfRule type="expression" dxfId="1750" priority="28">
      <formula>H29&lt;0</formula>
    </cfRule>
  </conditionalFormatting>
  <conditionalFormatting sqref="H30">
    <cfRule type="expression" dxfId="1749" priority="25">
      <formula>H30&gt;0</formula>
    </cfRule>
    <cfRule type="expression" dxfId="1748" priority="26">
      <formula>H30&lt;0</formula>
    </cfRule>
  </conditionalFormatting>
  <conditionalFormatting sqref="H31">
    <cfRule type="expression" dxfId="1747" priority="23">
      <formula>H31&gt;0</formula>
    </cfRule>
    <cfRule type="expression" dxfId="1746" priority="24">
      <formula>H31&lt;0</formula>
    </cfRule>
  </conditionalFormatting>
  <conditionalFormatting sqref="Q7">
    <cfRule type="expression" dxfId="1745" priority="21">
      <formula>Q7&gt;0</formula>
    </cfRule>
    <cfRule type="expression" dxfId="1744" priority="22">
      <formula>Q7&lt;0</formula>
    </cfRule>
  </conditionalFormatting>
  <conditionalFormatting sqref="Q8">
    <cfRule type="expression" dxfId="1743" priority="19">
      <formula>Q8&gt;0</formula>
    </cfRule>
    <cfRule type="expression" dxfId="1742" priority="20">
      <formula>Q8&lt;0</formula>
    </cfRule>
  </conditionalFormatting>
  <conditionalFormatting sqref="F73:F82">
    <cfRule type="expression" dxfId="1741" priority="17">
      <formula>F73&gt;0</formula>
    </cfRule>
    <cfRule type="expression" dxfId="1740" priority="18">
      <formula>F73&lt;0</formula>
    </cfRule>
  </conditionalFormatting>
  <conditionalFormatting sqref="H73:H76">
    <cfRule type="expression" dxfId="1739" priority="15">
      <formula>H73&gt;0</formula>
    </cfRule>
    <cfRule type="expression" dxfId="1738" priority="16">
      <formula>H73&lt;0</formula>
    </cfRule>
  </conditionalFormatting>
  <conditionalFormatting sqref="F69:F72">
    <cfRule type="expression" dxfId="1737" priority="13">
      <formula>F69&gt;0</formula>
    </cfRule>
    <cfRule type="expression" dxfId="1736" priority="14">
      <formula>F69&lt;0</formula>
    </cfRule>
  </conditionalFormatting>
  <conditionalFormatting sqref="H69:H72">
    <cfRule type="expression" dxfId="1735" priority="11">
      <formula>H69&gt;0</formula>
    </cfRule>
    <cfRule type="expression" dxfId="1734" priority="12">
      <formula>H69&lt;0</formula>
    </cfRule>
  </conditionalFormatting>
  <conditionalFormatting sqref="I73:I76">
    <cfRule type="expression" dxfId="1733" priority="9">
      <formula>I73&gt;0</formula>
    </cfRule>
    <cfRule type="expression" dxfId="1732" priority="10">
      <formula>I73&lt;0</formula>
    </cfRule>
  </conditionalFormatting>
  <conditionalFormatting sqref="I69:I72">
    <cfRule type="expression" dxfId="1731" priority="7">
      <formula>I69&gt;0</formula>
    </cfRule>
    <cfRule type="expression" dxfId="1730" priority="8">
      <formula>I69&lt;0</formula>
    </cfRule>
  </conditionalFormatting>
  <conditionalFormatting sqref="H77">
    <cfRule type="expression" dxfId="1729" priority="5">
      <formula>H77&gt;0</formula>
    </cfRule>
    <cfRule type="expression" dxfId="1728" priority="6">
      <formula>H77&lt;0</formula>
    </cfRule>
  </conditionalFormatting>
  <conditionalFormatting sqref="H78">
    <cfRule type="expression" dxfId="1727" priority="3">
      <formula>H78&gt;0</formula>
    </cfRule>
    <cfRule type="expression" dxfId="1726" priority="4">
      <formula>H78&lt;0</formula>
    </cfRule>
  </conditionalFormatting>
  <conditionalFormatting sqref="H79">
    <cfRule type="expression" dxfId="1725" priority="1">
      <formula>H79&gt;0</formula>
    </cfRule>
    <cfRule type="expression" dxfId="17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0" t="s">
        <v>78</v>
      </c>
      <c r="P42" s="7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23" priority="29">
      <formula>N19&gt;0</formula>
    </cfRule>
    <cfRule type="expression" dxfId="172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21" priority="23">
      <formula>F22&gt;0</formula>
    </cfRule>
    <cfRule type="expression" dxfId="1720" priority="24">
      <formula>F22&lt;0</formula>
    </cfRule>
  </conditionalFormatting>
  <conditionalFormatting sqref="H22:H31">
    <cfRule type="expression" dxfId="1719" priority="21">
      <formula>H22&gt;0</formula>
    </cfRule>
    <cfRule type="expression" dxfId="1718" priority="22">
      <formula>H22&lt;0</formula>
    </cfRule>
  </conditionalFormatting>
  <conditionalFormatting sqref="I21:J31">
    <cfRule type="expression" dxfId="1717" priority="19">
      <formula>I21&gt;0</formula>
    </cfRule>
    <cfRule type="expression" dxfId="1716" priority="20">
      <formula>I21&lt;0</formula>
    </cfRule>
  </conditionalFormatting>
  <conditionalFormatting sqref="Q8">
    <cfRule type="expression" dxfId="1715" priority="11">
      <formula>Q8&gt;0</formula>
    </cfRule>
    <cfRule type="expression" dxfId="1714" priority="12">
      <formula>Q8&lt;0</formula>
    </cfRule>
  </conditionalFormatting>
  <conditionalFormatting sqref="Q7">
    <cfRule type="expression" dxfId="1713" priority="13">
      <formula>Q7&gt;0</formula>
    </cfRule>
    <cfRule type="expression" dxfId="1712" priority="14">
      <formula>Q7&lt;0</formula>
    </cfRule>
  </conditionalFormatting>
  <conditionalFormatting sqref="F56:F66">
    <cfRule type="expression" dxfId="1711" priority="9">
      <formula>F56&gt;0</formula>
    </cfRule>
    <cfRule type="expression" dxfId="1710" priority="10">
      <formula>F56&lt;0</formula>
    </cfRule>
  </conditionalFormatting>
  <conditionalFormatting sqref="H56:H66">
    <cfRule type="expression" dxfId="1709" priority="7">
      <formula>H56&gt;0</formula>
    </cfRule>
    <cfRule type="expression" dxfId="1708" priority="8">
      <formula>H56&lt;0</formula>
    </cfRule>
  </conditionalFormatting>
  <conditionalFormatting sqref="I56:I66">
    <cfRule type="expression" dxfId="1707" priority="5">
      <formula>I56&gt;0</formula>
    </cfRule>
    <cfRule type="expression" dxfId="1706" priority="6">
      <formula>I56&lt;0</formula>
    </cfRule>
  </conditionalFormatting>
  <conditionalFormatting sqref="F21">
    <cfRule type="expression" dxfId="1705" priority="3">
      <formula>F21&gt;0</formula>
    </cfRule>
    <cfRule type="expression" dxfId="1704" priority="4">
      <formula>F21&lt;0</formula>
    </cfRule>
  </conditionalFormatting>
  <conditionalFormatting sqref="H21">
    <cfRule type="expression" dxfId="1703" priority="1">
      <formula>H21&gt;0</formula>
    </cfRule>
    <cfRule type="expression" dxfId="170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55.92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5592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511.649999999996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-646.21999999999935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-0.10359044727502387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816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818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831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6">
        <f t="shared" ref="H37" si="14">(E37-D37)/D37</f>
        <v>-0.1665891873002234</v>
      </c>
      <c r="I37" s="197">
        <v>62.2</v>
      </c>
      <c r="J37" s="39">
        <v>119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10"/>
      <c r="J38" s="39"/>
    </row>
    <row r="39" spans="1:17" ht="20.25" thickBot="1" x14ac:dyDescent="0.35">
      <c r="B39" s="188"/>
      <c r="C39" s="10"/>
      <c r="D39" s="39"/>
      <c r="E39" s="39"/>
      <c r="F39" s="39"/>
      <c r="G39" s="39"/>
      <c r="H39" s="226"/>
      <c r="I39" s="10"/>
      <c r="J39" s="39"/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61.512000000000008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5">O41*$Q$4</f>
        <v>60.952800000000003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5"/>
        <v>60.393600000000006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5"/>
        <v>59.834400000000002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5"/>
        <v>59.275200000000005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5"/>
        <v>58.716000000000001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5"/>
        <v>58.156800000000004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5"/>
        <v>57.5976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5"/>
        <v>57.038400000000003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5"/>
        <v>56.479199999999999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5"/>
        <v>55.92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5"/>
        <v>55.360800000000005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5"/>
        <v>54.801600000000001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5"/>
        <v>54.242400000000004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5"/>
        <v>53.683199999999999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5"/>
        <v>53.124000000000002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5"/>
        <v>52.564799999999998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5"/>
        <v>52.005600000000001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5"/>
        <v>51.446400000000004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5"/>
        <v>50.8872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5"/>
        <v>50.328000000000003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6">C75*(E75-D75)</f>
        <v>15.999999999999943</v>
      </c>
      <c r="G75" s="372">
        <f t="shared" ref="G75:G83" si="17">D75*C75</f>
        <v>1924</v>
      </c>
      <c r="H75" s="373">
        <f t="shared" ref="H75:H83" si="18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6"/>
        <v>50.600000000000023</v>
      </c>
      <c r="G76" s="372">
        <f t="shared" si="17"/>
        <v>1924</v>
      </c>
      <c r="H76" s="373">
        <f t="shared" si="18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6"/>
        <v>-176.20199999999988</v>
      </c>
      <c r="G77" s="372">
        <f t="shared" si="17"/>
        <v>4063.752</v>
      </c>
      <c r="H77" s="373">
        <f t="shared" si="18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6"/>
        <v>-51.239999999999952</v>
      </c>
      <c r="G78" s="372">
        <f t="shared" si="17"/>
        <v>2283.9899999999998</v>
      </c>
      <c r="H78" s="373">
        <f t="shared" si="18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6"/>
        <v>-146.2399999999999</v>
      </c>
      <c r="G79" s="372">
        <f t="shared" si="17"/>
        <v>2283.9899999999998</v>
      </c>
      <c r="H79" s="373">
        <f t="shared" si="18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6"/>
        <v>-159.23999999999978</v>
      </c>
      <c r="G80" s="372">
        <f t="shared" si="17"/>
        <v>4352.74</v>
      </c>
      <c r="H80" s="373">
        <f t="shared" si="18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6"/>
        <v>-37.790000000000035</v>
      </c>
      <c r="G81" s="372">
        <f t="shared" si="17"/>
        <v>2188.04</v>
      </c>
      <c r="H81" s="373">
        <f t="shared" si="18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6"/>
        <v>-137.54000000000025</v>
      </c>
      <c r="G82" s="372">
        <f t="shared" si="17"/>
        <v>2188.04</v>
      </c>
      <c r="H82" s="373">
        <f t="shared" si="18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6"/>
        <v>-167.54249999999934</v>
      </c>
      <c r="G83" s="372">
        <f t="shared" si="17"/>
        <v>6112.0424999999996</v>
      </c>
      <c r="H83" s="373">
        <f t="shared" si="18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19">C84*(E84-D84)</f>
        <v>-58.042499999999819</v>
      </c>
      <c r="G84" s="372">
        <f t="shared" ref="G84:G96" si="20">D84*C84</f>
        <v>6112.0424999999996</v>
      </c>
      <c r="H84" s="373">
        <f t="shared" ref="H84:H96" si="21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19"/>
        <v>195.77249999999998</v>
      </c>
      <c r="G85" s="372">
        <f t="shared" si="20"/>
        <v>4432.4775</v>
      </c>
      <c r="H85" s="373">
        <f t="shared" si="21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19"/>
        <v>38.472500000000025</v>
      </c>
      <c r="G86" s="372">
        <f t="shared" si="20"/>
        <v>4432.4775</v>
      </c>
      <c r="H86" s="373">
        <f t="shared" si="21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19"/>
        <v>466.37249999999932</v>
      </c>
      <c r="G87" s="372">
        <f t="shared" si="20"/>
        <v>4432.4775</v>
      </c>
      <c r="H87" s="373">
        <f t="shared" si="21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19"/>
        <v>536.22249999999985</v>
      </c>
      <c r="G88" s="372">
        <f t="shared" si="20"/>
        <v>4432.4775</v>
      </c>
      <c r="H88" s="373">
        <f t="shared" si="21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19"/>
        <v>640.51000000000045</v>
      </c>
      <c r="G89" s="372">
        <f t="shared" si="20"/>
        <v>3972.49</v>
      </c>
      <c r="H89" s="373">
        <f t="shared" si="21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19"/>
        <v>547.01000000000022</v>
      </c>
      <c r="G90" s="372">
        <f t="shared" si="20"/>
        <v>3972.49</v>
      </c>
      <c r="H90" s="373">
        <f t="shared" si="21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19"/>
        <v>505.01000000000005</v>
      </c>
      <c r="G91" s="372">
        <f t="shared" si="20"/>
        <v>3972.49</v>
      </c>
      <c r="H91" s="373">
        <f t="shared" si="21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19"/>
        <v>400.50999999999988</v>
      </c>
      <c r="G92" s="372">
        <f t="shared" si="20"/>
        <v>3972.49</v>
      </c>
      <c r="H92" s="373">
        <f t="shared" si="21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19"/>
        <v>504.01000000000022</v>
      </c>
      <c r="G93" s="372">
        <f t="shared" si="20"/>
        <v>3972.49</v>
      </c>
      <c r="H93" s="373">
        <f t="shared" si="21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19"/>
        <v>470.51000000000016</v>
      </c>
      <c r="G94" s="372">
        <f t="shared" si="20"/>
        <v>3972.49</v>
      </c>
      <c r="H94" s="373">
        <f t="shared" si="21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19"/>
        <v>500.50999999999988</v>
      </c>
      <c r="G95" s="372">
        <f t="shared" si="20"/>
        <v>3972.49</v>
      </c>
      <c r="H95" s="373">
        <f t="shared" si="21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19"/>
        <v>413.46899999999977</v>
      </c>
      <c r="G96" s="372">
        <f t="shared" si="20"/>
        <v>2218.1310000000003</v>
      </c>
      <c r="H96" s="373">
        <f t="shared" si="21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2">C100*(E100-D100)</f>
        <v>42.500000000000071</v>
      </c>
      <c r="G100" s="372">
        <f t="shared" ref="G100:G116" si="23">D100*C100</f>
        <v>1973.75</v>
      </c>
      <c r="H100" s="373">
        <f t="shared" ref="H100:H116" si="24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2"/>
        <v>30.750000000000099</v>
      </c>
      <c r="G101" s="372">
        <f t="shared" si="23"/>
        <v>1973.75</v>
      </c>
      <c r="H101" s="373">
        <f t="shared" si="24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2"/>
        <v>75.750000000000028</v>
      </c>
      <c r="G102" s="372">
        <f t="shared" si="23"/>
        <v>1973.75</v>
      </c>
      <c r="H102" s="373">
        <f t="shared" si="24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2"/>
        <v>53.749999999999787</v>
      </c>
      <c r="G103" s="372">
        <f t="shared" si="23"/>
        <v>1973.75</v>
      </c>
      <c r="H103" s="373">
        <f t="shared" si="24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2"/>
        <v>88.250000000000028</v>
      </c>
      <c r="G104" s="372">
        <f t="shared" si="23"/>
        <v>1973.75</v>
      </c>
      <c r="H104" s="373">
        <f t="shared" si="24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2"/>
        <v>70.499999999999829</v>
      </c>
      <c r="G105" s="372">
        <f t="shared" si="23"/>
        <v>1973.75</v>
      </c>
      <c r="H105" s="373">
        <f t="shared" si="24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2"/>
        <v>-51.249999999999929</v>
      </c>
      <c r="G106" s="372">
        <f t="shared" si="23"/>
        <v>1973.75</v>
      </c>
      <c r="H106" s="373">
        <f t="shared" si="24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2"/>
        <v>-29.500000000000171</v>
      </c>
      <c r="G107" s="372">
        <f t="shared" si="23"/>
        <v>1973.75</v>
      </c>
      <c r="H107" s="373">
        <f t="shared" si="24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2"/>
        <v>-85.750000000000171</v>
      </c>
      <c r="G108" s="372">
        <f t="shared" si="23"/>
        <v>1973.75</v>
      </c>
      <c r="H108" s="373">
        <f t="shared" si="24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2"/>
        <v>-42.000000000000171</v>
      </c>
      <c r="G109" s="372">
        <f t="shared" si="23"/>
        <v>1973.75</v>
      </c>
      <c r="H109" s="373">
        <f t="shared" si="24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2"/>
        <v>0.49999999999990052</v>
      </c>
      <c r="G110" s="372">
        <f t="shared" si="23"/>
        <v>1973.75</v>
      </c>
      <c r="H110" s="373">
        <f t="shared" si="24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2"/>
        <v>-4.9500000000001876</v>
      </c>
      <c r="G111" s="372">
        <f t="shared" si="23"/>
        <v>4202</v>
      </c>
      <c r="H111" s="373">
        <f t="shared" si="24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2"/>
        <v>-102.99849999999971</v>
      </c>
      <c r="G112" s="372">
        <f t="shared" si="23"/>
        <v>4202.1484999999993</v>
      </c>
      <c r="H112" s="373">
        <f t="shared" si="24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2"/>
        <v>-37.548499999999834</v>
      </c>
      <c r="G113" s="372">
        <f t="shared" si="23"/>
        <v>4202.1484999999993</v>
      </c>
      <c r="H113" s="373">
        <f t="shared" si="24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2"/>
        <v>77.951499999999854</v>
      </c>
      <c r="G114" s="372">
        <f t="shared" si="23"/>
        <v>4202.1484999999993</v>
      </c>
      <c r="H114" s="373">
        <f t="shared" si="24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2"/>
        <v>214.71000000000032</v>
      </c>
      <c r="G115" s="372">
        <f t="shared" si="23"/>
        <v>2228.19</v>
      </c>
      <c r="H115" s="373">
        <f t="shared" si="24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2"/>
        <v>173.90999999999991</v>
      </c>
      <c r="G116" s="372">
        <f t="shared" si="23"/>
        <v>2228.19</v>
      </c>
      <c r="H116" s="373">
        <f t="shared" si="24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6">
        <f t="shared" ref="H120:H150" si="27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6">
        <f t="shared" si="27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6">
        <f t="shared" si="27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6">
        <f t="shared" si="27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6">
        <f t="shared" si="27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6">
        <f t="shared" si="27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6">
        <f t="shared" si="27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6">
        <f t="shared" si="27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6">
        <f t="shared" si="27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6">
        <f t="shared" si="27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6">
        <f t="shared" si="27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6">
        <f t="shared" si="27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6">
        <f t="shared" si="27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6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6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6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6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6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6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6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6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6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6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6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6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6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6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6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6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6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6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28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29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28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29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28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29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28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29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28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29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28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29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0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1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0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1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0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1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0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1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0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1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0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1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0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1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0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1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0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1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0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0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0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0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0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0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0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01" priority="54">
      <formula>N23&gt;0</formula>
    </cfRule>
    <cfRule type="expression" dxfId="170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99" priority="48">
      <formula>F79&gt;0</formula>
    </cfRule>
    <cfRule type="expression" dxfId="1698" priority="49">
      <formula>F79&lt;0</formula>
    </cfRule>
  </conditionalFormatting>
  <conditionalFormatting sqref="H79:H97 H101:H118">
    <cfRule type="expression" dxfId="1697" priority="46">
      <formula>H79&gt;0</formula>
    </cfRule>
    <cfRule type="expression" dxfId="1696" priority="47">
      <formula>H79&lt;0</formula>
    </cfRule>
  </conditionalFormatting>
  <conditionalFormatting sqref="I75:I97 I100:I118">
    <cfRule type="expression" dxfId="1695" priority="44">
      <formula>I75&gt;0</formula>
    </cfRule>
    <cfRule type="expression" dxfId="1694" priority="45">
      <formula>I75&lt;0</formula>
    </cfRule>
  </conditionalFormatting>
  <conditionalFormatting sqref="Q7">
    <cfRule type="expression" dxfId="1693" priority="42">
      <formula>Q7&gt;0</formula>
    </cfRule>
    <cfRule type="expression" dxfId="1692" priority="43">
      <formula>Q7&lt;0</formula>
    </cfRule>
  </conditionalFormatting>
  <conditionalFormatting sqref="Q8">
    <cfRule type="expression" dxfId="1691" priority="40">
      <formula>Q8&gt;0</formula>
    </cfRule>
    <cfRule type="expression" dxfId="1690" priority="41">
      <formula>Q8&lt;0</formula>
    </cfRule>
  </conditionalFormatting>
  <conditionalFormatting sqref="F75:F78">
    <cfRule type="expression" dxfId="1689" priority="38">
      <formula>F75&gt;0</formula>
    </cfRule>
    <cfRule type="expression" dxfId="1688" priority="39">
      <formula>F75&lt;0</formula>
    </cfRule>
  </conditionalFormatting>
  <conditionalFormatting sqref="H75:H78">
    <cfRule type="expression" dxfId="1687" priority="36">
      <formula>H75&gt;0</formula>
    </cfRule>
    <cfRule type="expression" dxfId="1686" priority="37">
      <formula>H75&lt;0</formula>
    </cfRule>
  </conditionalFormatting>
  <conditionalFormatting sqref="F100:F114">
    <cfRule type="expression" dxfId="1685" priority="30">
      <formula>F100&gt;0</formula>
    </cfRule>
    <cfRule type="expression" dxfId="1684" priority="31">
      <formula>F100&lt;0</formula>
    </cfRule>
  </conditionalFormatting>
  <conditionalFormatting sqref="H100:H114">
    <cfRule type="expression" dxfId="1683" priority="28">
      <formula>H100&gt;0</formula>
    </cfRule>
    <cfRule type="expression" dxfId="1682" priority="29">
      <formula>H100&lt;0</formula>
    </cfRule>
  </conditionalFormatting>
  <conditionalFormatting sqref="F29:F61">
    <cfRule type="expression" dxfId="1681" priority="26">
      <formula>F29&gt;0</formula>
    </cfRule>
    <cfRule type="expression" dxfId="1680" priority="27">
      <formula>F29&lt;0</formula>
    </cfRule>
  </conditionalFormatting>
  <conditionalFormatting sqref="H29:H61">
    <cfRule type="expression" dxfId="1679" priority="24">
      <formula>H29&gt;0</formula>
    </cfRule>
    <cfRule type="expression" dxfId="1678" priority="25">
      <formula>H29&lt;0</formula>
    </cfRule>
  </conditionalFormatting>
  <conditionalFormatting sqref="J38:J68">
    <cfRule type="expression" dxfId="1677" priority="22">
      <formula>J38&gt;0</formula>
    </cfRule>
    <cfRule type="expression" dxfId="1676" priority="23">
      <formula>J38&lt;0</formula>
    </cfRule>
  </conditionalFormatting>
  <conditionalFormatting sqref="J43">
    <cfRule type="expression" dxfId="1675" priority="20">
      <formula>J43&gt;0</formula>
    </cfRule>
    <cfRule type="expression" dxfId="1674" priority="21">
      <formula>J43&lt;0</formula>
    </cfRule>
  </conditionalFormatting>
  <conditionalFormatting sqref="Q9">
    <cfRule type="expression" dxfId="1673" priority="14">
      <formula>Q9&gt;0</formula>
    </cfRule>
    <cfRule type="expression" dxfId="1672" priority="15">
      <formula>Q9&lt;0</formula>
    </cfRule>
  </conditionalFormatting>
  <conditionalFormatting sqref="R4">
    <cfRule type="expression" dxfId="1671" priority="16">
      <formula>R4&gt;0</formula>
    </cfRule>
    <cfRule type="expression" dxfId="167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69" priority="11">
      <formula>F120&gt;0</formula>
    </cfRule>
    <cfRule type="expression" dxfId="1668" priority="12">
      <formula>F120&lt;0</formula>
    </cfRule>
  </conditionalFormatting>
  <conditionalFormatting sqref="H120:H160">
    <cfRule type="expression" dxfId="1667" priority="9">
      <formula>H120&gt;0</formula>
    </cfRule>
    <cfRule type="expression" dxfId="1666" priority="10">
      <formula>H120&lt;0</formula>
    </cfRule>
  </conditionalFormatting>
  <conditionalFormatting sqref="J129:J160">
    <cfRule type="expression" dxfId="1665" priority="7">
      <formula>J129&gt;0</formula>
    </cfRule>
    <cfRule type="expression" dxfId="1664" priority="8">
      <formula>J129&lt;0</formula>
    </cfRule>
  </conditionalFormatting>
  <conditionalFormatting sqref="J134">
    <cfRule type="expression" dxfId="1663" priority="5">
      <formula>J134&gt;0</formula>
    </cfRule>
    <cfRule type="expression" dxfId="1662" priority="6">
      <formula>J134&lt;0</formula>
    </cfRule>
  </conditionalFormatting>
  <conditionalFormatting sqref="J31:J40">
    <cfRule type="expression" dxfId="1661" priority="3">
      <formula>J31&gt;0</formula>
    </cfRule>
    <cfRule type="expression" dxfId="1660" priority="4">
      <formula>J31&lt;0</formula>
    </cfRule>
  </conditionalFormatting>
  <conditionalFormatting sqref="J36:J37">
    <cfRule type="expression" dxfId="1659" priority="1">
      <formula>J36&gt;0</formula>
    </cfRule>
    <cfRule type="expression" dxfId="165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0" t="s">
        <v>78</v>
      </c>
      <c r="P42" s="760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46" priority="35">
      <formula>N19&gt;0</formula>
    </cfRule>
    <cfRule type="expression" dxfId="164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44" priority="21">
      <formula>F25&gt;0</formula>
    </cfRule>
    <cfRule type="expression" dxfId="1643" priority="22">
      <formula>F25&lt;0</formula>
    </cfRule>
  </conditionalFormatting>
  <conditionalFormatting sqref="H25:H47">
    <cfRule type="expression" dxfId="1642" priority="19">
      <formula>H25&gt;0</formula>
    </cfRule>
    <cfRule type="expression" dxfId="1641" priority="20">
      <formula>H25&lt;0</formula>
    </cfRule>
  </conditionalFormatting>
  <conditionalFormatting sqref="I25:I27">
    <cfRule type="expression" dxfId="1640" priority="15">
      <formula>I25&gt;0</formula>
    </cfRule>
    <cfRule type="expression" dxfId="1639" priority="16">
      <formula>I25&lt;0</formula>
    </cfRule>
  </conditionalFormatting>
  <conditionalFormatting sqref="Q7">
    <cfRule type="expression" dxfId="1638" priority="5">
      <formula>Q7&gt;0</formula>
    </cfRule>
    <cfRule type="expression" dxfId="1637" priority="6">
      <formula>Q7&lt;0</formula>
    </cfRule>
  </conditionalFormatting>
  <conditionalFormatting sqref="Q8">
    <cfRule type="expression" dxfId="1636" priority="3">
      <formula>Q8&gt;0</formula>
    </cfRule>
    <cfRule type="expression" dxfId="163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34" priority="9">
      <formula>F36&gt;0</formula>
    </cfRule>
    <cfRule type="expression" dxfId="1633" priority="10">
      <formula>F36&lt;0</formula>
    </cfRule>
  </conditionalFormatting>
  <conditionalFormatting sqref="F25:F35">
    <cfRule type="expression" dxfId="1632" priority="7">
      <formula>F25&gt;0</formula>
    </cfRule>
    <cfRule type="expression" dxfId="1631" priority="8">
      <formula>F25&lt;0</formula>
    </cfRule>
  </conditionalFormatting>
  <conditionalFormatting sqref="H25:H35">
    <cfRule type="expression" dxfId="1630" priority="5">
      <formula>H25&gt;0</formula>
    </cfRule>
    <cfRule type="expression" dxfId="1629" priority="6">
      <formula>H25&lt;0</formula>
    </cfRule>
  </conditionalFormatting>
  <conditionalFormatting sqref="Q7">
    <cfRule type="expression" dxfId="1628" priority="3">
      <formula>Q7&gt;0</formula>
    </cfRule>
    <cfRule type="expression" dxfId="1627" priority="4">
      <formula>Q7&lt;0</formula>
    </cfRule>
  </conditionalFormatting>
  <conditionalFormatting sqref="Q8">
    <cfRule type="expression" dxfId="1626" priority="1">
      <formula>Q8&gt;0</formula>
    </cfRule>
    <cfRule type="expression" dxfId="162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24" priority="37">
      <formula>F25&gt;0</formula>
    </cfRule>
    <cfRule type="expression" dxfId="1623" priority="38">
      <formula>F25&lt;0</formula>
    </cfRule>
  </conditionalFormatting>
  <conditionalFormatting sqref="Q7">
    <cfRule type="expression" dxfId="1622" priority="35">
      <formula>Q7&gt;0</formula>
    </cfRule>
    <cfRule type="expression" dxfId="1621" priority="36">
      <formula>Q7&lt;0</formula>
    </cfRule>
  </conditionalFormatting>
  <conditionalFormatting sqref="Q8">
    <cfRule type="expression" dxfId="1620" priority="33">
      <formula>Q8&gt;0</formula>
    </cfRule>
    <cfRule type="expression" dxfId="1619" priority="34">
      <formula>Q8&lt;0</formula>
    </cfRule>
  </conditionalFormatting>
  <conditionalFormatting sqref="F44:F46">
    <cfRule type="expression" dxfId="1618" priority="31">
      <formula>F44&gt;0</formula>
    </cfRule>
    <cfRule type="expression" dxfId="1617" priority="32">
      <formula>F44&lt;0</formula>
    </cfRule>
  </conditionalFormatting>
  <conditionalFormatting sqref="H44:H46">
    <cfRule type="expression" dxfId="1616" priority="29">
      <formula>H44&gt;0</formula>
    </cfRule>
    <cfRule type="expression" dxfId="1615" priority="30">
      <formula>H44&lt;0</formula>
    </cfRule>
  </conditionalFormatting>
  <conditionalFormatting sqref="F89:F110">
    <cfRule type="expression" dxfId="1614" priority="27">
      <formula>F89&gt;0</formula>
    </cfRule>
    <cfRule type="expression" dxfId="1613" priority="28">
      <formula>F89&lt;0</formula>
    </cfRule>
  </conditionalFormatting>
  <conditionalFormatting sqref="H89:H110">
    <cfRule type="expression" dxfId="1612" priority="25">
      <formula>H89&gt;0</formula>
    </cfRule>
    <cfRule type="expression" dxfId="1611" priority="26">
      <formula>H89&lt;0</formula>
    </cfRule>
  </conditionalFormatting>
  <conditionalFormatting sqref="Q10">
    <cfRule type="expression" dxfId="1610" priority="23">
      <formula>Q10&gt;0</formula>
    </cfRule>
    <cfRule type="expression" dxfId="1609" priority="24">
      <formula>Q10&lt;0</formula>
    </cfRule>
  </conditionalFormatting>
  <conditionalFormatting sqref="J25:J38">
    <cfRule type="expression" dxfId="1608" priority="21">
      <formula>J25&gt;0</formula>
    </cfRule>
    <cfRule type="expression" dxfId="1607" priority="22">
      <formula>J25&lt;0</formula>
    </cfRule>
  </conditionalFormatting>
  <conditionalFormatting sqref="K25:K38">
    <cfRule type="expression" dxfId="1606" priority="19">
      <formula>K25&gt;0</formula>
    </cfRule>
    <cfRule type="expression" dxfId="1605" priority="20">
      <formula>K25&lt;0</formula>
    </cfRule>
  </conditionalFormatting>
  <conditionalFormatting sqref="L25:L38">
    <cfRule type="expression" dxfId="1604" priority="17">
      <formula>L25&gt;0</formula>
    </cfRule>
    <cfRule type="expression" dxfId="1603" priority="18">
      <formula>L25&lt;0</formula>
    </cfRule>
  </conditionalFormatting>
  <conditionalFormatting sqref="J40">
    <cfRule type="expression" dxfId="1602" priority="15">
      <formula>J40&gt;0</formula>
    </cfRule>
    <cfRule type="expression" dxfId="1601" priority="16">
      <formula>J40&lt;0</formula>
    </cfRule>
  </conditionalFormatting>
  <conditionalFormatting sqref="L39">
    <cfRule type="expression" dxfId="1600" priority="11">
      <formula>L39&gt;0</formula>
    </cfRule>
    <cfRule type="expression" dxfId="1599" priority="12">
      <formula>L39&lt;0</formula>
    </cfRule>
  </conditionalFormatting>
  <conditionalFormatting sqref="F39">
    <cfRule type="expression" dxfId="1598" priority="9">
      <formula>F39&gt;0</formula>
    </cfRule>
    <cfRule type="expression" dxfId="1597" priority="10">
      <formula>F39&lt;0</formula>
    </cfRule>
  </conditionalFormatting>
  <conditionalFormatting sqref="H39">
    <cfRule type="expression" dxfId="1596" priority="7">
      <formula>H39&gt;0</formula>
    </cfRule>
    <cfRule type="expression" dxfId="1595" priority="8">
      <formula>H39&lt;0</formula>
    </cfRule>
  </conditionalFormatting>
  <conditionalFormatting sqref="J41">
    <cfRule type="expression" dxfId="1594" priority="5">
      <formula>J41&gt;0</formula>
    </cfRule>
    <cfRule type="expression" dxfId="1593" priority="6">
      <formula>J41&lt;0</formula>
    </cfRule>
  </conditionalFormatting>
  <conditionalFormatting sqref="J43">
    <cfRule type="expression" dxfId="1592" priority="3">
      <formula>J43&gt;0</formula>
    </cfRule>
    <cfRule type="expression" dxfId="1591" priority="4">
      <formula>J43&lt;0</formula>
    </cfRule>
  </conditionalFormatting>
  <conditionalFormatting sqref="J44">
    <cfRule type="expression" dxfId="1590" priority="1">
      <formula>J44&gt;0</formula>
    </cfRule>
    <cfRule type="expression" dxfId="158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0" t="s">
        <v>78</v>
      </c>
      <c r="Q39" s="760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88" priority="31">
      <formula>F29&gt;0</formula>
    </cfRule>
    <cfRule type="expression" dxfId="1587" priority="32">
      <formula>F29&lt;0</formula>
    </cfRule>
  </conditionalFormatting>
  <conditionalFormatting sqref="F29 F31:F35">
    <cfRule type="expression" dxfId="1586" priority="33">
      <formula>F29&gt;0</formula>
    </cfRule>
    <cfRule type="expression" dxfId="1585" priority="34">
      <formula>F29&lt;0</formula>
    </cfRule>
  </conditionalFormatting>
  <conditionalFormatting sqref="H29 H31:H35">
    <cfRule type="expression" dxfId="1584" priority="29">
      <formula>H29&gt;0</formula>
    </cfRule>
    <cfRule type="expression" dxfId="1583" priority="30">
      <formula>H29&lt;0</formula>
    </cfRule>
  </conditionalFormatting>
  <conditionalFormatting sqref="F21:F28">
    <cfRule type="expression" dxfId="1582" priority="27">
      <formula>F21&gt;0</formula>
    </cfRule>
    <cfRule type="expression" dxfId="1581" priority="28">
      <formula>F21&lt;0</formula>
    </cfRule>
  </conditionalFormatting>
  <conditionalFormatting sqref="H21:H28">
    <cfRule type="expression" dxfId="1580" priority="25">
      <formula>H21&gt;0</formula>
    </cfRule>
    <cfRule type="expression" dxfId="1579" priority="26">
      <formula>H21&lt;0</formula>
    </cfRule>
  </conditionalFormatting>
  <conditionalFormatting sqref="Q8">
    <cfRule type="expression" dxfId="1578" priority="21">
      <formula>Q8&gt;0</formula>
    </cfRule>
    <cfRule type="expression" dxfId="1577" priority="22">
      <formula>Q8&lt;0</formula>
    </cfRule>
  </conditionalFormatting>
  <conditionalFormatting sqref="Q7">
    <cfRule type="expression" dxfId="1576" priority="23">
      <formula>Q7&gt;0</formula>
    </cfRule>
    <cfRule type="expression" dxfId="1575" priority="24">
      <formula>Q7&lt;0</formula>
    </cfRule>
  </conditionalFormatting>
  <conditionalFormatting sqref="F30">
    <cfRule type="expression" dxfId="1574" priority="19">
      <formula>F30&gt;0</formula>
    </cfRule>
    <cfRule type="expression" dxfId="1573" priority="20">
      <formula>F30&lt;0</formula>
    </cfRule>
  </conditionalFormatting>
  <conditionalFormatting sqref="H30">
    <cfRule type="expression" dxfId="1572" priority="17">
      <formula>H30&gt;0</formula>
    </cfRule>
    <cfRule type="expression" dxfId="1571" priority="18">
      <formula>H30&lt;0</formula>
    </cfRule>
  </conditionalFormatting>
  <conditionalFormatting sqref="F68 F70:F74">
    <cfRule type="expression" dxfId="1570" priority="13">
      <formula>F68&gt;0</formula>
    </cfRule>
    <cfRule type="expression" dxfId="1569" priority="14">
      <formula>F68&lt;0</formula>
    </cfRule>
  </conditionalFormatting>
  <conditionalFormatting sqref="F68 F70:F74">
    <cfRule type="expression" dxfId="1568" priority="15">
      <formula>F68&gt;0</formula>
    </cfRule>
    <cfRule type="expression" dxfId="1567" priority="16">
      <formula>F68&lt;0</formula>
    </cfRule>
  </conditionalFormatting>
  <conditionalFormatting sqref="H68 H70:H74">
    <cfRule type="expression" dxfId="1566" priority="11">
      <formula>H68&gt;0</formula>
    </cfRule>
    <cfRule type="expression" dxfId="1565" priority="12">
      <formula>H68&lt;0</formula>
    </cfRule>
  </conditionalFormatting>
  <conditionalFormatting sqref="F60:F67">
    <cfRule type="expression" dxfId="1564" priority="9">
      <formula>F60&gt;0</formula>
    </cfRule>
    <cfRule type="expression" dxfId="1563" priority="10">
      <formula>F60&lt;0</formula>
    </cfRule>
  </conditionalFormatting>
  <conditionalFormatting sqref="H60:H67">
    <cfRule type="expression" dxfId="1562" priority="7">
      <formula>H60&gt;0</formula>
    </cfRule>
    <cfRule type="expression" dxfId="1561" priority="8">
      <formula>H60&lt;0</formula>
    </cfRule>
  </conditionalFormatting>
  <conditionalFormatting sqref="F69">
    <cfRule type="expression" dxfId="1560" priority="5">
      <formula>F69&gt;0</formula>
    </cfRule>
    <cfRule type="expression" dxfId="1559" priority="6">
      <formula>F69&lt;0</formula>
    </cfRule>
  </conditionalFormatting>
  <conditionalFormatting sqref="H69">
    <cfRule type="expression" dxfId="1558" priority="3">
      <formula>H69&gt;0</formula>
    </cfRule>
    <cfRule type="expression" dxfId="1557" priority="4">
      <formula>H69&lt;0</formula>
    </cfRule>
  </conditionalFormatting>
  <conditionalFormatting sqref="Q10">
    <cfRule type="expression" dxfId="1556" priority="1">
      <formula>Q10&gt;0</formula>
    </cfRule>
    <cfRule type="expression" dxfId="155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0" t="s">
        <v>78</v>
      </c>
      <c r="P40" s="7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54" priority="11">
      <formula>F33&gt;0</formula>
    </cfRule>
    <cfRule type="expression" dxfId="1553" priority="12">
      <formula>F33&lt;0</formula>
    </cfRule>
  </conditionalFormatting>
  <conditionalFormatting sqref="Q7">
    <cfRule type="expression" dxfId="1552" priority="9">
      <formula>Q7&gt;0</formula>
    </cfRule>
    <cfRule type="expression" dxfId="1551" priority="10">
      <formula>Q7&lt;0</formula>
    </cfRule>
  </conditionalFormatting>
  <conditionalFormatting sqref="Q8">
    <cfRule type="expression" dxfId="1550" priority="7">
      <formula>Q8&gt;0</formula>
    </cfRule>
    <cfRule type="expression" dxfId="1549" priority="8">
      <formula>Q8&lt;0</formula>
    </cfRule>
  </conditionalFormatting>
  <conditionalFormatting sqref="F25:F32">
    <cfRule type="expression" dxfId="1548" priority="5">
      <formula>F25&gt;0</formula>
    </cfRule>
    <cfRule type="expression" dxfId="1547" priority="6">
      <formula>F25&lt;0</formula>
    </cfRule>
  </conditionalFormatting>
  <conditionalFormatting sqref="H25:H32">
    <cfRule type="expression" dxfId="1546" priority="3">
      <formula>H25&gt;0</formula>
    </cfRule>
    <cfRule type="expression" dxfId="1545" priority="4">
      <formula>H25&lt;0</formula>
    </cfRule>
  </conditionalFormatting>
  <conditionalFormatting sqref="Q10">
    <cfRule type="expression" dxfId="1544" priority="1">
      <formula>Q10&gt;0</formula>
    </cfRule>
    <cfRule type="expression" dxfId="154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14.6258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12.93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3879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4387.74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774.67999999999483</v>
      </c>
      <c r="R7" s="29">
        <v>43122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-508.73999999999978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-0.11594579441808307</v>
      </c>
      <c r="X9" s="134"/>
    </row>
    <row r="10" spans="1:24" x14ac:dyDescent="0.25">
      <c r="A10" t="s">
        <v>847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1050</v>
      </c>
      <c r="D18" s="18"/>
      <c r="E18" s="18"/>
      <c r="F18" s="18">
        <f>SUM(F2:F12)</f>
        <v>15028.5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8" si="14">C31*(E31-D31)</f>
        <v>-551.60000000000014</v>
      </c>
      <c r="G31" s="39">
        <f t="shared" ref="G31:G38" si="15">D31*C31</f>
        <v>3371.6</v>
      </c>
      <c r="H31" s="226">
        <f t="shared" ref="H31:H38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10">
        <v>300</v>
      </c>
      <c r="D36" s="195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10">
        <v>300</v>
      </c>
      <c r="D38" s="195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848</v>
      </c>
      <c r="J38" s="39">
        <v>880</v>
      </c>
      <c r="K38" s="39"/>
      <c r="L38" s="4"/>
      <c r="X38" s="134"/>
    </row>
    <row r="39" spans="1:24" x14ac:dyDescent="0.25">
      <c r="A39" s="4"/>
      <c r="B39" s="188"/>
      <c r="C39" s="10"/>
      <c r="D39" s="195"/>
      <c r="E39" s="39"/>
      <c r="F39" s="39"/>
      <c r="G39" s="39"/>
      <c r="H39" s="226"/>
      <c r="I39" s="39"/>
      <c r="J39" s="39"/>
      <c r="K39" s="39"/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60" t="s">
        <v>78</v>
      </c>
      <c r="P40" s="760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14.223000000000001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14.0937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13.964400000000001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13.835100000000001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13.7058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13.576500000000001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13.4472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13.3179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13.188599999999999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13.0593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12.93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12.800699999999999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12.6714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12.5421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12.412799999999999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12.283499999999998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12.154199999999999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12.024900000000001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11.8956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11.766299999999999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11.637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42" priority="71">
      <formula>F32&gt;0</formula>
    </cfRule>
    <cfRule type="expression" dxfId="1541" priority="72">
      <formula>F32&lt;0</formula>
    </cfRule>
  </conditionalFormatting>
  <conditionalFormatting sqref="Q7">
    <cfRule type="expression" dxfId="1540" priority="69">
      <formula>Q7&gt;0</formula>
    </cfRule>
    <cfRule type="expression" dxfId="1539" priority="70">
      <formula>Q7&lt;0</formula>
    </cfRule>
  </conditionalFormatting>
  <conditionalFormatting sqref="Q8">
    <cfRule type="expression" dxfId="1538" priority="67">
      <formula>Q8&gt;0</formula>
    </cfRule>
    <cfRule type="expression" dxfId="1537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36" priority="59">
      <formula>M58&gt;0</formula>
    </cfRule>
    <cfRule type="expression" dxfId="1535" priority="60">
      <formula>M58&lt;0</formula>
    </cfRule>
  </conditionalFormatting>
  <conditionalFormatting sqref="Q10">
    <cfRule type="expression" dxfId="1534" priority="57">
      <formula>Q10&gt;0</formula>
    </cfRule>
    <cfRule type="expression" dxfId="1533" priority="58">
      <formula>Q10&lt;0</formula>
    </cfRule>
  </conditionalFormatting>
  <conditionalFormatting sqref="F29:F31">
    <cfRule type="expression" dxfId="1532" priority="55">
      <formula>F29&gt;0</formula>
    </cfRule>
    <cfRule type="expression" dxfId="1531" priority="56">
      <formula>F29&lt;0</formula>
    </cfRule>
  </conditionalFormatting>
  <conditionalFormatting sqref="H29:H31">
    <cfRule type="expression" dxfId="1530" priority="53">
      <formula>H29&gt;0</formula>
    </cfRule>
    <cfRule type="expression" dxfId="1529" priority="54">
      <formula>H29&lt;0</formula>
    </cfRule>
  </conditionalFormatting>
  <conditionalFormatting sqref="F83:F94">
    <cfRule type="expression" dxfId="1528" priority="51">
      <formula>F83&gt;0</formula>
    </cfRule>
    <cfRule type="expression" dxfId="1527" priority="52">
      <formula>F83&lt;0</formula>
    </cfRule>
  </conditionalFormatting>
  <conditionalFormatting sqref="H83:H94">
    <cfRule type="expression" dxfId="1526" priority="49">
      <formula>H83&gt;0</formula>
    </cfRule>
    <cfRule type="expression" dxfId="1525" priority="50">
      <formula>H83&lt;0</formula>
    </cfRule>
  </conditionalFormatting>
  <conditionalFormatting sqref="J41">
    <cfRule type="expression" dxfId="1524" priority="47">
      <formula>J41&gt;0</formula>
    </cfRule>
    <cfRule type="expression" dxfId="1523" priority="48">
      <formula>J41&lt;0</formula>
    </cfRule>
  </conditionalFormatting>
  <conditionalFormatting sqref="J39:J47 J49">
    <cfRule type="expression" dxfId="1522" priority="45">
      <formula>J39&gt;0</formula>
    </cfRule>
    <cfRule type="expression" dxfId="1521" priority="46">
      <formula>J39&lt;0</formula>
    </cfRule>
  </conditionalFormatting>
  <conditionalFormatting sqref="F48 H48">
    <cfRule type="expression" dxfId="1520" priority="43">
      <formula>F48&gt;0</formula>
    </cfRule>
    <cfRule type="expression" dxfId="1519" priority="44">
      <formula>F48&lt;0</formula>
    </cfRule>
  </conditionalFormatting>
  <conditionalFormatting sqref="J48">
    <cfRule type="expression" dxfId="1518" priority="41">
      <formula>J48&gt;0</formula>
    </cfRule>
    <cfRule type="expression" dxfId="1517" priority="42">
      <formula>J48&lt;0</formula>
    </cfRule>
  </conditionalFormatting>
  <conditionalFormatting sqref="K41:K52">
    <cfRule type="expression" dxfId="1516" priority="39">
      <formula>K41&gt;0</formula>
    </cfRule>
    <cfRule type="expression" dxfId="1515" priority="40">
      <formula>K41&lt;0</formula>
    </cfRule>
  </conditionalFormatting>
  <conditionalFormatting sqref="K39:K52">
    <cfRule type="expression" dxfId="1514" priority="37">
      <formula>K39&gt;0</formula>
    </cfRule>
    <cfRule type="expression" dxfId="1513" priority="38">
      <formula>K39&lt;0</formula>
    </cfRule>
  </conditionalFormatting>
  <conditionalFormatting sqref="F102:F118 H102:H118 H120:H128 F120:F128">
    <cfRule type="expression" dxfId="1512" priority="33">
      <formula>F102&gt;0</formula>
    </cfRule>
    <cfRule type="expression" dxfId="1511" priority="34">
      <formula>F102&lt;0</formula>
    </cfRule>
  </conditionalFormatting>
  <conditionalFormatting sqref="F96:F101">
    <cfRule type="expression" dxfId="1510" priority="31">
      <formula>F96&gt;0</formula>
    </cfRule>
    <cfRule type="expression" dxfId="1509" priority="32">
      <formula>F96&lt;0</formula>
    </cfRule>
  </conditionalFormatting>
  <conditionalFormatting sqref="H96:H101">
    <cfRule type="expression" dxfId="1508" priority="29">
      <formula>H96&gt;0</formula>
    </cfRule>
    <cfRule type="expression" dxfId="1507" priority="30">
      <formula>H96&lt;0</formula>
    </cfRule>
  </conditionalFormatting>
  <conditionalFormatting sqref="J112">
    <cfRule type="expression" dxfId="1506" priority="27">
      <formula>J112&gt;0</formula>
    </cfRule>
    <cfRule type="expression" dxfId="1505" priority="28">
      <formula>J112&lt;0</formula>
    </cfRule>
  </conditionalFormatting>
  <conditionalFormatting sqref="J110:J118 J120">
    <cfRule type="expression" dxfId="1504" priority="25">
      <formula>J110&gt;0</formula>
    </cfRule>
    <cfRule type="expression" dxfId="1503" priority="26">
      <formula>J110&lt;0</formula>
    </cfRule>
  </conditionalFormatting>
  <conditionalFormatting sqref="F119 H119">
    <cfRule type="expression" dxfId="1502" priority="23">
      <formula>F119&gt;0</formula>
    </cfRule>
    <cfRule type="expression" dxfId="1501" priority="24">
      <formula>F119&lt;0</formula>
    </cfRule>
  </conditionalFormatting>
  <conditionalFormatting sqref="J119">
    <cfRule type="expression" dxfId="1500" priority="21">
      <formula>J119&gt;0</formula>
    </cfRule>
    <cfRule type="expression" dxfId="1499" priority="22">
      <formula>J119&lt;0</formula>
    </cfRule>
  </conditionalFormatting>
  <conditionalFormatting sqref="K112:K123">
    <cfRule type="expression" dxfId="1498" priority="19">
      <formula>K112&gt;0</formula>
    </cfRule>
    <cfRule type="expression" dxfId="1497" priority="20">
      <formula>K112&lt;0</formula>
    </cfRule>
  </conditionalFormatting>
  <conditionalFormatting sqref="K110:K123">
    <cfRule type="expression" dxfId="1496" priority="17">
      <formula>K110&gt;0</formula>
    </cfRule>
    <cfRule type="expression" dxfId="1495" priority="18">
      <formula>K110&lt;0</formula>
    </cfRule>
  </conditionalFormatting>
  <conditionalFormatting sqref="J121">
    <cfRule type="expression" dxfId="1494" priority="15">
      <formula>J121&gt;0</formula>
    </cfRule>
    <cfRule type="expression" dxfId="1493" priority="16">
      <formula>J121&lt;0</formula>
    </cfRule>
  </conditionalFormatting>
  <conditionalFormatting sqref="F25:F28">
    <cfRule type="expression" dxfId="1492" priority="13">
      <formula>F25&gt;0</formula>
    </cfRule>
    <cfRule type="expression" dxfId="1491" priority="14">
      <formula>F25&lt;0</formula>
    </cfRule>
  </conditionalFormatting>
  <conditionalFormatting sqref="H25:H28">
    <cfRule type="expression" dxfId="1490" priority="11">
      <formula>H25&gt;0</formula>
    </cfRule>
    <cfRule type="expression" dxfId="1489" priority="12">
      <formula>H25&lt;0</formula>
    </cfRule>
  </conditionalFormatting>
  <conditionalFormatting sqref="J27:J29">
    <cfRule type="expression" dxfId="1488" priority="9">
      <formula>J27&gt;0</formula>
    </cfRule>
    <cfRule type="expression" dxfId="1487" priority="10">
      <formula>J27&lt;0</formula>
    </cfRule>
  </conditionalFormatting>
  <conditionalFormatting sqref="J30:J31">
    <cfRule type="expression" dxfId="1486" priority="7">
      <formula>J30&gt;0</formula>
    </cfRule>
    <cfRule type="expression" dxfId="1485" priority="8">
      <formula>J30&lt;0</formula>
    </cfRule>
  </conditionalFormatting>
  <conditionalFormatting sqref="J33">
    <cfRule type="expression" dxfId="1484" priority="5">
      <formula>J33&gt;0</formula>
    </cfRule>
    <cfRule type="expression" dxfId="1483" priority="6">
      <formula>J33&lt;0</formula>
    </cfRule>
  </conditionalFormatting>
  <conditionalFormatting sqref="J34">
    <cfRule type="expression" dxfId="1482" priority="3">
      <formula>J34&gt;0</formula>
    </cfRule>
    <cfRule type="expression" dxfId="1481" priority="4">
      <formula>J34&lt;0</formula>
    </cfRule>
  </conditionalFormatting>
  <conditionalFormatting sqref="J35:J43">
    <cfRule type="expression" dxfId="1480" priority="1">
      <formula>J35&gt;0</formula>
    </cfRule>
    <cfRule type="expression" dxfId="1479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0" t="s">
        <v>78</v>
      </c>
      <c r="P40" s="76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78" priority="15">
      <formula>F39&gt;0</formula>
    </cfRule>
    <cfRule type="expression" dxfId="1477" priority="16">
      <formula>F39&lt;0</formula>
    </cfRule>
  </conditionalFormatting>
  <conditionalFormatting sqref="Q7">
    <cfRule type="expression" dxfId="1476" priority="13">
      <formula>Q7&gt;0</formula>
    </cfRule>
    <cfRule type="expression" dxfId="1475" priority="14">
      <formula>Q7&lt;0</formula>
    </cfRule>
  </conditionalFormatting>
  <conditionalFormatting sqref="Q8">
    <cfRule type="expression" dxfId="1474" priority="11">
      <formula>Q8&gt;0</formula>
    </cfRule>
    <cfRule type="expression" dxfId="1473" priority="12">
      <formula>Q8&lt;0</formula>
    </cfRule>
  </conditionalFormatting>
  <conditionalFormatting sqref="F25:F38">
    <cfRule type="expression" dxfId="1472" priority="9">
      <formula>F25&gt;0</formula>
    </cfRule>
    <cfRule type="expression" dxfId="1471" priority="10">
      <formula>F25&lt;0</formula>
    </cfRule>
  </conditionalFormatting>
  <conditionalFormatting sqref="H25:H38">
    <cfRule type="expression" dxfId="1470" priority="7">
      <formula>H25&gt;0</formula>
    </cfRule>
    <cfRule type="expression" dxfId="146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68" priority="3">
      <formula>M55&gt;0</formula>
    </cfRule>
    <cfRule type="expression" dxfId="1467" priority="4">
      <formula>M55&lt;0</formula>
    </cfRule>
  </conditionalFormatting>
  <conditionalFormatting sqref="Q10">
    <cfRule type="expression" dxfId="1466" priority="1">
      <formula>Q10&gt;0</formula>
    </cfRule>
    <cfRule type="expression" dxfId="146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0" t="s">
        <v>78</v>
      </c>
      <c r="P40" s="76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64" priority="27">
      <formula>F27&gt;0</formula>
    </cfRule>
    <cfRule type="expression" dxfId="146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62" priority="15">
      <formula>Q8&gt;0</formula>
    </cfRule>
    <cfRule type="expression" dxfId="1461" priority="16">
      <formula>Q8&lt;0</formula>
    </cfRule>
  </conditionalFormatting>
  <conditionalFormatting sqref="Q7">
    <cfRule type="expression" dxfId="1460" priority="17">
      <formula>Q7&gt;0</formula>
    </cfRule>
    <cfRule type="expression" dxfId="1459" priority="18">
      <formula>Q7&lt;0</formula>
    </cfRule>
  </conditionalFormatting>
  <conditionalFormatting sqref="F37:F38">
    <cfRule type="expression" dxfId="1458" priority="13">
      <formula>F37&gt;0</formula>
    </cfRule>
    <cfRule type="expression" dxfId="1457" priority="14">
      <formula>F37&lt;0</formula>
    </cfRule>
  </conditionalFormatting>
  <conditionalFormatting sqref="H37:H38">
    <cfRule type="expression" dxfId="1456" priority="11">
      <formula>H37&gt;0</formula>
    </cfRule>
    <cfRule type="expression" dxfId="1455" priority="12">
      <formula>H37&lt;0</formula>
    </cfRule>
  </conditionalFormatting>
  <conditionalFormatting sqref="F23:F26 H23:H26">
    <cfRule type="expression" dxfId="1454" priority="9">
      <formula>F23&gt;0</formula>
    </cfRule>
    <cfRule type="expression" dxfId="1453" priority="10">
      <formula>F23&lt;0</formula>
    </cfRule>
  </conditionalFormatting>
  <conditionalFormatting sqref="Q10">
    <cfRule type="expression" dxfId="1452" priority="3">
      <formula>Q10&gt;0</formula>
    </cfRule>
    <cfRule type="expression" dxfId="1451" priority="4">
      <formula>Q10&lt;0</formula>
    </cfRule>
  </conditionalFormatting>
  <conditionalFormatting sqref="F22 H22">
    <cfRule type="expression" dxfId="1450" priority="1">
      <formula>F22&gt;0</formula>
    </cfRule>
    <cfRule type="expression" dxfId="1449" priority="2">
      <formula>F22&lt;0</formula>
    </cfRule>
  </conditionalFormatting>
  <conditionalFormatting sqref="M41">
    <cfRule type="expression" dxfId="1448" priority="5">
      <formula>M41&gt;0</formula>
    </cfRule>
    <cfRule type="expression" dxfId="144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46" priority="29">
      <formula>F25&gt;0</formula>
    </cfRule>
    <cfRule type="expression" dxfId="1445" priority="30">
      <formula>F25&lt;0</formula>
    </cfRule>
  </conditionalFormatting>
  <conditionalFormatting sqref="Q7">
    <cfRule type="expression" dxfId="1444" priority="27">
      <formula>Q7&gt;0</formula>
    </cfRule>
    <cfRule type="expression" dxfId="1443" priority="28">
      <formula>Q7&lt;0</formula>
    </cfRule>
  </conditionalFormatting>
  <conditionalFormatting sqref="Q8">
    <cfRule type="expression" dxfId="1442" priority="25">
      <formula>Q8&gt;0</formula>
    </cfRule>
    <cfRule type="expression" dxfId="1441" priority="26">
      <formula>Q8&lt;0</formula>
    </cfRule>
  </conditionalFormatting>
  <conditionalFormatting sqref="Q10">
    <cfRule type="expression" dxfId="1440" priority="13">
      <formula>Q10&gt;0</formula>
    </cfRule>
    <cfRule type="expression" dxfId="1439" priority="14">
      <formula>Q10&lt;0</formula>
    </cfRule>
  </conditionalFormatting>
  <conditionalFormatting sqref="M46">
    <cfRule type="expression" dxfId="1438" priority="11">
      <formula>M46&gt;0</formula>
    </cfRule>
    <cfRule type="expression" dxfId="1437" priority="12">
      <formula>M46&lt;0</formula>
    </cfRule>
  </conditionalFormatting>
  <conditionalFormatting sqref="F80:F88 H80:H88">
    <cfRule type="expression" dxfId="1436" priority="9">
      <formula>F80&gt;0</formula>
    </cfRule>
    <cfRule type="expression" dxfId="1435" priority="10">
      <formula>F80&lt;0</formula>
    </cfRule>
  </conditionalFormatting>
  <conditionalFormatting sqref="F75:F79">
    <cfRule type="expression" dxfId="1434" priority="7">
      <formula>F75&gt;0</formula>
    </cfRule>
    <cfRule type="expression" dxfId="1433" priority="8">
      <formula>F75&lt;0</formula>
    </cfRule>
  </conditionalFormatting>
  <conditionalFormatting sqref="H75:H79">
    <cfRule type="expression" dxfId="1432" priority="5">
      <formula>H75&gt;0</formula>
    </cfRule>
    <cfRule type="expression" dxfId="1431" priority="6">
      <formula>H75&lt;0</formula>
    </cfRule>
  </conditionalFormatting>
  <conditionalFormatting sqref="F71:F74">
    <cfRule type="expression" dxfId="1430" priority="3">
      <formula>F71&gt;0</formula>
    </cfRule>
    <cfRule type="expression" dxfId="1429" priority="4">
      <formula>F71&lt;0</formula>
    </cfRule>
  </conditionalFormatting>
  <conditionalFormatting sqref="H71:H74">
    <cfRule type="expression" dxfId="1428" priority="1">
      <formula>H71&gt;0</formula>
    </cfRule>
    <cfRule type="expression" dxfId="142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6" priority="21">
      <formula>F47&gt;0</formula>
    </cfRule>
    <cfRule type="expression" dxfId="1425" priority="22">
      <formula>F47&lt;0</formula>
    </cfRule>
  </conditionalFormatting>
  <conditionalFormatting sqref="Q7">
    <cfRule type="expression" dxfId="1424" priority="19">
      <formula>Q7&gt;0</formula>
    </cfRule>
    <cfRule type="expression" dxfId="1423" priority="20">
      <formula>Q7&lt;0</formula>
    </cfRule>
  </conditionalFormatting>
  <conditionalFormatting sqref="Q8">
    <cfRule type="expression" dxfId="1422" priority="17">
      <formula>Q8&gt;0</formula>
    </cfRule>
    <cfRule type="expression" dxfId="1421" priority="18">
      <formula>Q8&lt;0</formula>
    </cfRule>
  </conditionalFormatting>
  <conditionalFormatting sqref="F25:F46">
    <cfRule type="expression" dxfId="1420" priority="15">
      <formula>F25&gt;0</formula>
    </cfRule>
    <cfRule type="expression" dxfId="1419" priority="16">
      <formula>F25&lt;0</formula>
    </cfRule>
  </conditionalFormatting>
  <conditionalFormatting sqref="H25:H46">
    <cfRule type="expression" dxfId="1418" priority="13">
      <formula>H25&gt;0</formula>
    </cfRule>
    <cfRule type="expression" dxfId="1417" priority="14">
      <formula>H25&lt;0</formula>
    </cfRule>
  </conditionalFormatting>
  <conditionalFormatting sqref="F89:F110">
    <cfRule type="expression" dxfId="1416" priority="11">
      <formula>F89&gt;0</formula>
    </cfRule>
    <cfRule type="expression" dxfId="1415" priority="12">
      <formula>F89&lt;0</formula>
    </cfRule>
  </conditionalFormatting>
  <conditionalFormatting sqref="H89:H110">
    <cfRule type="expression" dxfId="1414" priority="9">
      <formula>H89&gt;0</formula>
    </cfRule>
    <cfRule type="expression" dxfId="1413" priority="10">
      <formula>H89&lt;0</formula>
    </cfRule>
  </conditionalFormatting>
  <conditionalFormatting sqref="Q10">
    <cfRule type="expression" dxfId="1412" priority="7">
      <formula>Q10&gt;0</formula>
    </cfRule>
    <cfRule type="expression" dxfId="1411" priority="8">
      <formula>Q10&lt;0</formula>
    </cfRule>
  </conditionalFormatting>
  <conditionalFormatting sqref="J25:J38">
    <cfRule type="expression" dxfId="1410" priority="5">
      <formula>J25&gt;0</formula>
    </cfRule>
    <cfRule type="expression" dxfId="1409" priority="6">
      <formula>J25&lt;0</formula>
    </cfRule>
  </conditionalFormatting>
  <conditionalFormatting sqref="K25:K38">
    <cfRule type="expression" dxfId="1408" priority="3">
      <formula>K25&gt;0</formula>
    </cfRule>
    <cfRule type="expression" dxfId="1407" priority="4">
      <formula>K25&lt;0</formula>
    </cfRule>
  </conditionalFormatting>
  <conditionalFormatting sqref="L25:L38">
    <cfRule type="expression" dxfId="1406" priority="1">
      <formula>L25&gt;0</formula>
    </cfRule>
    <cfRule type="expression" dxfId="14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04" priority="23">
      <formula>F34&gt;0</formula>
    </cfRule>
    <cfRule type="expression" dxfId="1403" priority="24">
      <formula>F34&lt;0</formula>
    </cfRule>
  </conditionalFormatting>
  <conditionalFormatting sqref="Q7">
    <cfRule type="expression" dxfId="1402" priority="21">
      <formula>Q7&gt;0</formula>
    </cfRule>
    <cfRule type="expression" dxfId="1401" priority="22">
      <formula>Q7&lt;0</formula>
    </cfRule>
  </conditionalFormatting>
  <conditionalFormatting sqref="Q8">
    <cfRule type="expression" dxfId="1400" priority="19">
      <formula>Q8&gt;0</formula>
    </cfRule>
    <cfRule type="expression" dxfId="1399" priority="20">
      <formula>Q8&lt;0</formula>
    </cfRule>
  </conditionalFormatting>
  <conditionalFormatting sqref="F25:F33">
    <cfRule type="expression" dxfId="1398" priority="17">
      <formula>F25&gt;0</formula>
    </cfRule>
    <cfRule type="expression" dxfId="1397" priority="18">
      <formula>F25&lt;0</formula>
    </cfRule>
  </conditionalFormatting>
  <conditionalFormatting sqref="H25:H33">
    <cfRule type="expression" dxfId="1396" priority="15">
      <formula>H25&gt;0</formula>
    </cfRule>
    <cfRule type="expression" dxfId="1395" priority="16">
      <formula>H25&lt;0</formula>
    </cfRule>
  </conditionalFormatting>
  <conditionalFormatting sqref="M46">
    <cfRule type="expression" dxfId="1394" priority="13">
      <formula>M46&gt;0</formula>
    </cfRule>
    <cfRule type="expression" dxfId="1393" priority="14">
      <formula>M46&lt;0</formula>
    </cfRule>
  </conditionalFormatting>
  <conditionalFormatting sqref="F79:F87 H79:H87">
    <cfRule type="expression" dxfId="1392" priority="11">
      <formula>F79&gt;0</formula>
    </cfRule>
    <cfRule type="expression" dxfId="1391" priority="12">
      <formula>F79&lt;0</formula>
    </cfRule>
  </conditionalFormatting>
  <conditionalFormatting sqref="F70:F78">
    <cfRule type="expression" dxfId="1390" priority="9">
      <formula>F70&gt;0</formula>
    </cfRule>
    <cfRule type="expression" dxfId="1389" priority="10">
      <formula>F70&lt;0</formula>
    </cfRule>
  </conditionalFormatting>
  <conditionalFormatting sqref="H70:H78">
    <cfRule type="expression" dxfId="1388" priority="7">
      <formula>H70&gt;0</formula>
    </cfRule>
    <cfRule type="expression" dxfId="1387" priority="8">
      <formula>H70&lt;0</formula>
    </cfRule>
  </conditionalFormatting>
  <conditionalFormatting sqref="J27:K27 J30:K30 J33:K33 J36:K36 J39:K39 J42:K42">
    <cfRule type="expression" dxfId="1386" priority="5">
      <formula>J27&gt;0</formula>
    </cfRule>
    <cfRule type="expression" dxfId="1385" priority="6">
      <formula>J27&lt;0</formula>
    </cfRule>
  </conditionalFormatting>
  <conditionalFormatting sqref="J28:K29 J31:K32 J34:K35 J37:K38 J40:K41">
    <cfRule type="expression" dxfId="1384" priority="3">
      <formula>J28&gt;0</formula>
    </cfRule>
    <cfRule type="expression" dxfId="1383" priority="4">
      <formula>J28&lt;0</formula>
    </cfRule>
  </conditionalFormatting>
  <conditionalFormatting sqref="L27:L42">
    <cfRule type="expression" dxfId="1382" priority="1">
      <formula>L27&gt;0</formula>
    </cfRule>
    <cfRule type="expression" dxfId="138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80" priority="9">
      <formula>F57&gt;0</formula>
    </cfRule>
    <cfRule type="expression" dxfId="1379" priority="10">
      <formula>F57&lt;0</formula>
    </cfRule>
  </conditionalFormatting>
  <conditionalFormatting sqref="Q7">
    <cfRule type="expression" dxfId="1378" priority="7">
      <formula>Q7&gt;0</formula>
    </cfRule>
    <cfRule type="expression" dxfId="1377" priority="8">
      <formula>Q7&lt;0</formula>
    </cfRule>
  </conditionalFormatting>
  <conditionalFormatting sqref="Q8">
    <cfRule type="expression" dxfId="1376" priority="5">
      <formula>Q8&gt;0</formula>
    </cfRule>
    <cfRule type="expression" dxfId="1375" priority="6">
      <formula>Q8&lt;0</formula>
    </cfRule>
  </conditionalFormatting>
  <conditionalFormatting sqref="F25:F56">
    <cfRule type="expression" dxfId="1374" priority="3">
      <formula>F25&gt;0</formula>
    </cfRule>
    <cfRule type="expression" dxfId="1373" priority="4">
      <formula>F25&lt;0</formula>
    </cfRule>
  </conditionalFormatting>
  <conditionalFormatting sqref="H25:H56">
    <cfRule type="expression" dxfId="1372" priority="1">
      <formula>H25&gt;0</formula>
    </cfRule>
    <cfRule type="expression" dxfId="137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70" priority="15">
      <formula>F57&gt;0</formula>
    </cfRule>
    <cfRule type="expression" dxfId="1369" priority="16">
      <formula>F57&lt;0</formula>
    </cfRule>
  </conditionalFormatting>
  <conditionalFormatting sqref="Q7">
    <cfRule type="expression" dxfId="1368" priority="13">
      <formula>Q7&gt;0</formula>
    </cfRule>
    <cfRule type="expression" dxfId="1367" priority="14">
      <formula>Q7&lt;0</formula>
    </cfRule>
  </conditionalFormatting>
  <conditionalFormatting sqref="Q8">
    <cfRule type="expression" dxfId="1366" priority="11">
      <formula>Q8&gt;0</formula>
    </cfRule>
    <cfRule type="expression" dxfId="1365" priority="12">
      <formula>Q8&lt;0</formula>
    </cfRule>
  </conditionalFormatting>
  <conditionalFormatting sqref="F25:F56">
    <cfRule type="expression" dxfId="1364" priority="9">
      <formula>F25&gt;0</formula>
    </cfRule>
    <cfRule type="expression" dxfId="1363" priority="10">
      <formula>F25&lt;0</formula>
    </cfRule>
  </conditionalFormatting>
  <conditionalFormatting sqref="H25:H56">
    <cfRule type="expression" dxfId="1362" priority="7">
      <formula>H25&gt;0</formula>
    </cfRule>
    <cfRule type="expression" dxfId="1361" priority="8">
      <formula>H25&lt;0</formula>
    </cfRule>
  </conditionalFormatting>
  <conditionalFormatting sqref="M58">
    <cfRule type="expression" dxfId="1360" priority="5">
      <formula>M58&gt;0</formula>
    </cfRule>
    <cfRule type="expression" dxfId="1359" priority="6">
      <formula>M58&lt;0</formula>
    </cfRule>
  </conditionalFormatting>
  <conditionalFormatting sqref="F84:F115">
    <cfRule type="expression" dxfId="1358" priority="3">
      <formula>F84&gt;0</formula>
    </cfRule>
    <cfRule type="expression" dxfId="1357" priority="4">
      <formula>F84&lt;0</formula>
    </cfRule>
  </conditionalFormatting>
  <conditionalFormatting sqref="H84:H115">
    <cfRule type="expression" dxfId="1356" priority="1">
      <formula>H84&gt;0</formula>
    </cfRule>
    <cfRule type="expression" dxfId="135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4" priority="21">
      <formula>F47&gt;0</formula>
    </cfRule>
    <cfRule type="expression" dxfId="1353" priority="22">
      <formula>F47&lt;0</formula>
    </cfRule>
  </conditionalFormatting>
  <conditionalFormatting sqref="Q7">
    <cfRule type="expression" dxfId="1352" priority="19">
      <formula>Q7&gt;0</formula>
    </cfRule>
    <cfRule type="expression" dxfId="1351" priority="20">
      <formula>Q7&lt;0</formula>
    </cfRule>
  </conditionalFormatting>
  <conditionalFormatting sqref="Q8">
    <cfRule type="expression" dxfId="1350" priority="17">
      <formula>Q8&gt;0</formula>
    </cfRule>
    <cfRule type="expression" dxfId="1349" priority="18">
      <formula>Q8&lt;0</formula>
    </cfRule>
  </conditionalFormatting>
  <conditionalFormatting sqref="F25:F46">
    <cfRule type="expression" dxfId="1348" priority="15">
      <formula>F25&gt;0</formula>
    </cfRule>
    <cfRule type="expression" dxfId="1347" priority="16">
      <formula>F25&lt;0</formula>
    </cfRule>
  </conditionalFormatting>
  <conditionalFormatting sqref="H25:H46">
    <cfRule type="expression" dxfId="1346" priority="13">
      <formula>H25&gt;0</formula>
    </cfRule>
    <cfRule type="expression" dxfId="1345" priority="14">
      <formula>H25&lt;0</formula>
    </cfRule>
  </conditionalFormatting>
  <conditionalFormatting sqref="F89:F110">
    <cfRule type="expression" dxfId="1344" priority="11">
      <formula>F89&gt;0</formula>
    </cfRule>
    <cfRule type="expression" dxfId="1343" priority="12">
      <formula>F89&lt;0</formula>
    </cfRule>
  </conditionalFormatting>
  <conditionalFormatting sqref="H89:H110">
    <cfRule type="expression" dxfId="1342" priority="9">
      <formula>H89&gt;0</formula>
    </cfRule>
    <cfRule type="expression" dxfId="1341" priority="10">
      <formula>H89&lt;0</formula>
    </cfRule>
  </conditionalFormatting>
  <conditionalFormatting sqref="Q10">
    <cfRule type="expression" dxfId="1340" priority="7">
      <formula>Q10&gt;0</formula>
    </cfRule>
    <cfRule type="expression" dxfId="1339" priority="8">
      <formula>Q10&lt;0</formula>
    </cfRule>
  </conditionalFormatting>
  <conditionalFormatting sqref="J25:J38">
    <cfRule type="expression" dxfId="1338" priority="5">
      <formula>J25&gt;0</formula>
    </cfRule>
    <cfRule type="expression" dxfId="1337" priority="6">
      <formula>J25&lt;0</formula>
    </cfRule>
  </conditionalFormatting>
  <conditionalFormatting sqref="K25:K38">
    <cfRule type="expression" dxfId="1336" priority="3">
      <formula>K25&gt;0</formula>
    </cfRule>
    <cfRule type="expression" dxfId="1335" priority="4">
      <formula>K25&lt;0</formula>
    </cfRule>
  </conditionalFormatting>
  <conditionalFormatting sqref="L25:L38">
    <cfRule type="expression" dxfId="1334" priority="1">
      <formula>L25&gt;0</formula>
    </cfRule>
    <cfRule type="expression" dxfId="133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68.28515625" style="755" bestFit="1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4800</v>
      </c>
      <c r="Y2" s="62">
        <v>42804</v>
      </c>
      <c r="Z2" s="761" t="s">
        <v>725</v>
      </c>
      <c r="AA2" s="761"/>
      <c r="AB2" s="761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3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15.877379166666651</v>
      </c>
      <c r="Y3" s="62">
        <v>42866</v>
      </c>
      <c r="Z3" s="761" t="s">
        <v>726</v>
      </c>
      <c r="AA3" s="761"/>
      <c r="AB3" s="761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17.07</v>
      </c>
      <c r="R4" s="487">
        <v>0</v>
      </c>
      <c r="Y4" s="62">
        <v>43088</v>
      </c>
      <c r="Z4" s="755" t="s">
        <v>843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792</v>
      </c>
      <c r="O5" s="11" t="s">
        <v>67</v>
      </c>
      <c r="Q5" s="3">
        <f>Q4*Q2</f>
        <v>81936</v>
      </c>
      <c r="Y5" s="62">
        <v>43096</v>
      </c>
      <c r="Z5" s="755" t="s">
        <v>849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76211.419999999925</v>
      </c>
      <c r="Y6" s="62"/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20340.151000001701</v>
      </c>
      <c r="R7">
        <v>4700</v>
      </c>
      <c r="U7" s="179"/>
      <c r="Y7" s="62"/>
    </row>
    <row r="8" spans="1:32" x14ac:dyDescent="0.25">
      <c r="A8" s="622"/>
      <c r="B8" s="488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5724.5800000000745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7.5114464472648329E-2</v>
      </c>
      <c r="Y9" s="62"/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4">
        <v>300</v>
      </c>
      <c r="D19" s="235">
        <v>16.28</v>
      </c>
      <c r="E19" s="3">
        <v>0</v>
      </c>
      <c r="F19" s="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29"/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29"/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0" t="s">
        <v>78</v>
      </c>
      <c r="P41" s="760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20.825399999999998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20.654699999999998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20.483999999999998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20.313299999999998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20.142599999999998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19.971899999999998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19.801199999999998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19.630499999999998</v>
      </c>
    </row>
    <row r="50" spans="1:16" x14ac:dyDescent="0.25">
      <c r="B50" s="752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19.459799999999998</v>
      </c>
    </row>
    <row r="51" spans="1:16" x14ac:dyDescent="0.25">
      <c r="C51" s="4"/>
      <c r="G51" s="29"/>
      <c r="O51" s="81">
        <v>1.1299999999999999</v>
      </c>
      <c r="P51" s="81">
        <f t="shared" si="2"/>
        <v>19.289099999999998</v>
      </c>
    </row>
    <row r="52" spans="1:16" x14ac:dyDescent="0.25">
      <c r="G52" s="29"/>
      <c r="O52" s="81">
        <v>1.1200000000000001</v>
      </c>
      <c r="P52" s="81">
        <f t="shared" si="2"/>
        <v>19.118400000000001</v>
      </c>
    </row>
    <row r="53" spans="1:16" ht="15" customHeight="1" x14ac:dyDescent="0.25">
      <c r="G53" s="29"/>
      <c r="O53" s="81">
        <v>1.1100000000000001</v>
      </c>
      <c r="P53" s="81">
        <f t="shared" si="2"/>
        <v>18.947700000000001</v>
      </c>
    </row>
    <row r="54" spans="1:16" x14ac:dyDescent="0.25">
      <c r="G54" s="29"/>
      <c r="O54" s="81">
        <v>1.1000000000000001</v>
      </c>
      <c r="P54" s="81">
        <f>O54*$Q$4</f>
        <v>18.777000000000001</v>
      </c>
    </row>
    <row r="55" spans="1:16" x14ac:dyDescent="0.25">
      <c r="G55" s="29"/>
      <c r="O55" s="81">
        <v>1.0900000000000001</v>
      </c>
      <c r="P55" s="81">
        <f t="shared" ref="P55:P74" si="3">O55*$Q$4</f>
        <v>18.606300000000001</v>
      </c>
    </row>
    <row r="56" spans="1:16" x14ac:dyDescent="0.25">
      <c r="G56" s="29"/>
      <c r="O56" s="81">
        <v>1.08</v>
      </c>
      <c r="P56" s="81">
        <f t="shared" si="3"/>
        <v>18.435600000000001</v>
      </c>
    </row>
    <row r="57" spans="1:16" x14ac:dyDescent="0.25">
      <c r="G57" s="29"/>
      <c r="O57" s="81">
        <v>1.07</v>
      </c>
      <c r="P57" s="81">
        <f t="shared" si="3"/>
        <v>18.264900000000001</v>
      </c>
    </row>
    <row r="58" spans="1:16" x14ac:dyDescent="0.25">
      <c r="G58" s="29"/>
      <c r="O58" s="81">
        <v>1.06</v>
      </c>
      <c r="P58" s="81">
        <f t="shared" si="3"/>
        <v>18.094200000000001</v>
      </c>
    </row>
    <row r="59" spans="1:16" x14ac:dyDescent="0.25">
      <c r="G59" s="29"/>
      <c r="O59" s="81">
        <v>1.05</v>
      </c>
      <c r="P59" s="81">
        <f t="shared" si="3"/>
        <v>17.923500000000001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9800</v>
      </c>
      <c r="I60" s="79"/>
      <c r="J60" s="18"/>
      <c r="K60" s="18">
        <f>SUM(K2:K59)</f>
        <v>140743.18000000005</v>
      </c>
      <c r="L60" s="14"/>
      <c r="M60" s="18">
        <f>SUM(M2:M59)</f>
        <v>1338.25</v>
      </c>
      <c r="O60" s="81">
        <v>1.04</v>
      </c>
      <c r="P60" s="81">
        <f t="shared" si="3"/>
        <v>17.752800000000001</v>
      </c>
    </row>
    <row r="61" spans="1:16" ht="15.75" thickBot="1" x14ac:dyDescent="0.3">
      <c r="A61" s="347" t="s">
        <v>194</v>
      </c>
      <c r="B61" s="491"/>
      <c r="C61" s="349">
        <f>SumByColor($A$61, C2:C59)</f>
        <v>9800</v>
      </c>
      <c r="D61" s="349"/>
      <c r="E61" s="349"/>
      <c r="F61" s="350">
        <f>SumByColor($A$61, F2:F59)</f>
        <v>138902</v>
      </c>
      <c r="G61" s="349"/>
      <c r="H61" s="349">
        <f>SumByColor($A$61, H2:H59)</f>
        <v>9800</v>
      </c>
      <c r="I61" s="349"/>
      <c r="J61" s="350"/>
      <c r="K61" s="350">
        <f>SumByColor($A$61, K2:K59)</f>
        <v>140746</v>
      </c>
      <c r="L61" s="349"/>
      <c r="M61" s="350">
        <f>SumByColor($A$61, M2:M59)</f>
        <v>1338</v>
      </c>
      <c r="O61" s="81">
        <v>1.03</v>
      </c>
      <c r="P61" s="81">
        <f t="shared" si="3"/>
        <v>17.582100000000001</v>
      </c>
    </row>
    <row r="62" spans="1:16" x14ac:dyDescent="0.25">
      <c r="O62" s="81">
        <v>1.02</v>
      </c>
      <c r="P62" s="81">
        <f t="shared" si="3"/>
        <v>17.4114</v>
      </c>
    </row>
    <row r="63" spans="1:16" x14ac:dyDescent="0.25">
      <c r="O63" s="81">
        <v>1.01</v>
      </c>
      <c r="P63" s="81">
        <f t="shared" si="3"/>
        <v>17.2407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17.07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16.8993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16.7286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16.5579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16.3872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16.2165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16.0458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15.875100000000002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15.704400000000001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15.533700000000001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15.363000000000001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15.192300000000001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15.021600000000001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14.850899999999999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14.680199999999999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14.509499999999999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836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" si="79">C133*(E133-D133)</f>
        <v>5438.4000000000042</v>
      </c>
      <c r="G133" s="39">
        <f t="shared" ref="G133" si="80">D133*C133</f>
        <v>76209.600000000006</v>
      </c>
      <c r="H133" s="226">
        <f t="shared" ref="H133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B134" s="153"/>
      <c r="C134" s="10"/>
      <c r="D134" s="237"/>
      <c r="E134" s="39"/>
      <c r="F134" s="39"/>
      <c r="G134" s="39"/>
      <c r="H134" s="226"/>
      <c r="I134" s="39"/>
      <c r="J134" s="39"/>
      <c r="K134" s="39"/>
      <c r="L134" s="39"/>
    </row>
    <row r="135" spans="1:12" x14ac:dyDescent="0.25">
      <c r="B135" s="153"/>
      <c r="C135" s="10"/>
      <c r="D135" s="237"/>
      <c r="E135" s="39"/>
      <c r="F135" s="39"/>
      <c r="G135" s="39"/>
      <c r="H135" s="226"/>
      <c r="I135" s="39"/>
      <c r="J135" s="39"/>
      <c r="K135" s="39"/>
      <c r="L135" s="39"/>
    </row>
    <row r="136" spans="1:12" x14ac:dyDescent="0.25">
      <c r="B136" s="153"/>
      <c r="C136" s="10"/>
      <c r="D136" s="237"/>
      <c r="E136" s="39"/>
      <c r="F136" s="39"/>
      <c r="G136" s="39"/>
      <c r="H136" s="226"/>
      <c r="I136" s="39"/>
      <c r="J136" s="39"/>
      <c r="K136" s="39"/>
      <c r="L136" s="39"/>
    </row>
    <row r="137" spans="1:12" x14ac:dyDescent="0.25">
      <c r="B137" s="153"/>
      <c r="C137" s="10"/>
      <c r="D137" s="237"/>
      <c r="E137" s="39"/>
      <c r="F137" s="39"/>
      <c r="G137" s="39"/>
      <c r="H137" s="226"/>
      <c r="I137" s="39"/>
      <c r="J137" s="39"/>
      <c r="K137" s="39"/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2">IF(C162=0, 0,D162*C162)</f>
        <v>68120</v>
      </c>
      <c r="H162" s="374">
        <f t="shared" ref="H162:H168" si="83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2"/>
        <v>0</v>
      </c>
      <c r="H163" s="374" t="str">
        <f t="shared" si="83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2"/>
        <v>0</v>
      </c>
      <c r="H164" s="374" t="str">
        <f t="shared" si="83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2"/>
        <v>75600</v>
      </c>
      <c r="H165" s="374">
        <f t="shared" si="83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2"/>
        <v>0</v>
      </c>
      <c r="H166" s="374" t="str">
        <f t="shared" si="83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2"/>
        <v>82367.28</v>
      </c>
      <c r="H167" s="374">
        <f t="shared" si="83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2"/>
        <v>0</v>
      </c>
      <c r="H168" s="374" t="str">
        <f t="shared" si="83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84">C170*(E170-D170)</f>
        <v>-29017.579999999998</v>
      </c>
      <c r="G170" s="372">
        <f t="shared" ref="G170:G199" si="85">D170*C170</f>
        <v>91417.900000000009</v>
      </c>
      <c r="H170" s="373">
        <f t="shared" ref="H170:H199" si="86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84"/>
        <v>-31836.35999999999</v>
      </c>
      <c r="G171" s="372">
        <f t="shared" si="85"/>
        <v>101483.62</v>
      </c>
      <c r="H171" s="373">
        <f t="shared" si="86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84"/>
        <v>-34009.06</v>
      </c>
      <c r="G172" s="372">
        <f t="shared" si="85"/>
        <v>109418.42</v>
      </c>
      <c r="H172" s="373">
        <f t="shared" si="86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84"/>
        <v>-34008.920000000006</v>
      </c>
      <c r="G173" s="372">
        <f t="shared" si="85"/>
        <v>101358.28000000001</v>
      </c>
      <c r="H173" s="373">
        <f t="shared" si="86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84"/>
        <v>-39575.879999999997</v>
      </c>
      <c r="G174" s="372">
        <f t="shared" si="85"/>
        <v>108716.71999999999</v>
      </c>
      <c r="H174" s="373">
        <f t="shared" si="86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84"/>
        <v>-38892.919999999991</v>
      </c>
      <c r="G175" s="372">
        <f t="shared" si="85"/>
        <v>110180.68</v>
      </c>
      <c r="H175" s="373">
        <f t="shared" si="86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84"/>
        <v>-39649.22</v>
      </c>
      <c r="G176" s="372">
        <f t="shared" si="85"/>
        <v>101232.94</v>
      </c>
      <c r="H176" s="373">
        <f t="shared" si="86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84"/>
        <v>-41303.94</v>
      </c>
      <c r="G177" s="372">
        <f t="shared" si="85"/>
        <v>94046.46</v>
      </c>
      <c r="H177" s="373">
        <f t="shared" si="86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84"/>
        <v>-42699.159999999996</v>
      </c>
      <c r="G178" s="372">
        <f t="shared" si="85"/>
        <v>101024.04</v>
      </c>
      <c r="H178" s="373">
        <f t="shared" si="86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84"/>
        <v>-47715.600000000006</v>
      </c>
      <c r="G179" s="372">
        <f t="shared" si="85"/>
        <v>107500.44</v>
      </c>
      <c r="H179" s="373">
        <f t="shared" si="86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84"/>
        <v>-46809.119999999995</v>
      </c>
      <c r="G180" s="372">
        <f t="shared" si="85"/>
        <v>113864.21999999999</v>
      </c>
      <c r="H180" s="373">
        <f t="shared" si="86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84"/>
        <v>-47694.16</v>
      </c>
      <c r="G181" s="372">
        <f t="shared" si="85"/>
        <v>126525.44</v>
      </c>
      <c r="H181" s="373">
        <f t="shared" si="86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84"/>
        <v>-48128</v>
      </c>
      <c r="G182" s="372">
        <f t="shared" si="85"/>
        <v>129280</v>
      </c>
      <c r="H182" s="373">
        <f t="shared" si="86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84"/>
        <v>-48155.4</v>
      </c>
      <c r="G183" s="372">
        <f t="shared" si="85"/>
        <v>113708.88</v>
      </c>
      <c r="H183" s="373">
        <f t="shared" si="86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84"/>
        <v>-42239.579999999994</v>
      </c>
      <c r="G184" s="372">
        <f t="shared" si="85"/>
        <v>100564.46</v>
      </c>
      <c r="H184" s="373">
        <f t="shared" si="86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84"/>
        <v>-42072.46</v>
      </c>
      <c r="G185" s="372">
        <f t="shared" si="85"/>
        <v>100397.34000000001</v>
      </c>
      <c r="H185" s="373">
        <f t="shared" si="86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84"/>
        <v>-45543.96</v>
      </c>
      <c r="G186" s="372">
        <f t="shared" si="85"/>
        <v>132958.98000000001</v>
      </c>
      <c r="H186" s="373">
        <f t="shared" si="86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84"/>
        <v>-45906.62000000001</v>
      </c>
      <c r="G187" s="372">
        <f t="shared" si="85"/>
        <v>158980.96</v>
      </c>
      <c r="H187" s="373">
        <f t="shared" si="86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84"/>
        <v>-51777.299999999996</v>
      </c>
      <c r="G188" s="372">
        <f t="shared" si="85"/>
        <v>171590.94</v>
      </c>
      <c r="H188" s="374">
        <f t="shared" si="86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84"/>
        <v>-49664.193999999989</v>
      </c>
      <c r="G189" s="372">
        <f t="shared" si="85"/>
        <v>158920.21399999998</v>
      </c>
      <c r="H189" s="374">
        <f t="shared" si="86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84"/>
        <v>-47987.500000000015</v>
      </c>
      <c r="G190" s="372">
        <f t="shared" si="85"/>
        <v>145958.78</v>
      </c>
      <c r="H190" s="374">
        <f t="shared" si="86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84"/>
        <v>-47702.966000000015</v>
      </c>
      <c r="G191" s="372">
        <f t="shared" si="85"/>
        <v>158434.24600000001</v>
      </c>
      <c r="H191" s="374">
        <f t="shared" si="86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84"/>
        <v>-60971.399999999987</v>
      </c>
      <c r="G192" s="372">
        <f t="shared" si="85"/>
        <v>170139.24</v>
      </c>
      <c r="H192" s="374">
        <f t="shared" si="86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84"/>
        <v>-77656.859999999986</v>
      </c>
      <c r="G193" s="372">
        <f t="shared" si="85"/>
        <v>166354.54</v>
      </c>
      <c r="H193" s="374">
        <f t="shared" si="86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84"/>
        <v>-85359.959999999992</v>
      </c>
      <c r="G194" s="372">
        <f t="shared" si="85"/>
        <v>169945.68</v>
      </c>
      <c r="H194" s="374">
        <f t="shared" si="86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84"/>
        <v>-100883.47199999999</v>
      </c>
      <c r="G195" s="372">
        <f t="shared" si="85"/>
        <v>169887.61199999999</v>
      </c>
      <c r="H195" s="373">
        <f t="shared" si="86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84"/>
        <v>-97651.02</v>
      </c>
      <c r="G196" s="372">
        <f t="shared" si="85"/>
        <v>169848.9</v>
      </c>
      <c r="H196" s="373">
        <f t="shared" si="86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84"/>
        <v>-97231.731999999989</v>
      </c>
      <c r="G197" s="372">
        <f t="shared" si="85"/>
        <v>165974.95199999999</v>
      </c>
      <c r="H197" s="373">
        <f t="shared" si="86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84"/>
        <v>-97234.865999999995</v>
      </c>
      <c r="G198" s="372">
        <f t="shared" si="85"/>
        <v>169723.08599999998</v>
      </c>
      <c r="H198" s="373">
        <f t="shared" si="86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84"/>
        <v>-104373.632</v>
      </c>
      <c r="G199" s="372">
        <f t="shared" si="85"/>
        <v>197776.17199999999</v>
      </c>
      <c r="H199" s="373">
        <f t="shared" si="86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84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84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87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87"/>
        <v>-94166.28</v>
      </c>
      <c r="G203" s="372">
        <f t="shared" ref="G203:G210" si="88">IF(C203=0, 0,D203*C203)</f>
        <v>165387.56</v>
      </c>
      <c r="H203" s="373">
        <f t="shared" ref="H203:H210" si="89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87"/>
        <v>-91969.787999999986</v>
      </c>
      <c r="G204" s="372">
        <f t="shared" si="88"/>
        <v>157393.788</v>
      </c>
      <c r="H204" s="373">
        <f t="shared" si="89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87"/>
        <v>-91154.7</v>
      </c>
      <c r="G205" s="372">
        <f t="shared" si="88"/>
        <v>145246.5</v>
      </c>
      <c r="H205" s="373">
        <f t="shared" si="89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87"/>
        <v>-92238.461999999985</v>
      </c>
      <c r="G206" s="372">
        <f t="shared" si="88"/>
        <v>161141.78199999998</v>
      </c>
      <c r="H206" s="373">
        <f t="shared" si="89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87"/>
        <v>-89571.54800000001</v>
      </c>
      <c r="G207" s="372">
        <f t="shared" si="88"/>
        <v>152607.92800000001</v>
      </c>
      <c r="H207" s="373">
        <f t="shared" si="89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87"/>
        <v>-89550.534</v>
      </c>
      <c r="G208" s="372">
        <f t="shared" si="88"/>
        <v>169006.91400000002</v>
      </c>
      <c r="H208" s="373">
        <f t="shared" si="89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87"/>
        <v>-89678.238000000012</v>
      </c>
      <c r="G209" s="372">
        <f t="shared" si="88"/>
        <v>165029.61800000002</v>
      </c>
      <c r="H209" s="373">
        <f t="shared" si="89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87"/>
        <v>-89511.821999999986</v>
      </c>
      <c r="G210" s="372">
        <f t="shared" si="88"/>
        <v>168968.20199999999</v>
      </c>
      <c r="H210" s="373">
        <f t="shared" si="89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0">C211*(E211-D211)</f>
        <v>-89632.347999999984</v>
      </c>
      <c r="G211" s="372">
        <f t="shared" ref="G211:G222" si="91">IF(C211=0, 0,D211*C211)</f>
        <v>164983.728</v>
      </c>
      <c r="H211" s="373">
        <f t="shared" ref="H211:H262" si="92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0"/>
        <v>-93372.971999999994</v>
      </c>
      <c r="G212" s="372">
        <f t="shared" si="91"/>
        <v>172761.372</v>
      </c>
      <c r="H212" s="373">
        <f t="shared" si="92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0"/>
        <v>-91747.44</v>
      </c>
      <c r="G213" s="372">
        <f t="shared" si="91"/>
        <v>168784.32</v>
      </c>
      <c r="H213" s="373">
        <f t="shared" si="92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0"/>
        <v>-80757.467999999993</v>
      </c>
      <c r="G214" s="372">
        <f t="shared" si="91"/>
        <v>159727.26799999998</v>
      </c>
      <c r="H214" s="374">
        <f t="shared" si="92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0"/>
        <v>-72386.955999999976</v>
      </c>
      <c r="G215" s="372">
        <f t="shared" si="91"/>
        <v>164888.61599999998</v>
      </c>
      <c r="H215" s="374">
        <f t="shared" si="92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0"/>
        <v>-62830.615999999987</v>
      </c>
      <c r="G216" s="372">
        <f t="shared" si="91"/>
        <v>164888.61599999998</v>
      </c>
      <c r="H216" s="374">
        <f t="shared" si="92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0"/>
        <v>-66133.584000000003</v>
      </c>
      <c r="G217" s="372">
        <f t="shared" si="91"/>
        <v>164387.60399999999</v>
      </c>
      <c r="H217" s="374">
        <f t="shared" si="92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0"/>
        <v>-61160.576000000008</v>
      </c>
      <c r="G218" s="372">
        <f t="shared" si="91"/>
        <v>164331.93599999999</v>
      </c>
      <c r="H218" s="374">
        <f t="shared" si="92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0"/>
        <v>-58033.889999999992</v>
      </c>
      <c r="G219" s="372">
        <f t="shared" si="91"/>
        <v>164266.99</v>
      </c>
      <c r="H219" s="374">
        <f t="shared" si="92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0"/>
        <v>-56328.439999999988</v>
      </c>
      <c r="G220" s="372">
        <f t="shared" si="91"/>
        <v>148531.07999999999</v>
      </c>
      <c r="H220" s="374">
        <f t="shared" si="92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0"/>
        <v>-57894.720000000016</v>
      </c>
      <c r="G221" s="372">
        <f t="shared" si="91"/>
        <v>163942.26</v>
      </c>
      <c r="H221" s="373">
        <f t="shared" si="92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0"/>
        <v>-58904.104000000007</v>
      </c>
      <c r="G222" s="372">
        <f t="shared" si="91"/>
        <v>167796.78400000001</v>
      </c>
      <c r="H222" s="373">
        <f t="shared" si="92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3">C223*(E223-D223)</f>
        <v>-69928.587000000014</v>
      </c>
      <c r="G223" s="372">
        <f t="shared" ref="G223:G262" si="94">IF(C223=0, 0,D223*C223)</f>
        <v>206559.20699999999</v>
      </c>
      <c r="H223" s="373">
        <f t="shared" si="92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3"/>
        <v>-66302.234199999992</v>
      </c>
      <c r="G224" s="372">
        <f t="shared" si="94"/>
        <v>185059.5742</v>
      </c>
      <c r="H224" s="373">
        <f t="shared" si="92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3"/>
        <v>-59729.712599999977</v>
      </c>
      <c r="G225" s="372">
        <f t="shared" si="94"/>
        <v>167542.63259999998</v>
      </c>
      <c r="H225" s="373">
        <f t="shared" si="92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3"/>
        <v>-65233.308000000005</v>
      </c>
      <c r="G226" s="372">
        <f t="shared" si="94"/>
        <v>188202.64799999999</v>
      </c>
      <c r="H226" s="373">
        <f t="shared" si="92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3"/>
        <v>-64902.603600000009</v>
      </c>
      <c r="G227" s="372">
        <f t="shared" si="94"/>
        <v>167102.28360000002</v>
      </c>
      <c r="H227" s="373">
        <f t="shared" si="92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3"/>
        <v>-66452.265800000008</v>
      </c>
      <c r="G228" s="372">
        <f t="shared" si="94"/>
        <v>168143.46580000001</v>
      </c>
      <c r="H228" s="373">
        <f t="shared" si="92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3"/>
        <v>-64191.270599999982</v>
      </c>
      <c r="G229" s="372">
        <f t="shared" si="94"/>
        <v>167068.4106</v>
      </c>
      <c r="H229" s="373">
        <f t="shared" si="92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3"/>
        <v>-53072.044600000016</v>
      </c>
      <c r="G230" s="372">
        <f t="shared" si="94"/>
        <v>155298.88460000002</v>
      </c>
      <c r="H230" s="373">
        <f t="shared" si="92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3"/>
        <v>-54016.789200000007</v>
      </c>
      <c r="G231" s="372">
        <f t="shared" si="94"/>
        <v>166959.04920000001</v>
      </c>
      <c r="H231" s="373">
        <f t="shared" si="92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3"/>
        <v>-40694.080000000002</v>
      </c>
      <c r="G232" s="372">
        <f t="shared" si="94"/>
        <v>148852.48000000001</v>
      </c>
      <c r="H232" s="373">
        <f t="shared" si="92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3"/>
        <v>-41622.116400000006</v>
      </c>
      <c r="G233" s="372">
        <f t="shared" si="94"/>
        <v>161235.47640000001</v>
      </c>
      <c r="H233" s="373">
        <f t="shared" si="92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3"/>
        <v>-39713.673000000003</v>
      </c>
      <c r="G234" s="372">
        <f t="shared" si="94"/>
        <v>166592.253</v>
      </c>
      <c r="H234" s="373">
        <f t="shared" si="92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3"/>
        <v>-39679.2474</v>
      </c>
      <c r="G235" s="372">
        <f t="shared" si="94"/>
        <v>160002.82739999998</v>
      </c>
      <c r="H235" s="373">
        <f t="shared" si="92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3"/>
        <v>-40600.177800000019</v>
      </c>
      <c r="G236" s="372">
        <f t="shared" si="94"/>
        <v>166510.9578</v>
      </c>
      <c r="H236" s="373">
        <f t="shared" si="92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3"/>
        <v>-37192.92720000002</v>
      </c>
      <c r="G237" s="372">
        <f t="shared" si="94"/>
        <v>159811.00720000002</v>
      </c>
      <c r="H237" s="373">
        <f t="shared" si="92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3"/>
        <v>-28198.487200000018</v>
      </c>
      <c r="G238" s="372">
        <f t="shared" si="94"/>
        <v>159811.00720000002</v>
      </c>
      <c r="H238" s="373">
        <f t="shared" si="92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3"/>
        <v>-32939.072999999997</v>
      </c>
      <c r="G239" s="372">
        <f t="shared" si="94"/>
        <v>166785.81299999999</v>
      </c>
      <c r="H239" s="373">
        <f t="shared" si="92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3"/>
        <v>-27080.606799999998</v>
      </c>
      <c r="G240" s="372">
        <f t="shared" si="94"/>
        <v>159610.92679999999</v>
      </c>
      <c r="H240" s="374">
        <f t="shared" si="92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3"/>
        <v>-23278.161400000005</v>
      </c>
      <c r="G241" s="372">
        <f t="shared" si="94"/>
        <v>159479.6814</v>
      </c>
      <c r="H241" s="374">
        <f t="shared" si="92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3"/>
        <v>-27860.058600000004</v>
      </c>
      <c r="G242" s="372">
        <f t="shared" si="94"/>
        <v>166739.35860000001</v>
      </c>
      <c r="H242" s="374">
        <f t="shared" si="92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3"/>
        <v>-29897.277600000016</v>
      </c>
      <c r="G243" s="372">
        <f t="shared" si="94"/>
        <v>166260.29760000002</v>
      </c>
      <c r="H243" s="374">
        <f t="shared" si="92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3"/>
        <v>-34709.179199999977</v>
      </c>
      <c r="G244" s="372">
        <f t="shared" si="94"/>
        <v>165846.07919999998</v>
      </c>
      <c r="H244" s="374">
        <f t="shared" si="92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3"/>
        <v>-41926.063800000004</v>
      </c>
      <c r="G245" s="372">
        <f t="shared" si="94"/>
        <v>165707.6838</v>
      </c>
      <c r="H245" s="374">
        <f t="shared" si="92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3"/>
        <v>-48426.330400000006</v>
      </c>
      <c r="G246" s="372">
        <f t="shared" si="94"/>
        <v>190547.59040000002</v>
      </c>
      <c r="H246" s="374">
        <f t="shared" si="92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3"/>
        <v>-48374.515200000002</v>
      </c>
      <c r="G247" s="372">
        <f t="shared" si="94"/>
        <v>165187.97520000002</v>
      </c>
      <c r="H247" s="373">
        <f t="shared" si="92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3"/>
        <v>-54432.172800000015</v>
      </c>
      <c r="G248" s="372">
        <f t="shared" si="94"/>
        <v>176588.49280000001</v>
      </c>
      <c r="H248" s="373">
        <f t="shared" si="92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3"/>
        <v>-49378.123800000016</v>
      </c>
      <c r="G249" s="372">
        <f t="shared" si="94"/>
        <v>164933.44380000001</v>
      </c>
      <c r="H249" s="373">
        <f t="shared" si="92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3"/>
        <v>-45614.280400000011</v>
      </c>
      <c r="G250" s="372">
        <f t="shared" si="94"/>
        <v>177274.02040000001</v>
      </c>
      <c r="H250" s="373">
        <f t="shared" si="92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3"/>
        <v>-45519.5052</v>
      </c>
      <c r="G251" s="372">
        <f t="shared" si="94"/>
        <v>164849.2452</v>
      </c>
      <c r="H251" s="373">
        <f t="shared" si="92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3"/>
        <v>-45770.165399999983</v>
      </c>
      <c r="G252" s="372">
        <f t="shared" si="94"/>
        <v>164809.56539999999</v>
      </c>
      <c r="H252" s="373">
        <f t="shared" si="92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3"/>
        <v>-41109.240599999997</v>
      </c>
      <c r="G253" s="372">
        <f t="shared" si="94"/>
        <v>164794.08059999999</v>
      </c>
      <c r="H253" s="373">
        <f t="shared" si="92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3"/>
        <v>-37211.283199999991</v>
      </c>
      <c r="G254" s="372">
        <f t="shared" si="94"/>
        <v>158269.10319999998</v>
      </c>
      <c r="H254" s="373">
        <f t="shared" si="92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3"/>
        <v>-38770.067999999999</v>
      </c>
      <c r="G255" s="372">
        <f t="shared" si="94"/>
        <v>164777.628</v>
      </c>
      <c r="H255" s="373">
        <f t="shared" si="92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3"/>
        <v>-33653.890400000018</v>
      </c>
      <c r="G256" s="372">
        <f t="shared" si="94"/>
        <v>157924.0104</v>
      </c>
      <c r="H256" s="373">
        <f t="shared" si="92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3"/>
        <v>-37103.516399999986</v>
      </c>
      <c r="G257" s="372">
        <f t="shared" si="94"/>
        <v>164562.77639999997</v>
      </c>
      <c r="H257" s="373">
        <f t="shared" si="92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3"/>
        <v>-39676.8966</v>
      </c>
      <c r="G258" s="372">
        <f t="shared" si="94"/>
        <v>164523.09660000002</v>
      </c>
      <c r="H258" s="373">
        <f t="shared" si="92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3"/>
        <v>-35572.456799999993</v>
      </c>
      <c r="G259" s="372">
        <f t="shared" si="94"/>
        <v>164483.41680000001</v>
      </c>
      <c r="H259" s="373">
        <f t="shared" si="92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3"/>
        <v>-29514.401999999984</v>
      </c>
      <c r="G260" s="372">
        <f t="shared" si="94"/>
        <v>143679.28200000001</v>
      </c>
      <c r="H260" s="373">
        <f t="shared" si="92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3"/>
        <v>-24105.848799999996</v>
      </c>
      <c r="G261" s="372">
        <f t="shared" si="94"/>
        <v>136358.20879999999</v>
      </c>
      <c r="H261" s="373">
        <f t="shared" si="92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3"/>
        <v>-24823.50120000001</v>
      </c>
      <c r="G262" s="372">
        <f t="shared" si="94"/>
        <v>143649.8412</v>
      </c>
      <c r="H262" s="373">
        <f t="shared" si="92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95">C263*(E263-D263)</f>
        <v>-33713.287800000006</v>
      </c>
      <c r="G263" s="372">
        <f t="shared" ref="G263:G271" si="96">IF(C263=0, 0,D263*C263)</f>
        <v>154198.0478</v>
      </c>
      <c r="H263" s="373">
        <f t="shared" ref="H263:H271" si="97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95"/>
        <v>-34191.285600000003</v>
      </c>
      <c r="G264" s="372">
        <f t="shared" si="96"/>
        <v>158702.04560000001</v>
      </c>
      <c r="H264" s="373">
        <f t="shared" si="97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95"/>
        <v>-33706.974000000009</v>
      </c>
      <c r="G265" s="372">
        <f t="shared" si="96"/>
        <v>158217.734</v>
      </c>
      <c r="H265" s="373">
        <f t="shared" si="97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95"/>
        <v>-35317.9254</v>
      </c>
      <c r="G266" s="372">
        <f t="shared" si="96"/>
        <v>163357.86540000001</v>
      </c>
      <c r="H266" s="373">
        <f t="shared" si="97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95"/>
        <v>-36815.103999999985</v>
      </c>
      <c r="G267" s="372">
        <f t="shared" si="96"/>
        <v>157985.78399999999</v>
      </c>
      <c r="H267" s="373">
        <f t="shared" si="97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95"/>
        <v>-40329.610399999998</v>
      </c>
      <c r="G268" s="372">
        <f t="shared" si="96"/>
        <v>157881.87039999999</v>
      </c>
      <c r="H268" s="373">
        <f t="shared" si="97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95"/>
        <v>-35684.1158</v>
      </c>
      <c r="G269" s="372">
        <f t="shared" si="96"/>
        <v>157782.59580000001</v>
      </c>
      <c r="H269" s="373">
        <f t="shared" si="97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95"/>
        <v>-23709.664000000008</v>
      </c>
      <c r="G270" s="372">
        <f t="shared" si="96"/>
        <v>134887.10400000002</v>
      </c>
      <c r="H270" s="374">
        <f t="shared" si="97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95"/>
        <v>-19054.279999999995</v>
      </c>
      <c r="G271" s="372">
        <f t="shared" si="96"/>
        <v>121666.28</v>
      </c>
      <c r="H271" s="374">
        <f t="shared" si="97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98">C272*(E272-D272)</f>
        <v>-21366.37</v>
      </c>
      <c r="G272" s="372">
        <f t="shared" ref="G272:G280" si="99">IF(C272=0, 0,D272*C272)</f>
        <v>129041.37</v>
      </c>
      <c r="H272" s="374">
        <f t="shared" ref="H272:H280" si="100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98"/>
        <v>-17585.480000000014</v>
      </c>
      <c r="G273" s="372">
        <f t="shared" si="99"/>
        <v>121421.48000000001</v>
      </c>
      <c r="H273" s="374">
        <f t="shared" si="100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98"/>
        <v>-23433.255999999998</v>
      </c>
      <c r="G274" s="372">
        <f t="shared" si="99"/>
        <v>134073.236</v>
      </c>
      <c r="H274" s="374">
        <f t="shared" si="100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98"/>
        <v>-21154.320000000003</v>
      </c>
      <c r="G275" s="372">
        <f t="shared" si="99"/>
        <v>138785.16</v>
      </c>
      <c r="H275" s="374">
        <f t="shared" si="100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98"/>
        <v>-29477.467400000005</v>
      </c>
      <c r="G276" s="372">
        <f t="shared" si="99"/>
        <v>152116.9474</v>
      </c>
      <c r="H276" s="374">
        <f t="shared" si="100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98"/>
        <v>-29453.938799999982</v>
      </c>
      <c r="G277" s="372">
        <f t="shared" si="99"/>
        <v>156191.41879999998</v>
      </c>
      <c r="H277" s="373">
        <f t="shared" si="100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98"/>
        <v>-19172.503200000017</v>
      </c>
      <c r="G278" s="372">
        <f t="shared" si="99"/>
        <v>140043.3432</v>
      </c>
      <c r="H278" s="373">
        <f t="shared" si="100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98"/>
        <v>-13448.017</v>
      </c>
      <c r="G279" s="372">
        <f t="shared" si="99"/>
        <v>132303.45699999999</v>
      </c>
      <c r="H279" s="373">
        <f t="shared" si="100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98"/>
        <v>-12142.820000000009</v>
      </c>
      <c r="G280" s="372">
        <f t="shared" si="99"/>
        <v>126387.82</v>
      </c>
      <c r="H280" s="373">
        <f t="shared" si="100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1">C281*(E281-D281)</f>
        <v>-11873.480000000014</v>
      </c>
      <c r="G281" s="372">
        <f t="shared" ref="G281:G302" si="102">IF(C281=0, 0,D281*C281)</f>
        <v>118633.48000000001</v>
      </c>
      <c r="H281" s="373">
        <f t="shared" ref="H281:H302" si="103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1"/>
        <v>-11929.199999999995</v>
      </c>
      <c r="G282" s="372">
        <f t="shared" si="102"/>
        <v>106009.2</v>
      </c>
      <c r="H282" s="373">
        <f t="shared" si="103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1"/>
        <v>-18473.284199999991</v>
      </c>
      <c r="G283" s="372">
        <f t="shared" si="102"/>
        <v>138853.4442</v>
      </c>
      <c r="H283" s="373">
        <f t="shared" si="103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1"/>
        <v>-18423.393999999993</v>
      </c>
      <c r="G284" s="372">
        <f t="shared" si="102"/>
        <v>146163.554</v>
      </c>
      <c r="H284" s="373">
        <f t="shared" si="103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1"/>
        <v>-17342.266799999998</v>
      </c>
      <c r="G285" s="372">
        <f t="shared" si="102"/>
        <v>138703.7868</v>
      </c>
      <c r="H285" s="373">
        <f t="shared" si="103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1"/>
        <v>-17312.610000000008</v>
      </c>
      <c r="G286" s="372">
        <f t="shared" si="102"/>
        <v>146094.13</v>
      </c>
      <c r="H286" s="373">
        <f t="shared" si="103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1"/>
        <v>-16618.370000000006</v>
      </c>
      <c r="G287" s="372">
        <f t="shared" si="102"/>
        <v>146094.13</v>
      </c>
      <c r="H287" s="373">
        <f t="shared" si="103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1"/>
        <v>-18614.310000000012</v>
      </c>
      <c r="G288" s="372">
        <f t="shared" si="102"/>
        <v>146094.13</v>
      </c>
      <c r="H288" s="373">
        <f t="shared" si="103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1"/>
        <v>-10717.330000000011</v>
      </c>
      <c r="G289" s="372">
        <f t="shared" si="102"/>
        <v>146094.13</v>
      </c>
      <c r="H289" s="373">
        <f t="shared" si="103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1"/>
        <v>-13335.061799999996</v>
      </c>
      <c r="G290" s="372">
        <f t="shared" si="102"/>
        <v>146939.08179999999</v>
      </c>
      <c r="H290" s="373">
        <f t="shared" si="103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1"/>
        <v>-14034.101799999982</v>
      </c>
      <c r="G291" s="372">
        <f t="shared" si="102"/>
        <v>146939.08179999999</v>
      </c>
      <c r="H291" s="373">
        <f t="shared" si="103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1"/>
        <v>-18125.222999999994</v>
      </c>
      <c r="G292" s="372">
        <f t="shared" si="102"/>
        <v>152910.723</v>
      </c>
      <c r="H292" s="373">
        <f t="shared" si="103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1"/>
        <v>-17204.112599999997</v>
      </c>
      <c r="G293" s="372">
        <f t="shared" si="102"/>
        <v>152812.03260000001</v>
      </c>
      <c r="H293" s="373">
        <f t="shared" si="103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1"/>
        <v>-21007.348200000015</v>
      </c>
      <c r="G294" s="372">
        <f t="shared" si="102"/>
        <v>152777.3082</v>
      </c>
      <c r="H294" s="373">
        <f t="shared" si="103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1"/>
        <v>-23836.109799999987</v>
      </c>
      <c r="G295" s="372">
        <f t="shared" si="102"/>
        <v>154748.68979999999</v>
      </c>
      <c r="H295" s="373">
        <f t="shared" si="103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1"/>
        <v>-28747.721799999992</v>
      </c>
      <c r="G296" s="372">
        <f t="shared" si="102"/>
        <v>157458.96179999999</v>
      </c>
      <c r="H296" s="373">
        <f t="shared" si="103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1"/>
        <v>-26852.387599999998</v>
      </c>
      <c r="G297" s="372">
        <f t="shared" si="102"/>
        <v>154703.22759999998</v>
      </c>
      <c r="H297" s="373">
        <f t="shared" si="103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1"/>
        <v>-32892.451199999996</v>
      </c>
      <c r="G298" s="372">
        <f t="shared" si="102"/>
        <v>157338.5912</v>
      </c>
      <c r="H298" s="373">
        <f t="shared" si="103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1"/>
        <v>-28045.401999999998</v>
      </c>
      <c r="G299" s="372">
        <f t="shared" si="102"/>
        <v>157325.32200000001</v>
      </c>
      <c r="H299" s="374">
        <f t="shared" si="103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1"/>
        <v>-28056.67200000001</v>
      </c>
      <c r="G300" s="372">
        <f t="shared" si="102"/>
        <v>154608.592</v>
      </c>
      <c r="H300" s="374">
        <f t="shared" si="103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1"/>
        <v>-34756.773799999995</v>
      </c>
      <c r="G301" s="372">
        <f t="shared" si="102"/>
        <v>157212.5338</v>
      </c>
      <c r="H301" s="374">
        <f t="shared" si="103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1"/>
        <v>-34901.771399999991</v>
      </c>
      <c r="G302" s="372">
        <f t="shared" si="102"/>
        <v>159747.97140000001</v>
      </c>
      <c r="H302" s="374">
        <f t="shared" si="103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04">C303*(E303-D303)</f>
        <v>-36344.291399999995</v>
      </c>
      <c r="G303" s="372">
        <f t="shared" ref="G303:G318" si="105">IF(C303=0, 0,D303*C303)</f>
        <v>166350.4914</v>
      </c>
      <c r="H303" s="374">
        <f t="shared" ref="H303:H318" si="106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04"/>
        <v>-29806.304399999986</v>
      </c>
      <c r="G304" s="372">
        <f t="shared" si="105"/>
        <v>159588.28439999997</v>
      </c>
      <c r="H304" s="374">
        <f t="shared" si="106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04"/>
        <v>-27362.67760000001</v>
      </c>
      <c r="G305" s="372">
        <f t="shared" si="105"/>
        <v>154100.15760000001</v>
      </c>
      <c r="H305" s="374">
        <f t="shared" si="106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04"/>
        <v>-25413.691800000004</v>
      </c>
      <c r="G306" s="372">
        <f t="shared" si="105"/>
        <v>152157.7518</v>
      </c>
      <c r="H306" s="373">
        <f t="shared" si="106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04"/>
        <v>-18660.303400000012</v>
      </c>
      <c r="G307" s="372">
        <f t="shared" si="105"/>
        <v>145445.88340000002</v>
      </c>
      <c r="H307" s="373">
        <f t="shared" si="106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04"/>
        <v>-16029.133799999994</v>
      </c>
      <c r="G308" s="372">
        <f t="shared" si="105"/>
        <v>145331.33379999999</v>
      </c>
      <c r="H308" s="373">
        <f t="shared" si="106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04"/>
        <v>-13680.976200000003</v>
      </c>
      <c r="G309" s="372">
        <f t="shared" si="105"/>
        <v>137741.23620000001</v>
      </c>
      <c r="H309" s="373">
        <f t="shared" si="106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04"/>
        <v>-9402.4621999999927</v>
      </c>
      <c r="G310" s="372">
        <f t="shared" si="105"/>
        <v>122097.06219999999</v>
      </c>
      <c r="H310" s="373">
        <f t="shared" si="106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04"/>
        <v>-2780.8000000000065</v>
      </c>
      <c r="G311" s="372">
        <f t="shared" si="105"/>
        <v>94520.8</v>
      </c>
      <c r="H311" s="373">
        <f t="shared" si="106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04"/>
        <v>-2111.0000000000005</v>
      </c>
      <c r="G312" s="372">
        <f t="shared" si="105"/>
        <v>86111</v>
      </c>
      <c r="H312" s="373">
        <f t="shared" si="106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04"/>
        <v>-7950.599999999994</v>
      </c>
      <c r="G313" s="372">
        <f t="shared" si="105"/>
        <v>101790.59999999999</v>
      </c>
      <c r="H313" s="373">
        <f t="shared" si="106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04"/>
        <v>-7870.8499999999922</v>
      </c>
      <c r="G314" s="372">
        <f t="shared" si="105"/>
        <v>109530.84999999999</v>
      </c>
      <c r="H314" s="373">
        <f t="shared" si="106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04"/>
        <v>-2961.0000000000055</v>
      </c>
      <c r="G315" s="372">
        <f t="shared" si="105"/>
        <v>101541</v>
      </c>
      <c r="H315" s="373">
        <f t="shared" si="106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04"/>
        <v>-3051.400000000001</v>
      </c>
      <c r="G316" s="372">
        <f t="shared" si="105"/>
        <v>93416.4</v>
      </c>
      <c r="H316" s="373">
        <f t="shared" si="106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04"/>
        <v>-3026.4999999999986</v>
      </c>
      <c r="G317" s="372">
        <f t="shared" si="105"/>
        <v>85176.5</v>
      </c>
      <c r="H317" s="373">
        <f t="shared" si="106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04"/>
        <v>-4876.1226000000042</v>
      </c>
      <c r="G318" s="372">
        <f t="shared" si="105"/>
        <v>88034.802599999995</v>
      </c>
      <c r="H318" s="373">
        <f t="shared" si="106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07">C321*(E321-D321)</f>
        <v>-5163.5724000000046</v>
      </c>
      <c r="G321" s="372">
        <f t="shared" ref="G321:G326" si="108">IF(C321=0, 0,D321*C321)</f>
        <v>103949.79240000001</v>
      </c>
      <c r="H321" s="373">
        <f t="shared" ref="H321:H326" si="109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07"/>
        <v>-7946.8199999999852</v>
      </c>
      <c r="G322" s="372">
        <f t="shared" si="108"/>
        <v>111789.71999999999</v>
      </c>
      <c r="H322" s="374">
        <f t="shared" si="109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07"/>
        <v>-7946.7637999999934</v>
      </c>
      <c r="G323" s="372">
        <f t="shared" si="108"/>
        <v>119564.66379999999</v>
      </c>
      <c r="H323" s="373">
        <f t="shared" si="109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07"/>
        <v>-11864.04560000001</v>
      </c>
      <c r="G324" s="372">
        <f t="shared" si="108"/>
        <v>127187.60560000001</v>
      </c>
      <c r="H324" s="373">
        <f t="shared" si="109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07"/>
        <v>-11894.083199999997</v>
      </c>
      <c r="G325" s="372">
        <f t="shared" si="108"/>
        <v>134727.64319999999</v>
      </c>
      <c r="H325" s="373">
        <f t="shared" si="109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07"/>
        <v>-7970.5317999999861</v>
      </c>
      <c r="G326" s="372">
        <f t="shared" si="108"/>
        <v>126902.75179999998</v>
      </c>
      <c r="H326" s="373">
        <f t="shared" si="109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0">C332*(E332-D332)</f>
        <v>-5839.4414759999936</v>
      </c>
      <c r="G332" s="372">
        <f t="shared" ref="G332:G338" si="111">IF(C332=0, 0,D332*C332)</f>
        <v>126153.70147599999</v>
      </c>
      <c r="H332" s="373">
        <f t="shared" ref="H332:H338" si="112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0"/>
        <v>-7235.2097400000011</v>
      </c>
      <c r="G333" s="372">
        <f t="shared" si="111"/>
        <v>126013.86974000001</v>
      </c>
      <c r="H333" s="373">
        <f t="shared" si="112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0"/>
        <v>-6801.3106039999893</v>
      </c>
      <c r="G334" s="372">
        <f t="shared" si="111"/>
        <v>125579.970604</v>
      </c>
      <c r="H334" s="373">
        <f t="shared" si="112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0"/>
        <v>-15816.44348</v>
      </c>
      <c r="G335" s="372">
        <f t="shared" si="111"/>
        <v>134522.96348000001</v>
      </c>
      <c r="H335" s="374">
        <f t="shared" si="112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0"/>
        <v>-15980.450220000002</v>
      </c>
      <c r="G336" s="372">
        <f t="shared" si="111"/>
        <v>140422.97021999999</v>
      </c>
      <c r="H336" s="374">
        <f t="shared" si="112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0"/>
        <v>-16022.453030000013</v>
      </c>
      <c r="G337" s="372">
        <f t="shared" si="111"/>
        <v>144766.97303000002</v>
      </c>
      <c r="H337" s="374">
        <f t="shared" si="112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0"/>
        <v>-15995.457559999995</v>
      </c>
      <c r="G338" s="372">
        <f t="shared" si="111"/>
        <v>149041.97756</v>
      </c>
      <c r="H338" s="374">
        <f t="shared" si="112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3">C339*(E339-D339)</f>
        <v>-19058.277097999995</v>
      </c>
      <c r="G339" s="372">
        <f t="shared" ref="G339:G346" si="114">IF(C339=0, 0,D339*C339)</f>
        <v>151845.05709799999</v>
      </c>
      <c r="H339" s="374">
        <f t="shared" ref="H339:H346" si="115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3"/>
        <v>-16640.780505999985</v>
      </c>
      <c r="G340" s="372">
        <f t="shared" si="114"/>
        <v>151797.06050599998</v>
      </c>
      <c r="H340" s="374">
        <f t="shared" si="115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3"/>
        <v>-16830.340505999982</v>
      </c>
      <c r="G341" s="372">
        <f t="shared" si="114"/>
        <v>151797.06050599998</v>
      </c>
      <c r="H341" s="374">
        <f t="shared" si="115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3"/>
        <v>-18246.039857999996</v>
      </c>
      <c r="G342" s="372">
        <f t="shared" si="114"/>
        <v>154609.05985799999</v>
      </c>
      <c r="H342" s="373">
        <f t="shared" si="115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3"/>
        <v>-20423.199632000014</v>
      </c>
      <c r="G343" s="372">
        <f t="shared" si="114"/>
        <v>157431.05963200002</v>
      </c>
      <c r="H343" s="373">
        <f t="shared" si="115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3"/>
        <v>-20451.260000000017</v>
      </c>
      <c r="G344" s="372">
        <f t="shared" si="114"/>
        <v>159151.26</v>
      </c>
      <c r="H344" s="373">
        <f t="shared" si="115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3"/>
        <v>-12770.498441999989</v>
      </c>
      <c r="G345" s="372">
        <f t="shared" si="114"/>
        <v>154553.19844199999</v>
      </c>
      <c r="H345" s="373">
        <f t="shared" si="115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3"/>
        <v>-12774.627693999981</v>
      </c>
      <c r="G346" s="372">
        <f t="shared" si="114"/>
        <v>148697.32769399998</v>
      </c>
      <c r="H346" s="373">
        <f t="shared" si="115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16">C347*(E347-D347)</f>
        <v>-10733.467693999992</v>
      </c>
      <c r="G347" s="372">
        <f t="shared" ref="G347:G358" si="117">IF(C347=0, 0,D347*C347)</f>
        <v>148697.32769399998</v>
      </c>
      <c r="H347" s="373">
        <f t="shared" ref="H347:H358" si="118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16"/>
        <v>-14237.112315999999</v>
      </c>
      <c r="G348" s="372">
        <f t="shared" si="117"/>
        <v>151573.33231600001</v>
      </c>
      <c r="H348" s="373">
        <f t="shared" si="118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16"/>
        <v>-14933.404899999989</v>
      </c>
      <c r="G349" s="372">
        <f t="shared" si="117"/>
        <v>148629.38489999998</v>
      </c>
      <c r="H349" s="373">
        <f t="shared" si="118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16"/>
        <v>-14951.241703999996</v>
      </c>
      <c r="G350" s="372">
        <f t="shared" si="117"/>
        <v>151529.221704</v>
      </c>
      <c r="H350" s="373">
        <f t="shared" si="118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16"/>
        <v>-14945.406348000004</v>
      </c>
      <c r="G351" s="372">
        <f t="shared" si="117"/>
        <v>154405.386348</v>
      </c>
      <c r="H351" s="373">
        <f t="shared" si="118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16"/>
        <v>-18303.73</v>
      </c>
      <c r="G352" s="372">
        <f t="shared" si="117"/>
        <v>158903.73000000001</v>
      </c>
      <c r="H352" s="373">
        <f t="shared" si="118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16"/>
        <v>-7311.0640000000021</v>
      </c>
      <c r="G353" s="372">
        <f t="shared" si="117"/>
        <v>148151.10399999999</v>
      </c>
      <c r="H353" s="373">
        <f t="shared" si="118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16"/>
        <v>-7285.3417480000098</v>
      </c>
      <c r="G354" s="372">
        <f t="shared" si="117"/>
        <v>143571.38174800001</v>
      </c>
      <c r="H354" s="373">
        <f t="shared" si="118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16"/>
        <v>-1007.5158000000105</v>
      </c>
      <c r="G355" s="372">
        <f t="shared" si="117"/>
        <v>138987.71580000001</v>
      </c>
      <c r="H355" s="373">
        <f t="shared" si="118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16"/>
        <v>-1091.5898499999998</v>
      </c>
      <c r="G356" s="372">
        <f t="shared" si="117"/>
        <v>127941.78985</v>
      </c>
      <c r="H356" s="373">
        <f t="shared" si="118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16"/>
        <v>-1074.5375999999919</v>
      </c>
      <c r="G357" s="372">
        <f t="shared" si="117"/>
        <v>124522.1376</v>
      </c>
      <c r="H357" s="373">
        <f t="shared" si="118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16"/>
        <v>-975.11200799999187</v>
      </c>
      <c r="G358" s="372">
        <f t="shared" si="117"/>
        <v>131005.31200799999</v>
      </c>
      <c r="H358" s="373">
        <f t="shared" si="118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19">C360*(E360-D360)</f>
        <v>-320.8720079999913</v>
      </c>
      <c r="G360" s="372">
        <f t="shared" ref="G360:G369" si="120">IF(C360=0, 0,D360*C360)</f>
        <v>131005.31200799999</v>
      </c>
      <c r="H360" s="373">
        <f t="shared" ref="H360:H369" si="121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19"/>
        <v>-3298.169357999996</v>
      </c>
      <c r="G361" s="372">
        <f t="shared" si="120"/>
        <v>138935.309358</v>
      </c>
      <c r="H361" s="373">
        <f t="shared" si="121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19"/>
        <v>-3293.1673579999938</v>
      </c>
      <c r="G362" s="372">
        <f t="shared" si="120"/>
        <v>146745.30735799999</v>
      </c>
      <c r="H362" s="373">
        <f t="shared" si="121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19"/>
        <v>1163.524950000012</v>
      </c>
      <c r="G363" s="372">
        <f t="shared" si="120"/>
        <v>130665.83504999999</v>
      </c>
      <c r="H363" s="373">
        <f t="shared" si="121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19"/>
        <v>1293.5203380000021</v>
      </c>
      <c r="G364" s="372">
        <f t="shared" si="120"/>
        <v>122475.839662</v>
      </c>
      <c r="H364" s="373">
        <f t="shared" si="121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19"/>
        <v>1201.2174379999781</v>
      </c>
      <c r="G365" s="372">
        <f t="shared" si="120"/>
        <v>138341.022562</v>
      </c>
      <c r="H365" s="373">
        <f t="shared" si="121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19"/>
        <v>-3368.3391059999908</v>
      </c>
      <c r="G366" s="372">
        <f t="shared" si="120"/>
        <v>143066.01910599999</v>
      </c>
      <c r="H366" s="373">
        <f t="shared" si="121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19"/>
        <v>-3374.3343760000034</v>
      </c>
      <c r="G367" s="372">
        <f t="shared" si="120"/>
        <v>147740.01437600001</v>
      </c>
      <c r="H367" s="373">
        <f t="shared" si="121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19"/>
        <v>-1890.1133999999961</v>
      </c>
      <c r="G368" s="372">
        <f t="shared" si="120"/>
        <v>154028.27340000001</v>
      </c>
      <c r="H368" s="373">
        <f t="shared" si="121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19"/>
        <v>-17012.580000000009</v>
      </c>
      <c r="G369" s="372">
        <f t="shared" si="120"/>
        <v>159012.58000000002</v>
      </c>
      <c r="H369" s="373">
        <f t="shared" si="121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2">C373*(E373-D373)</f>
        <v>-19935.600000000009</v>
      </c>
      <c r="G373" s="372">
        <f t="shared" ref="G373:G380" si="123">IF(C373=0, 0,D373*C373)</f>
        <v>187335.6</v>
      </c>
      <c r="H373" s="374">
        <f t="shared" ref="H373:H380" si="124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2"/>
        <v>-19900.075000000015</v>
      </c>
      <c r="G374" s="372">
        <f t="shared" si="123"/>
        <v>194275.07500000001</v>
      </c>
      <c r="H374" s="374">
        <f t="shared" si="124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2"/>
        <v>-22705.387499999997</v>
      </c>
      <c r="G375" s="372">
        <f t="shared" si="123"/>
        <v>194205.38750000001</v>
      </c>
      <c r="H375" s="374">
        <f t="shared" si="124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2"/>
        <v>-29391.250000000004</v>
      </c>
      <c r="G376" s="372">
        <f t="shared" si="123"/>
        <v>194141.25</v>
      </c>
      <c r="H376" s="374">
        <f t="shared" si="124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2"/>
        <v>-34359.325000000004</v>
      </c>
      <c r="G377" s="372">
        <f t="shared" si="123"/>
        <v>194109.32500000001</v>
      </c>
      <c r="H377" s="373">
        <f t="shared" si="124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2"/>
        <v>-16630.000000000004</v>
      </c>
      <c r="G378" s="372">
        <f t="shared" si="123"/>
        <v>158130</v>
      </c>
      <c r="H378" s="373">
        <f t="shared" si="124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2"/>
        <v>-21229.999999999996</v>
      </c>
      <c r="G379" s="372">
        <f t="shared" si="123"/>
        <v>171820</v>
      </c>
      <c r="H379" s="373">
        <f t="shared" si="124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2"/>
        <v>6109.9988400000047</v>
      </c>
      <c r="G380" s="372">
        <f t="shared" si="123"/>
        <v>118887.84116000001</v>
      </c>
      <c r="H380" s="373">
        <f t="shared" si="124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25">C381*(E381-D381)</f>
        <v>822.70680000000016</v>
      </c>
      <c r="G381" s="372">
        <f t="shared" ref="G381:G398" si="126">IF(C381=0, 0,D381*C381)</f>
        <v>126917.6532</v>
      </c>
      <c r="H381" s="373">
        <f t="shared" ref="H381:H398" si="127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25"/>
        <v>83.308799999990825</v>
      </c>
      <c r="G382" s="372">
        <f t="shared" si="126"/>
        <v>134772.8112</v>
      </c>
      <c r="H382" s="373">
        <f t="shared" si="127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25"/>
        <v>-4985.4834000000074</v>
      </c>
      <c r="G383" s="372">
        <f t="shared" si="126"/>
        <v>139206.5834</v>
      </c>
      <c r="H383" s="373">
        <f t="shared" si="127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25"/>
        <v>18978.923399999992</v>
      </c>
      <c r="G384" s="372">
        <f t="shared" si="126"/>
        <v>74535.756600000008</v>
      </c>
      <c r="H384" s="373">
        <f t="shared" si="127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25"/>
        <v>18638.087600000006</v>
      </c>
      <c r="G385" s="372">
        <f t="shared" si="126"/>
        <v>65051.332399999999</v>
      </c>
      <c r="H385" s="373">
        <f t="shared" si="127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25"/>
        <v>18627.5</v>
      </c>
      <c r="G386" s="372">
        <f t="shared" si="126"/>
        <v>70822.5</v>
      </c>
      <c r="H386" s="373">
        <f t="shared" si="127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25"/>
        <v>20177.499999999996</v>
      </c>
      <c r="G387" s="372">
        <f t="shared" si="126"/>
        <v>70822.5</v>
      </c>
      <c r="H387" s="373">
        <f t="shared" si="127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25"/>
        <v>21382.430000000011</v>
      </c>
      <c r="G388" s="372">
        <f t="shared" si="126"/>
        <v>70717.569999999992</v>
      </c>
      <c r="H388" s="373">
        <f t="shared" si="127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25"/>
        <v>20612.23</v>
      </c>
      <c r="G389" s="372">
        <f t="shared" si="126"/>
        <v>70637.77</v>
      </c>
      <c r="H389" s="373">
        <f t="shared" si="127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25"/>
        <v>22311.999999999993</v>
      </c>
      <c r="G390" s="372">
        <f t="shared" si="126"/>
        <v>70138</v>
      </c>
      <c r="H390" s="373">
        <f t="shared" si="127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25"/>
        <v>20873</v>
      </c>
      <c r="G391" s="372">
        <f t="shared" si="126"/>
        <v>70127</v>
      </c>
      <c r="H391" s="373">
        <f t="shared" si="127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25"/>
        <v>20073</v>
      </c>
      <c r="G392" s="372">
        <f t="shared" si="126"/>
        <v>70127</v>
      </c>
      <c r="H392" s="373">
        <f t="shared" si="127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25"/>
        <v>17654.651999999998</v>
      </c>
      <c r="G393" s="372">
        <f t="shared" si="126"/>
        <v>87765.347999999998</v>
      </c>
      <c r="H393" s="374">
        <f t="shared" si="127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25"/>
        <v>16484.261999999992</v>
      </c>
      <c r="G394" s="372">
        <f t="shared" si="126"/>
        <v>87375.737999999998</v>
      </c>
      <c r="H394" s="374">
        <f t="shared" si="127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25"/>
        <v>20939.061000000002</v>
      </c>
      <c r="G395" s="372">
        <f t="shared" si="126"/>
        <v>78335.938999999998</v>
      </c>
      <c r="H395" s="374">
        <f t="shared" si="127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25"/>
        <v>20604.060000000005</v>
      </c>
      <c r="G396" s="372">
        <f t="shared" si="126"/>
        <v>87275.94</v>
      </c>
      <c r="H396" s="374">
        <f t="shared" si="127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25"/>
        <v>17593.872000000007</v>
      </c>
      <c r="G397" s="372">
        <f t="shared" si="126"/>
        <v>87166.127999999997</v>
      </c>
      <c r="H397" s="374">
        <f t="shared" si="127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25"/>
        <v>16453.871999999999</v>
      </c>
      <c r="G398" s="372">
        <f t="shared" si="126"/>
        <v>87166.127999999997</v>
      </c>
      <c r="H398" s="374">
        <f t="shared" si="127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28">C399*(E399-D399)</f>
        <v>19333.872000000003</v>
      </c>
      <c r="G399" s="372">
        <f t="shared" ref="G399:G413" si="129">IF(C399=0, 0,D399*C399)</f>
        <v>87166.127999999997</v>
      </c>
      <c r="H399" s="374">
        <f t="shared" ref="H399:H413" si="130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28"/>
        <v>19450.98</v>
      </c>
      <c r="G400" s="372">
        <f t="shared" si="129"/>
        <v>87049.02</v>
      </c>
      <c r="H400" s="374">
        <f t="shared" si="130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28"/>
        <v>17423.978999999996</v>
      </c>
      <c r="G401" s="372">
        <f t="shared" si="129"/>
        <v>88777.021000000008</v>
      </c>
      <c r="H401" s="374">
        <f t="shared" si="130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28"/>
        <v>11978.979600000011</v>
      </c>
      <c r="G402" s="372">
        <f t="shared" si="129"/>
        <v>102078.02039999999</v>
      </c>
      <c r="H402" s="374">
        <f t="shared" si="130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28"/>
        <v>13568.870699999996</v>
      </c>
      <c r="G403" s="372">
        <f t="shared" si="129"/>
        <v>102006.1293</v>
      </c>
      <c r="H403" s="374">
        <f t="shared" si="130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28"/>
        <v>12886.949999999995</v>
      </c>
      <c r="G404" s="372">
        <f t="shared" si="129"/>
        <v>86653.05</v>
      </c>
      <c r="H404" s="374">
        <f t="shared" si="130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28"/>
        <v>13051.947999999999</v>
      </c>
      <c r="G405" s="372">
        <f t="shared" si="129"/>
        <v>103078.052</v>
      </c>
      <c r="H405" s="374">
        <f t="shared" si="130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28"/>
        <v>13089.952800000001</v>
      </c>
      <c r="G406" s="372">
        <f t="shared" si="129"/>
        <v>106358.0472</v>
      </c>
      <c r="H406" s="374">
        <f t="shared" si="130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28"/>
        <v>13075.699000000004</v>
      </c>
      <c r="G407" s="372">
        <f t="shared" si="129"/>
        <v>94759.300999999992</v>
      </c>
      <c r="H407" s="374">
        <f t="shared" si="130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28"/>
        <v>13867.271999999995</v>
      </c>
      <c r="G408" s="372">
        <f>IF(C408=0, 0,D408*C408)</f>
        <v>86212.728000000003</v>
      </c>
      <c r="H408" s="374">
        <f t="shared" si="130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28"/>
        <v>17083.611900000004</v>
      </c>
      <c r="G409" s="372">
        <f t="shared" si="129"/>
        <v>74235.388099999996</v>
      </c>
      <c r="H409" s="374">
        <f t="shared" si="130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28"/>
        <v>13252.614000000001</v>
      </c>
      <c r="G410" s="372">
        <f t="shared" si="129"/>
        <v>85867.385999999999</v>
      </c>
      <c r="H410" s="374">
        <f t="shared" si="130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28"/>
        <v>10351.611600000004</v>
      </c>
      <c r="G411" s="372">
        <f t="shared" si="129"/>
        <v>95446.388400000011</v>
      </c>
      <c r="H411" s="374">
        <f t="shared" si="130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28"/>
        <v>12307.2804</v>
      </c>
      <c r="G412" s="372">
        <f t="shared" si="129"/>
        <v>80602.719600000011</v>
      </c>
      <c r="H412" s="374">
        <f t="shared" si="130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28"/>
        <v>11781.900000000011</v>
      </c>
      <c r="G413" s="372">
        <f t="shared" si="129"/>
        <v>80387.100000000006</v>
      </c>
      <c r="H413" s="374">
        <f t="shared" si="130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1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2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1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2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1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2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1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2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1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2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1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2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1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2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1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2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1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2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1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2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1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2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1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2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1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2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1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2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1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2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1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2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1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2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1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2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1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2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1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2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1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2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1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2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1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2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1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2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1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2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1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2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1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2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1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2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1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1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1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3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1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3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1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3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1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3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1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3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1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3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1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3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1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3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1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3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1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3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1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3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1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3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1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3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1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1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1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34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1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34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1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34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1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34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1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34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1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34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1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34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1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34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1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34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1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34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1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34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1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34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1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34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1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34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1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34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1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34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1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34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1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34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1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34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35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34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35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34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35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34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35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34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35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34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35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34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35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34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35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34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35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34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35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34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35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34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35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34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35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34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35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34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35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34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35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34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35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34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35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34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35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34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35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34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35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34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35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34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35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34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35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34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35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34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35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34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35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34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35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34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35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34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35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34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35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34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35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34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35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34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35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34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35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34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35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34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35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34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35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34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35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34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35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34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35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34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35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35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35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35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35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35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35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35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35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35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35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35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35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35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35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35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35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35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35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35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35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35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35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36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36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36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36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36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36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36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36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36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36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36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36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36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36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36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36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37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36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37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36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37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36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37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36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37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36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37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36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37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36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37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36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37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36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37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36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37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36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37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36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37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36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37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36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37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36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37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36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37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36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37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36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37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36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37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36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37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36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37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36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37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36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37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36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37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36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37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36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37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36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37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36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37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36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37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36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37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36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37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36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37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36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37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36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37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36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37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36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37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36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37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36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37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36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37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36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37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36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37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36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37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36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37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36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37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36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37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36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37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36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37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36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37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38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37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38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37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38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37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38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37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38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37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38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37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38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37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38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37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38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37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38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37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38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37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38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37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38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37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38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37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38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37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37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37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39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37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39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37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39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37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39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37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39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37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39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37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39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37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39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37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39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37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39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37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37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0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37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0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37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0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37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0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37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0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37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0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37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0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37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0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37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0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37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0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0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0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0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0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0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0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0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332" priority="109">
      <formula>F169&gt;0</formula>
    </cfRule>
    <cfRule type="expression" dxfId="1331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30" priority="102">
      <formula>F162&gt;0</formula>
    </cfRule>
    <cfRule type="expression" dxfId="1329" priority="103">
      <formula>F162&lt;0</formula>
    </cfRule>
  </conditionalFormatting>
  <conditionalFormatting sqref="H162:H168">
    <cfRule type="expression" dxfId="1328" priority="98">
      <formula>H162&gt;0</formula>
    </cfRule>
    <cfRule type="expression" dxfId="1327" priority="99">
      <formula>H162&lt;0</formula>
    </cfRule>
  </conditionalFormatting>
  <conditionalFormatting sqref="Q8">
    <cfRule type="expression" dxfId="1326" priority="84">
      <formula>Q8&gt;0</formula>
    </cfRule>
    <cfRule type="expression" dxfId="1325" priority="85">
      <formula>Q8&lt;0</formula>
    </cfRule>
  </conditionalFormatting>
  <conditionalFormatting sqref="Q7">
    <cfRule type="expression" dxfId="1324" priority="86">
      <formula>Q7&gt;0</formula>
    </cfRule>
    <cfRule type="expression" dxfId="1323" priority="87">
      <formula>Q7&lt;0</formula>
    </cfRule>
  </conditionalFormatting>
  <conditionalFormatting sqref="F270:F276">
    <cfRule type="expression" dxfId="1322" priority="58">
      <formula>F270&gt;0</formula>
    </cfRule>
    <cfRule type="expression" dxfId="1321" priority="59">
      <formula>F270&lt;0</formula>
    </cfRule>
  </conditionalFormatting>
  <conditionalFormatting sqref="F195:F213 H195:H213">
    <cfRule type="expression" dxfId="1320" priority="80">
      <formula>F195&gt;0</formula>
    </cfRule>
    <cfRule type="expression" dxfId="1319" priority="81">
      <formula>F195&lt;0</formula>
    </cfRule>
  </conditionalFormatting>
  <conditionalFormatting sqref="F188:F194">
    <cfRule type="expression" dxfId="1318" priority="78">
      <formula>F188&gt;0</formula>
    </cfRule>
    <cfRule type="expression" dxfId="1317" priority="79">
      <formula>F188&lt;0</formula>
    </cfRule>
  </conditionalFormatting>
  <conditionalFormatting sqref="H188:H194">
    <cfRule type="expression" dxfId="1316" priority="76">
      <formula>H188&gt;0</formula>
    </cfRule>
    <cfRule type="expression" dxfId="1315" priority="77">
      <formula>H188&lt;0</formula>
    </cfRule>
  </conditionalFormatting>
  <conditionalFormatting sqref="F221:F239 H221:H239">
    <cfRule type="expression" dxfId="1314" priority="74">
      <formula>F221&gt;0</formula>
    </cfRule>
    <cfRule type="expression" dxfId="1313" priority="75">
      <formula>F221&lt;0</formula>
    </cfRule>
  </conditionalFormatting>
  <conditionalFormatting sqref="F214:F220">
    <cfRule type="expression" dxfId="1312" priority="72">
      <formula>F214&gt;0</formula>
    </cfRule>
    <cfRule type="expression" dxfId="1311" priority="73">
      <formula>F214&lt;0</formula>
    </cfRule>
  </conditionalFormatting>
  <conditionalFormatting sqref="H214:H220">
    <cfRule type="expression" dxfId="1310" priority="70">
      <formula>H214&gt;0</formula>
    </cfRule>
    <cfRule type="expression" dxfId="1309" priority="71">
      <formula>H214&lt;0</formula>
    </cfRule>
  </conditionalFormatting>
  <conditionalFormatting sqref="F247:F264 H247:H264">
    <cfRule type="expression" dxfId="1308" priority="68">
      <formula>F247&gt;0</formula>
    </cfRule>
    <cfRule type="expression" dxfId="1307" priority="69">
      <formula>F247&lt;0</formula>
    </cfRule>
  </conditionalFormatting>
  <conditionalFormatting sqref="F240:F246">
    <cfRule type="expression" dxfId="1306" priority="66">
      <formula>F240&gt;0</formula>
    </cfRule>
    <cfRule type="expression" dxfId="1305" priority="67">
      <formula>F240&lt;0</formula>
    </cfRule>
  </conditionalFormatting>
  <conditionalFormatting sqref="H240:H246">
    <cfRule type="expression" dxfId="1304" priority="64">
      <formula>H240&gt;0</formula>
    </cfRule>
    <cfRule type="expression" dxfId="1303" priority="65">
      <formula>H240&lt;0</formula>
    </cfRule>
  </conditionalFormatting>
  <conditionalFormatting sqref="F265:F269 H265:H269">
    <cfRule type="expression" dxfId="1302" priority="62">
      <formula>F265&gt;0</formula>
    </cfRule>
    <cfRule type="expression" dxfId="1301" priority="63">
      <formula>F265&lt;0</formula>
    </cfRule>
  </conditionalFormatting>
  <conditionalFormatting sqref="F277:F292 H277:H292">
    <cfRule type="expression" dxfId="1300" priority="60">
      <formula>F277&gt;0</formula>
    </cfRule>
    <cfRule type="expression" dxfId="1299" priority="61">
      <formula>F277&lt;0</formula>
    </cfRule>
  </conditionalFormatting>
  <conditionalFormatting sqref="H270:H276">
    <cfRule type="expression" dxfId="1298" priority="56">
      <formula>H270&gt;0</formula>
    </cfRule>
    <cfRule type="expression" dxfId="1297" priority="57">
      <formula>H270&lt;0</formula>
    </cfRule>
  </conditionalFormatting>
  <conditionalFormatting sqref="F293 H293">
    <cfRule type="expression" dxfId="1296" priority="54">
      <formula>F293&gt;0</formula>
    </cfRule>
    <cfRule type="expression" dxfId="1295" priority="55">
      <formula>F293&lt;0</formula>
    </cfRule>
  </conditionalFormatting>
  <conditionalFormatting sqref="F294:F298 H294:H298">
    <cfRule type="expression" dxfId="1294" priority="52">
      <formula>F294&gt;0</formula>
    </cfRule>
    <cfRule type="expression" dxfId="1293" priority="53">
      <formula>F294&lt;0</formula>
    </cfRule>
  </conditionalFormatting>
  <conditionalFormatting sqref="F306:F321 H306:H321">
    <cfRule type="expression" dxfId="1292" priority="50">
      <formula>F306&gt;0</formula>
    </cfRule>
    <cfRule type="expression" dxfId="1291" priority="51">
      <formula>F306&lt;0</formula>
    </cfRule>
  </conditionalFormatting>
  <conditionalFormatting sqref="F299:F305">
    <cfRule type="expression" dxfId="1290" priority="48">
      <formula>F299&gt;0</formula>
    </cfRule>
    <cfRule type="expression" dxfId="1289" priority="49">
      <formula>F299&lt;0</formula>
    </cfRule>
  </conditionalFormatting>
  <conditionalFormatting sqref="H299:H305">
    <cfRule type="expression" dxfId="1288" priority="46">
      <formula>H299&gt;0</formula>
    </cfRule>
    <cfRule type="expression" dxfId="1287" priority="47">
      <formula>H299&lt;0</formula>
    </cfRule>
  </conditionalFormatting>
  <conditionalFormatting sqref="F323:F328 H323:H328">
    <cfRule type="expression" dxfId="1286" priority="44">
      <formula>F323&gt;0</formula>
    </cfRule>
    <cfRule type="expression" dxfId="1285" priority="45">
      <formula>F323&lt;0</formula>
    </cfRule>
  </conditionalFormatting>
  <conditionalFormatting sqref="F329 H329">
    <cfRule type="expression" dxfId="1284" priority="42">
      <formula>F329&gt;0</formula>
    </cfRule>
    <cfRule type="expression" dxfId="1283" priority="43">
      <formula>F329&lt;0</formula>
    </cfRule>
  </conditionalFormatting>
  <conditionalFormatting sqref="F330:F334 H330:H334">
    <cfRule type="expression" dxfId="1282" priority="40">
      <formula>F330&gt;0</formula>
    </cfRule>
    <cfRule type="expression" dxfId="1281" priority="41">
      <formula>F330&lt;0</formula>
    </cfRule>
  </conditionalFormatting>
  <conditionalFormatting sqref="F342:F357 H342:H357">
    <cfRule type="expression" dxfId="1280" priority="38">
      <formula>F342&gt;0</formula>
    </cfRule>
    <cfRule type="expression" dxfId="1279" priority="39">
      <formula>F342&lt;0</formula>
    </cfRule>
  </conditionalFormatting>
  <conditionalFormatting sqref="F335:F341">
    <cfRule type="expression" dxfId="1278" priority="36">
      <formula>F335&gt;0</formula>
    </cfRule>
    <cfRule type="expression" dxfId="1277" priority="37">
      <formula>F335&lt;0</formula>
    </cfRule>
  </conditionalFormatting>
  <conditionalFormatting sqref="H335:H341">
    <cfRule type="expression" dxfId="1276" priority="34">
      <formula>H335&gt;0</formula>
    </cfRule>
    <cfRule type="expression" dxfId="1275" priority="35">
      <formula>H335&lt;0</formula>
    </cfRule>
  </conditionalFormatting>
  <conditionalFormatting sqref="F358:F363 H358:H363">
    <cfRule type="expression" dxfId="1274" priority="32">
      <formula>F358&gt;0</formula>
    </cfRule>
    <cfRule type="expression" dxfId="1273" priority="33">
      <formula>F358&lt;0</formula>
    </cfRule>
  </conditionalFormatting>
  <conditionalFormatting sqref="F364 H364">
    <cfRule type="expression" dxfId="1272" priority="30">
      <formula>F364&gt;0</formula>
    </cfRule>
    <cfRule type="expression" dxfId="1271" priority="31">
      <formula>F364&lt;0</formula>
    </cfRule>
  </conditionalFormatting>
  <conditionalFormatting sqref="F365:F369 H365:H369">
    <cfRule type="expression" dxfId="1270" priority="28">
      <formula>F365&gt;0</formula>
    </cfRule>
    <cfRule type="expression" dxfId="1269" priority="29">
      <formula>F365&lt;0</formula>
    </cfRule>
  </conditionalFormatting>
  <conditionalFormatting sqref="F377:F392 H377:H392">
    <cfRule type="expression" dxfId="1268" priority="26">
      <formula>F377&gt;0</formula>
    </cfRule>
    <cfRule type="expression" dxfId="1267" priority="27">
      <formula>F377&lt;0</formula>
    </cfRule>
  </conditionalFormatting>
  <conditionalFormatting sqref="F370:F376">
    <cfRule type="expression" dxfId="1266" priority="24">
      <formula>F370&gt;0</formula>
    </cfRule>
    <cfRule type="expression" dxfId="1265" priority="25">
      <formula>F370&lt;0</formula>
    </cfRule>
  </conditionalFormatting>
  <conditionalFormatting sqref="H370:H376">
    <cfRule type="expression" dxfId="1264" priority="22">
      <formula>H370&gt;0</formula>
    </cfRule>
    <cfRule type="expression" dxfId="1263" priority="23">
      <formula>H370&lt;0</formula>
    </cfRule>
  </conditionalFormatting>
  <conditionalFormatting sqref="M421">
    <cfRule type="expression" dxfId="1262" priority="20">
      <formula>M421&gt;0</formula>
    </cfRule>
    <cfRule type="expression" dxfId="1261" priority="21">
      <formula>M421&lt;0</formula>
    </cfRule>
  </conditionalFormatting>
  <conditionalFormatting sqref="F83:F156 H83:H156">
    <cfRule type="expression" dxfId="1260" priority="18">
      <formula>F83&gt;0</formula>
    </cfRule>
    <cfRule type="expression" dxfId="1259" priority="19">
      <formula>F83&lt;0</formula>
    </cfRule>
  </conditionalFormatting>
  <conditionalFormatting sqref="F71:F82">
    <cfRule type="expression" dxfId="1258" priority="16">
      <formula>F71&gt;0</formula>
    </cfRule>
    <cfRule type="expression" dxfId="1257" priority="17">
      <formula>F71&lt;0</formula>
    </cfRule>
  </conditionalFormatting>
  <conditionalFormatting sqref="H71:H82">
    <cfRule type="expression" dxfId="1256" priority="14">
      <formula>H71&gt;0</formula>
    </cfRule>
    <cfRule type="expression" dxfId="1255" priority="15">
      <formula>H71&lt;0</formula>
    </cfRule>
  </conditionalFormatting>
  <conditionalFormatting sqref="F65:F70 H65:H70">
    <cfRule type="expression" dxfId="1254" priority="12">
      <formula>F65&gt;0</formula>
    </cfRule>
    <cfRule type="expression" dxfId="1253" priority="13">
      <formula>F65&lt;0</formula>
    </cfRule>
  </conditionalFormatting>
  <conditionalFormatting sqref="J67:K67">
    <cfRule type="expression" dxfId="1252" priority="10">
      <formula>J67&gt;0</formula>
    </cfRule>
    <cfRule type="expression" dxfId="1251" priority="11">
      <formula>J67&lt;0</formula>
    </cfRule>
  </conditionalFormatting>
  <conditionalFormatting sqref="J68:K74 K73:K156">
    <cfRule type="expression" dxfId="1250" priority="8">
      <formula>J68&gt;0</formula>
    </cfRule>
    <cfRule type="expression" dxfId="1249" priority="9">
      <formula>J68&lt;0</formula>
    </cfRule>
  </conditionalFormatting>
  <conditionalFormatting sqref="L67:L156">
    <cfRule type="expression" dxfId="1248" priority="4">
      <formula>L67&gt;0</formula>
    </cfRule>
    <cfRule type="expression" dxfId="1247" priority="5">
      <formula>L67&lt;0</formula>
    </cfRule>
  </conditionalFormatting>
  <conditionalFormatting sqref="Q10">
    <cfRule type="expression" dxfId="1246" priority="2">
      <formula>Q10&gt;0</formula>
    </cfRule>
    <cfRule type="expression" dxfId="124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17.36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3472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-5.1575931232091688E-3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19.096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18.9224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18.748799999999999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18.575199999999999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18.401600000000002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18.228000000000002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18.054400000000001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17.880800000000001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17.7072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17.5336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17.36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17.186399999999999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17.012799999999999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16.839199999999998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16.665599999999998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16.491999999999997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16.318399999999997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16.1448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15.9712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15.797599999999999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15.624000000000001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7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11" t="s">
        <v>850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2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2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1400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30.864999999999995</v>
      </c>
      <c r="T3" s="1" t="s">
        <v>474</v>
      </c>
      <c r="W3" s="134"/>
      <c r="Y3" s="1">
        <v>43095</v>
      </c>
      <c r="Z3" t="s">
        <v>852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27.65</v>
      </c>
      <c r="R4" s="226">
        <v>0</v>
      </c>
      <c r="T4" s="159"/>
      <c r="W4" s="134"/>
      <c r="Z4" t="s">
        <v>858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38710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43210.999999999993</v>
      </c>
      <c r="T6" t="s">
        <v>537</v>
      </c>
      <c r="W6" s="134"/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-2753.0299999999988</v>
      </c>
      <c r="R7">
        <v>1300</v>
      </c>
      <c r="W7" s="134"/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-4500.9999999999927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-0.10416329175441423</v>
      </c>
      <c r="W9" s="134"/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M175</f>
        <v>1747.9699999999939</v>
      </c>
      <c r="W10" s="134"/>
    </row>
    <row r="11" spans="1:28" x14ac:dyDescent="0.25">
      <c r="B11" s="488">
        <v>42796</v>
      </c>
      <c r="C11" s="4">
        <v>200</v>
      </c>
      <c r="D11" s="235">
        <v>30.38</v>
      </c>
      <c r="E11" s="3">
        <v>0</v>
      </c>
      <c r="F11" s="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0"/>
      <c r="I13" s="3"/>
      <c r="J13" s="3"/>
      <c r="K13" s="3"/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0"/>
      <c r="I14" s="3"/>
      <c r="J14" s="3"/>
      <c r="K14" s="3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695">
        <v>42901</v>
      </c>
      <c r="P16" s="691"/>
      <c r="Q16" s="691"/>
      <c r="R16" s="688">
        <v>0.57499999999999996</v>
      </c>
      <c r="S16" s="688">
        <v>0.57999999999999996</v>
      </c>
      <c r="T16" s="691">
        <v>35.6</v>
      </c>
      <c r="U16" s="691">
        <v>36.299999999999997</v>
      </c>
      <c r="V16" s="688"/>
      <c r="W16" s="689"/>
    </row>
    <row r="17" spans="1:23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695">
        <v>42986</v>
      </c>
      <c r="P17" s="691" t="s">
        <v>732</v>
      </c>
      <c r="Q17" s="691" t="s">
        <v>733</v>
      </c>
      <c r="R17" s="690">
        <v>0.39</v>
      </c>
      <c r="S17" s="688">
        <v>0.39</v>
      </c>
      <c r="T17" s="691">
        <v>27.5</v>
      </c>
      <c r="U17" s="691">
        <v>27.6</v>
      </c>
      <c r="V17" s="688" t="s">
        <v>786</v>
      </c>
      <c r="W17" s="689">
        <v>-7.4999999999999997E-2</v>
      </c>
    </row>
    <row r="18" spans="1:23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89"/>
      <c r="C23" s="4"/>
      <c r="D23" s="235"/>
      <c r="E23" s="3"/>
      <c r="F23" s="3"/>
      <c r="G23" s="4"/>
      <c r="H23" s="4"/>
      <c r="I23" s="3"/>
      <c r="J23" s="3"/>
      <c r="K23" s="3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489"/>
      <c r="C24" s="4"/>
      <c r="D24" s="235"/>
      <c r="E24" s="3"/>
      <c r="F24" s="3"/>
      <c r="G24" s="4"/>
      <c r="H24" s="4"/>
      <c r="I24" s="3"/>
      <c r="J24" s="3"/>
      <c r="K24" s="3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489"/>
      <c r="C25" s="4"/>
      <c r="D25" s="235"/>
      <c r="E25" s="3"/>
      <c r="F25" s="3"/>
      <c r="G25" s="4"/>
      <c r="H25" s="4"/>
      <c r="I25" s="3"/>
      <c r="J25" s="3"/>
      <c r="K25" s="3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29"/>
      <c r="D26" s="78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3800</v>
      </c>
      <c r="D28" s="18"/>
      <c r="E28" s="18"/>
      <c r="F28" s="18">
        <f>SUM(F2:F25)</f>
        <v>102397.24</v>
      </c>
      <c r="G28" s="14"/>
      <c r="H28" s="14">
        <f>SUM(H2:H27)</f>
        <v>2400</v>
      </c>
      <c r="I28" s="18"/>
      <c r="J28" s="18"/>
      <c r="K28" s="18">
        <f>SUM(K2:K27)</f>
        <v>58442.840000000011</v>
      </c>
      <c r="L28" s="14"/>
      <c r="M28" s="18">
        <f>SUM(M2:M27)</f>
        <v>743.4</v>
      </c>
      <c r="W28" s="134"/>
    </row>
    <row r="29" spans="1:23" ht="15.75" thickBot="1" x14ac:dyDescent="0.3">
      <c r="A29" s="347" t="s">
        <v>194</v>
      </c>
      <c r="B29" s="348"/>
      <c r="C29" s="349">
        <f>SumByColor($A$29,C2:C27)</f>
        <v>2400</v>
      </c>
      <c r="D29" s="349"/>
      <c r="E29" s="349"/>
      <c r="F29" s="350">
        <f>SumByColor($A$29,F2:F27)</f>
        <v>57295</v>
      </c>
      <c r="G29" s="22" t="s">
        <v>851</v>
      </c>
      <c r="H29" s="349">
        <f>SumByColor($A$29,H2:H27)</f>
        <v>2400</v>
      </c>
      <c r="I29" s="349"/>
      <c r="J29" s="349"/>
      <c r="K29" s="350">
        <f>SumByColor($A$29,K2:K27)</f>
        <v>58444</v>
      </c>
      <c r="L29" s="349"/>
      <c r="M29" s="350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699"/>
      <c r="W32" s="134"/>
    </row>
    <row r="33" spans="1:23" x14ac:dyDescent="0.25">
      <c r="O33" s="700"/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787</v>
      </c>
      <c r="O34" s="700"/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6">
        <f t="shared" ref="H35:H41" si="4">(E35-D35)/D35</f>
        <v>-4.1421408327884717E-3</v>
      </c>
      <c r="I35" s="39">
        <v>34</v>
      </c>
      <c r="J35" s="39"/>
      <c r="K35" s="39"/>
      <c r="L35" s="39"/>
      <c r="O35" s="700"/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6">
        <f t="shared" si="4"/>
        <v>-2.7105588256667524E-2</v>
      </c>
      <c r="I36" s="39"/>
      <c r="J36" s="39"/>
      <c r="K36" s="39"/>
      <c r="L36" s="39"/>
      <c r="O36" s="700"/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6">
        <f t="shared" si="4"/>
        <v>-2.2904340694745579E-2</v>
      </c>
      <c r="I37" s="39">
        <v>33.75</v>
      </c>
      <c r="J37" s="39"/>
      <c r="K37" s="39"/>
      <c r="L37" s="39"/>
      <c r="O37" s="700"/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6">
        <f t="shared" si="4"/>
        <v>-3.5733114638861192E-3</v>
      </c>
      <c r="I38" s="39"/>
      <c r="J38" s="39"/>
      <c r="K38" s="39"/>
      <c r="L38" s="39"/>
      <c r="O38" s="700"/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6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6">
        <f t="shared" si="4"/>
        <v>-1.4279405270131208E-2</v>
      </c>
      <c r="I40" s="39"/>
      <c r="J40" s="39"/>
      <c r="K40" s="39"/>
      <c r="L40" s="39"/>
      <c r="O40" s="760" t="s">
        <v>78</v>
      </c>
      <c r="P40" s="760"/>
      <c r="W40" s="134"/>
    </row>
    <row r="41" spans="1:23" ht="15.75" thickTop="1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6">
        <f t="shared" si="4"/>
        <v>2.7209959849797166E-3</v>
      </c>
      <c r="I41" s="39" t="s">
        <v>452</v>
      </c>
      <c r="J41" s="39"/>
      <c r="K41" s="39"/>
      <c r="L41" s="39"/>
      <c r="O41" s="81">
        <v>1.1000000000000001</v>
      </c>
      <c r="P41" s="81">
        <f>O41*$Q$4</f>
        <v>30.414999999999999</v>
      </c>
      <c r="Q41" s="2"/>
      <c r="W41" s="134"/>
    </row>
    <row r="42" spans="1:23" ht="20.25" thickBot="1" x14ac:dyDescent="0.3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6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30.138500000000001</v>
      </c>
      <c r="Q42" s="2"/>
      <c r="T42" s="89" t="s">
        <v>112</v>
      </c>
      <c r="W42" s="134"/>
    </row>
    <row r="43" spans="1:23" ht="15.75" thickTop="1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6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29.862000000000002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6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29.5855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6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29.309000000000001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6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29.032499999999999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6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28.756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6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28.479499999999998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6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28.202999999999999</v>
      </c>
      <c r="Q49" s="2"/>
      <c r="T49" s="91" t="s">
        <v>103</v>
      </c>
      <c r="U49" s="86" t="s">
        <v>525</v>
      </c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6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27.926499999999997</v>
      </c>
      <c r="Q50" s="2"/>
      <c r="T50" s="91"/>
      <c r="U50" s="86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27.65</v>
      </c>
      <c r="Q51" s="2"/>
      <c r="T51" s="91" t="s">
        <v>104</v>
      </c>
      <c r="U51" s="86" t="s">
        <v>624</v>
      </c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6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27.3735</v>
      </c>
      <c r="Q52" s="2"/>
      <c r="T52" s="91" t="s">
        <v>105</v>
      </c>
      <c r="U52" s="86" t="s">
        <v>625</v>
      </c>
      <c r="W52" s="134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6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27.096999999999998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6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26.820499999999999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6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26.543999999999997</v>
      </c>
      <c r="T55" s="91" t="s">
        <v>107</v>
      </c>
      <c r="U55" s="86" t="s">
        <v>626</v>
      </c>
      <c r="W55" s="134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6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185</v>
      </c>
      <c r="O56" s="81">
        <v>0.95</v>
      </c>
      <c r="P56" s="81">
        <f t="shared" si="8"/>
        <v>26.267499999999998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6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25.990999999999996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6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25.714500000000001</v>
      </c>
      <c r="T58" s="91" t="s">
        <v>108</v>
      </c>
      <c r="U58" s="86" t="s">
        <v>563</v>
      </c>
      <c r="W58" s="134"/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6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25.437999999999999</v>
      </c>
      <c r="W59" s="134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6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25.1615</v>
      </c>
      <c r="W60" s="134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6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24.884999999999998</v>
      </c>
      <c r="W61" s="134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6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6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6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6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6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720</v>
      </c>
      <c r="S66" s="22" t="s">
        <v>719</v>
      </c>
      <c r="W66" s="134"/>
    </row>
    <row r="67" spans="1:2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6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6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6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4">C70*(E70-D70)</f>
        <v>-5426.9999999999982</v>
      </c>
      <c r="G70" s="39">
        <f t="shared" ref="G70" si="85">D70*C70</f>
        <v>46002</v>
      </c>
      <c r="H70" s="226">
        <f t="shared" ref="H70" si="86">(E70-D70)/D70</f>
        <v>-0.11797313160297374</v>
      </c>
      <c r="I70" s="197" t="s">
        <v>839</v>
      </c>
      <c r="J70" s="39"/>
      <c r="K70" s="39">
        <v>-3679</v>
      </c>
      <c r="L70" s="39"/>
    </row>
    <row r="71" spans="1:2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7">C71*(E71-D71)</f>
        <v>-5021.7999999999993</v>
      </c>
      <c r="G71" s="39">
        <f t="shared" ref="G71" si="88">D71*C71</f>
        <v>43269.8</v>
      </c>
      <c r="H71" s="226">
        <f t="shared" ref="H71" si="89">(E71-D71)/D71</f>
        <v>-0.11605785097227164</v>
      </c>
      <c r="I71" s="39"/>
      <c r="J71" s="39"/>
      <c r="K71" s="39">
        <v>-3274</v>
      </c>
      <c r="L71" s="39"/>
    </row>
    <row r="72" spans="1:2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0">C72*(E72-D72)</f>
        <v>-3724.4999999999982</v>
      </c>
      <c r="G72" s="39">
        <f t="shared" ref="G72" si="91">D72*C72</f>
        <v>40449.5</v>
      </c>
      <c r="H72" s="226">
        <f t="shared" ref="H72" si="92">(E72-D72)/D72</f>
        <v>-9.2077775992286628E-2</v>
      </c>
      <c r="I72" s="39"/>
      <c r="J72" s="39"/>
      <c r="K72" s="39">
        <v>-1977</v>
      </c>
      <c r="L72" s="39"/>
    </row>
    <row r="73" spans="1:2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3">C73*(E73-D73)</f>
        <v>-4290.9999999999964</v>
      </c>
      <c r="G73" s="39">
        <f t="shared" ref="G73" si="94">D73*C73</f>
        <v>43211</v>
      </c>
      <c r="H73" s="226">
        <f t="shared" ref="H73" si="95">(E73-D73)/D73</f>
        <v>-9.9303418111129041E-2</v>
      </c>
      <c r="I73" s="39"/>
      <c r="J73" s="39">
        <v>68.33</v>
      </c>
      <c r="K73" s="39">
        <v>-2543</v>
      </c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77" spans="1:23" x14ac:dyDescent="0.25">
      <c r="B77" s="10"/>
      <c r="C77" s="10"/>
      <c r="D77" s="39"/>
      <c r="E77" s="39"/>
      <c r="F77" s="39"/>
      <c r="G77" s="10"/>
      <c r="H77" s="10"/>
      <c r="I77" s="39"/>
      <c r="J77" s="39"/>
      <c r="K77" s="39"/>
      <c r="L77" s="39"/>
    </row>
    <row r="78" spans="1:23" x14ac:dyDescent="0.25">
      <c r="B78" s="10"/>
      <c r="C78" s="10"/>
      <c r="D78" s="39"/>
      <c r="E78" s="39"/>
      <c r="F78" s="39"/>
      <c r="G78" s="10"/>
      <c r="H78" s="10"/>
      <c r="I78" s="39"/>
      <c r="J78" s="39"/>
      <c r="K78" s="39"/>
      <c r="L78" s="39"/>
    </row>
    <row r="79" spans="1:23" x14ac:dyDescent="0.25">
      <c r="B79" s="10"/>
      <c r="C79" s="10"/>
      <c r="D79" s="39"/>
      <c r="E79" s="39"/>
      <c r="F79" s="39"/>
      <c r="G79" s="10"/>
      <c r="H79" s="10"/>
      <c r="I79" s="39"/>
      <c r="J79" s="39"/>
      <c r="K79" s="39"/>
      <c r="L79" s="39"/>
    </row>
    <row r="80" spans="1:2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4" spans="2:9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96">C84*(E84-D84)</f>
        <v>-33.800000000000097</v>
      </c>
      <c r="G84" s="372">
        <f t="shared" ref="G84:G97" si="97">D84*C84</f>
        <v>3591.7999999999997</v>
      </c>
      <c r="H84" s="373">
        <f t="shared" ref="H84:H97" si="98">(E84-D84)/D84</f>
        <v>-9.410323514672336E-3</v>
      </c>
      <c r="I84" s="372"/>
    </row>
    <row r="85" spans="2:9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96"/>
        <v>85.200000000000387</v>
      </c>
      <c r="G85" s="372">
        <f t="shared" si="97"/>
        <v>3591.7999999999997</v>
      </c>
      <c r="H85" s="373">
        <f t="shared" si="98"/>
        <v>2.3720697143493622E-2</v>
      </c>
      <c r="I85" s="372"/>
    </row>
    <row r="86" spans="2:9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96"/>
        <v>-136.80000000000021</v>
      </c>
      <c r="G86" s="372">
        <f t="shared" si="97"/>
        <v>3591.7999999999997</v>
      </c>
      <c r="H86" s="373">
        <f t="shared" si="98"/>
        <v>-3.8086753159975562E-2</v>
      </c>
      <c r="I86" s="372"/>
    </row>
    <row r="87" spans="2:9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96"/>
        <v>-147.56000000000029</v>
      </c>
      <c r="G87" s="372">
        <f t="shared" si="97"/>
        <v>4959.3599999999997</v>
      </c>
      <c r="H87" s="373">
        <f t="shared" si="98"/>
        <v>-2.9753839205058776E-2</v>
      </c>
      <c r="I87" s="372"/>
    </row>
    <row r="88" spans="2:9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96"/>
        <v>-49.199999999999591</v>
      </c>
      <c r="G88" s="372">
        <f t="shared" si="97"/>
        <v>8408.4</v>
      </c>
      <c r="H88" s="373">
        <f t="shared" si="98"/>
        <v>-5.8512915655772315E-3</v>
      </c>
      <c r="I88" s="372"/>
    </row>
    <row r="89" spans="2:9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96"/>
        <v>109.60000000000036</v>
      </c>
      <c r="G89" s="372">
        <f t="shared" si="97"/>
        <v>6994.4000000000005</v>
      </c>
      <c r="H89" s="373">
        <f t="shared" si="98"/>
        <v>1.5669678600022927E-2</v>
      </c>
      <c r="I89" s="372"/>
    </row>
    <row r="90" spans="2:9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96"/>
        <v>-6.4000000000007162</v>
      </c>
      <c r="G90" s="372">
        <f t="shared" si="97"/>
        <v>6994.4000000000005</v>
      </c>
      <c r="H90" s="373">
        <f t="shared" si="98"/>
        <v>-9.150177284685914E-4</v>
      </c>
      <c r="I90" s="372"/>
    </row>
    <row r="91" spans="2:9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96"/>
        <v>166.71999999999912</v>
      </c>
      <c r="G91" s="372">
        <f t="shared" si="97"/>
        <v>5554.880000000001</v>
      </c>
      <c r="H91" s="373">
        <f t="shared" si="98"/>
        <v>3.0013249611152554E-2</v>
      </c>
      <c r="I91" s="372"/>
    </row>
    <row r="92" spans="2:9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96"/>
        <v>218.88000000000034</v>
      </c>
      <c r="G92" s="372">
        <f t="shared" si="97"/>
        <v>5544.32</v>
      </c>
      <c r="H92" s="373">
        <f t="shared" si="98"/>
        <v>3.9478240794182211E-2</v>
      </c>
      <c r="I92" s="372"/>
    </row>
    <row r="93" spans="2:9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96"/>
        <v>298.88000000000034</v>
      </c>
      <c r="G93" s="372">
        <f t="shared" si="97"/>
        <v>5544.32</v>
      </c>
      <c r="H93" s="373">
        <f t="shared" si="98"/>
        <v>5.3907422371003176E-2</v>
      </c>
      <c r="I93" s="372"/>
    </row>
    <row r="94" spans="2:9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96"/>
        <v>363.18000000000006</v>
      </c>
      <c r="G94" s="372">
        <f t="shared" si="97"/>
        <v>1845.42</v>
      </c>
      <c r="H94" s="373">
        <f t="shared" si="98"/>
        <v>0.1968007282894951</v>
      </c>
      <c r="I94" s="372"/>
    </row>
    <row r="95" spans="2:9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96"/>
        <v>329.12000000000035</v>
      </c>
      <c r="G95" s="372">
        <f t="shared" si="97"/>
        <v>5384.48</v>
      </c>
      <c r="H95" s="373">
        <f t="shared" si="98"/>
        <v>6.1123822541823976E-2</v>
      </c>
      <c r="I95" s="372"/>
    </row>
    <row r="96" spans="2:9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96"/>
        <v>169.60000000000036</v>
      </c>
      <c r="G96" s="372">
        <f t="shared" si="97"/>
        <v>5384</v>
      </c>
      <c r="H96" s="373">
        <f t="shared" si="98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96"/>
        <v>474.7199999999998</v>
      </c>
      <c r="G97" s="372">
        <f t="shared" si="97"/>
        <v>5384.48</v>
      </c>
      <c r="H97" s="373">
        <f t="shared" si="98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99">C98*(E98-D98)</f>
        <v>588.31999999999994</v>
      </c>
      <c r="G98" s="372">
        <f t="shared" ref="G98:G111" si="100">D98*C98</f>
        <v>5384.48</v>
      </c>
      <c r="H98" s="373">
        <f t="shared" ref="H98:H140" si="101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99"/>
        <v>673.12000000000012</v>
      </c>
      <c r="G99" s="372">
        <f t="shared" si="100"/>
        <v>5384.48</v>
      </c>
      <c r="H99" s="373">
        <f t="shared" si="101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99"/>
        <v>597.9200000000003</v>
      </c>
      <c r="G100" s="372">
        <f t="shared" si="100"/>
        <v>5384.48</v>
      </c>
      <c r="H100" s="373">
        <f t="shared" si="101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99"/>
        <v>489.12000000000035</v>
      </c>
      <c r="G101" s="372">
        <f t="shared" si="100"/>
        <v>5384.48</v>
      </c>
      <c r="H101" s="373">
        <f t="shared" si="101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99"/>
        <v>409.12000000000035</v>
      </c>
      <c r="G102" s="372">
        <f t="shared" si="100"/>
        <v>5384.48</v>
      </c>
      <c r="H102" s="373">
        <f t="shared" si="101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99"/>
        <v>439.52</v>
      </c>
      <c r="G103" s="372">
        <f t="shared" si="100"/>
        <v>5384.48</v>
      </c>
      <c r="H103" s="373">
        <f t="shared" si="101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99"/>
        <v>369.12000000000035</v>
      </c>
      <c r="G104" s="372">
        <f t="shared" si="100"/>
        <v>5384.48</v>
      </c>
      <c r="H104" s="373">
        <f t="shared" si="101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99"/>
        <v>341.92000000000007</v>
      </c>
      <c r="G105" s="372">
        <f t="shared" si="100"/>
        <v>5384.48</v>
      </c>
      <c r="H105" s="373">
        <f t="shared" si="101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99"/>
        <v>442.72000000000048</v>
      </c>
      <c r="G106" s="372">
        <f t="shared" si="100"/>
        <v>5384.48</v>
      </c>
      <c r="H106" s="373">
        <f t="shared" si="101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99"/>
        <v>90.619999999999621</v>
      </c>
      <c r="G107" s="372">
        <f t="shared" si="100"/>
        <v>7821.38</v>
      </c>
      <c r="H107" s="373">
        <f t="shared" si="101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99"/>
        <v>51.480000000000103</v>
      </c>
      <c r="G108" s="372">
        <f t="shared" si="100"/>
        <v>8837.92</v>
      </c>
      <c r="H108" s="373">
        <f t="shared" si="101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99"/>
        <v>-376.80000000000007</v>
      </c>
      <c r="G109" s="372">
        <f t="shared" si="100"/>
        <v>10159.799999999999</v>
      </c>
      <c r="H109" s="373">
        <f t="shared" si="101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99"/>
        <v>-388.00000000000239</v>
      </c>
      <c r="G110" s="372">
        <f t="shared" si="100"/>
        <v>13408.000000000002</v>
      </c>
      <c r="H110" s="373">
        <f t="shared" si="101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99"/>
        <v>-262.9400000000004</v>
      </c>
      <c r="G111" s="372">
        <f t="shared" si="100"/>
        <v>13354.939999999999</v>
      </c>
      <c r="H111" s="373">
        <f t="shared" si="101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99"/>
        <v>-514.93999999999858</v>
      </c>
      <c r="G112" s="372">
        <f t="shared" ref="G112:G117" si="102">D112*C112</f>
        <v>13354.939999999999</v>
      </c>
      <c r="H112" s="373">
        <f t="shared" si="101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99"/>
        <v>-582.93999999999892</v>
      </c>
      <c r="G113" s="372">
        <f t="shared" si="102"/>
        <v>16522.939999999999</v>
      </c>
      <c r="H113" s="373">
        <f t="shared" si="101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99"/>
        <v>-292.93999999999801</v>
      </c>
      <c r="G114" s="372">
        <f t="shared" si="102"/>
        <v>16522.939999999999</v>
      </c>
      <c r="H114" s="373">
        <f t="shared" si="101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99"/>
        <v>-217.93999999999869</v>
      </c>
      <c r="G115" s="372">
        <f t="shared" si="102"/>
        <v>16522.939999999999</v>
      </c>
      <c r="H115" s="373">
        <f t="shared" si="101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99"/>
        <v>-92.93999999999869</v>
      </c>
      <c r="G116" s="372">
        <f t="shared" si="102"/>
        <v>16522.939999999999</v>
      </c>
      <c r="H116" s="373">
        <f t="shared" si="101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99"/>
        <v>-397.93999999999841</v>
      </c>
      <c r="G117" s="372">
        <f t="shared" si="102"/>
        <v>16522.939999999999</v>
      </c>
      <c r="H117" s="373">
        <f t="shared" si="101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99"/>
        <v>-27.939999999997411</v>
      </c>
      <c r="G118" s="372">
        <f t="shared" ref="G118:G140" si="103">D118*C118</f>
        <v>16522.939999999999</v>
      </c>
      <c r="H118" s="373">
        <f t="shared" si="101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99"/>
        <v>-142.9399999999994</v>
      </c>
      <c r="G119" s="372">
        <f t="shared" si="103"/>
        <v>16522.939999999999</v>
      </c>
      <c r="H119" s="373">
        <f t="shared" si="101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99"/>
        <v>-357.93999999999926</v>
      </c>
      <c r="G120" s="372">
        <f t="shared" si="103"/>
        <v>16522.939999999999</v>
      </c>
      <c r="H120" s="373">
        <f t="shared" si="101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99"/>
        <v>-442.94000000000011</v>
      </c>
      <c r="G121" s="372">
        <f t="shared" si="103"/>
        <v>16522.939999999999</v>
      </c>
      <c r="H121" s="373">
        <f t="shared" si="101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99"/>
        <v>-542.93999999999801</v>
      </c>
      <c r="G122" s="372">
        <f t="shared" si="103"/>
        <v>16522.939999999999</v>
      </c>
      <c r="H122" s="373">
        <f t="shared" si="101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99"/>
        <v>-224.94000000000014</v>
      </c>
      <c r="G123" s="372">
        <f t="shared" si="103"/>
        <v>16474.939999999999</v>
      </c>
      <c r="H123" s="373">
        <f t="shared" si="101"/>
        <v>-1.3653463988336233E-2</v>
      </c>
      <c r="I123" s="372" t="s">
        <v>185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99"/>
        <v>-139.93999999999929</v>
      </c>
      <c r="G124" s="372">
        <f t="shared" si="103"/>
        <v>16474.939999999999</v>
      </c>
      <c r="H124" s="373">
        <f t="shared" si="101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99"/>
        <v>-847.93799999999919</v>
      </c>
      <c r="G125" s="372">
        <f t="shared" si="103"/>
        <v>19639.937999999998</v>
      </c>
      <c r="H125" s="373">
        <f t="shared" si="101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99"/>
        <v>-833.93799999999771</v>
      </c>
      <c r="G126" s="372">
        <f t="shared" si="103"/>
        <v>22757.937999999998</v>
      </c>
      <c r="H126" s="373">
        <f t="shared" si="101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99"/>
        <v>-840.93799999999885</v>
      </c>
      <c r="G127" s="372">
        <f t="shared" si="103"/>
        <v>22757.937999999998</v>
      </c>
      <c r="H127" s="373">
        <f t="shared" si="101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99"/>
        <v>-700.9379999999968</v>
      </c>
      <c r="G128" s="372">
        <f t="shared" si="103"/>
        <v>22757.937999999998</v>
      </c>
      <c r="H128" s="373">
        <f t="shared" si="101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99"/>
        <v>-1125.9439999999984</v>
      </c>
      <c r="G129" s="372">
        <f t="shared" si="103"/>
        <v>25837.944</v>
      </c>
      <c r="H129" s="373">
        <f t="shared" si="101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99"/>
        <v>-1205.9439999999995</v>
      </c>
      <c r="G130" s="372">
        <f t="shared" si="103"/>
        <v>25837.944</v>
      </c>
      <c r="H130" s="373">
        <f t="shared" si="101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99"/>
        <v>-965.94399999999894</v>
      </c>
      <c r="G131" s="372">
        <f t="shared" si="103"/>
        <v>25837.944</v>
      </c>
      <c r="H131" s="373">
        <f t="shared" si="101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99"/>
        <v>-1477.9439999999995</v>
      </c>
      <c r="G132" s="372">
        <f t="shared" si="103"/>
        <v>25837.944</v>
      </c>
      <c r="H132" s="373">
        <f t="shared" si="101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99"/>
        <v>-1773.936000000002</v>
      </c>
      <c r="G133" s="372">
        <f t="shared" si="103"/>
        <v>28845.936000000002</v>
      </c>
      <c r="H133" s="373">
        <f t="shared" si="101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99"/>
        <v>-1935.9360000000017</v>
      </c>
      <c r="G134" s="372">
        <f t="shared" si="103"/>
        <v>28845.936000000002</v>
      </c>
      <c r="H134" s="373">
        <f t="shared" si="101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99"/>
        <v>-1989.9360000000006</v>
      </c>
      <c r="G135" s="372">
        <f t="shared" si="103"/>
        <v>28845.936000000002</v>
      </c>
      <c r="H135" s="373">
        <f t="shared" si="101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99"/>
        <v>-2133.9360000000006</v>
      </c>
      <c r="G136" s="372">
        <f t="shared" si="103"/>
        <v>28845.936000000002</v>
      </c>
      <c r="H136" s="373">
        <f t="shared" si="101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99"/>
        <v>-2505.9399999999991</v>
      </c>
      <c r="G137" s="372">
        <f t="shared" si="103"/>
        <v>31785.94</v>
      </c>
      <c r="H137" s="373">
        <f t="shared" si="101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99"/>
        <v>-2945.94</v>
      </c>
      <c r="G138" s="372">
        <f t="shared" si="103"/>
        <v>31785.94</v>
      </c>
      <c r="H138" s="373">
        <f t="shared" si="101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99"/>
        <v>-2415.9399999999991</v>
      </c>
      <c r="G139" s="372">
        <f t="shared" si="103"/>
        <v>31785.94</v>
      </c>
      <c r="H139" s="373">
        <f t="shared" si="101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99"/>
        <v>-2785.94</v>
      </c>
      <c r="G140" s="372">
        <f t="shared" si="103"/>
        <v>31785.94</v>
      </c>
      <c r="H140" s="373">
        <f t="shared" si="101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104">C141*(E141-D141)</f>
        <v>-1145.9399999999996</v>
      </c>
      <c r="G141" s="372">
        <f t="shared" ref="G141:G146" si="105">D141*C141</f>
        <v>31785.94</v>
      </c>
      <c r="H141" s="373">
        <f t="shared" ref="H141:H146" si="106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104"/>
        <v>-520.01099999999701</v>
      </c>
      <c r="G142" s="372">
        <f t="shared" si="105"/>
        <v>28654.010999999999</v>
      </c>
      <c r="H142" s="373">
        <f t="shared" si="106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104"/>
        <v>-783.99999999999886</v>
      </c>
      <c r="G143" s="372">
        <f t="shared" si="105"/>
        <v>31764</v>
      </c>
      <c r="H143" s="373">
        <f t="shared" si="106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104"/>
        <v>350.64000000000027</v>
      </c>
      <c r="G144" s="372">
        <f t="shared" si="105"/>
        <v>15759.359999999999</v>
      </c>
      <c r="H144" s="373">
        <f t="shared" si="106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104"/>
        <v>-398.86400000000037</v>
      </c>
      <c r="G145" s="372">
        <f t="shared" si="105"/>
        <v>25214.864000000001</v>
      </c>
      <c r="H145" s="373">
        <f t="shared" si="106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104"/>
        <v>1280.8600000000013</v>
      </c>
      <c r="G146" s="372">
        <f t="shared" si="105"/>
        <v>12271.14</v>
      </c>
      <c r="H146" s="373">
        <f t="shared" si="106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107">C147*(E147-D147)</f>
        <v>648.8599999999991</v>
      </c>
      <c r="G147" s="372">
        <f t="shared" ref="G147:G153" si="108">D147*C147</f>
        <v>12271.14</v>
      </c>
      <c r="H147" s="373">
        <f t="shared" ref="H147:H153" si="109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107"/>
        <v>1108.8599999999985</v>
      </c>
      <c r="G148" s="372">
        <f t="shared" si="108"/>
        <v>12211.14</v>
      </c>
      <c r="H148" s="373">
        <f t="shared" si="109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107"/>
        <v>1467.7889999999991</v>
      </c>
      <c r="G149" s="372">
        <f t="shared" si="108"/>
        <v>8789.2109999999993</v>
      </c>
      <c r="H149" s="373">
        <f t="shared" si="109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107"/>
        <v>1645.7100000000005</v>
      </c>
      <c r="G150" s="372">
        <f t="shared" si="108"/>
        <v>5310.29</v>
      </c>
      <c r="H150" s="373">
        <f t="shared" si="109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107"/>
        <v>1537.7099999999996</v>
      </c>
      <c r="G151" s="372">
        <f t="shared" si="108"/>
        <v>8728.2900000000009</v>
      </c>
      <c r="H151" s="373">
        <f t="shared" si="109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107"/>
        <v>1754.0499999999997</v>
      </c>
      <c r="G152" s="372">
        <f t="shared" si="108"/>
        <v>1717.95</v>
      </c>
      <c r="H152" s="373">
        <f t="shared" si="109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107"/>
        <v>1742.0399999999997</v>
      </c>
      <c r="G153" s="372">
        <f t="shared" si="108"/>
        <v>8673.9599999999991</v>
      </c>
      <c r="H153" s="373">
        <f t="shared" si="109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196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10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10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10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11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10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11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10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11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10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11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10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11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10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11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10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11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10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11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10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11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10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11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10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11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10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11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10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11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10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11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10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11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10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11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10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10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10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69">
    <cfRule type="iconSet" priority="67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5">
      <formula>F88&gt;0</formula>
    </cfRule>
    <cfRule type="expression" dxfId="1210" priority="66">
      <formula>F88&lt;0</formula>
    </cfRule>
  </conditionalFormatting>
  <conditionalFormatting sqref="F93:F106 F109:F153 F156:F157">
    <cfRule type="expression" dxfId="1209" priority="61">
      <formula>F93&gt;0</formula>
    </cfRule>
    <cfRule type="expression" dxfId="1208" priority="62">
      <formula>F93&lt;0</formula>
    </cfRule>
  </conditionalFormatting>
  <conditionalFormatting sqref="F93:F106 F109:F153 F156:F157">
    <cfRule type="expression" dxfId="1207" priority="63">
      <formula>F93&gt;0</formula>
    </cfRule>
    <cfRule type="expression" dxfId="1206" priority="64">
      <formula>F93&lt;0</formula>
    </cfRule>
  </conditionalFormatting>
  <conditionalFormatting sqref="H88:H106 H109:H153 H156:H157">
    <cfRule type="expression" dxfId="1205" priority="59">
      <formula>H88&gt;0</formula>
    </cfRule>
    <cfRule type="expression" dxfId="1204" priority="60">
      <formula>H88&lt;0</formula>
    </cfRule>
  </conditionalFormatting>
  <conditionalFormatting sqref="F84:F87">
    <cfRule type="expression" dxfId="1203" priority="53">
      <formula>F84&gt;0</formula>
    </cfRule>
    <cfRule type="expression" dxfId="1202" priority="54">
      <formula>F84&lt;0</formula>
    </cfRule>
  </conditionalFormatting>
  <conditionalFormatting sqref="H84:H87">
    <cfRule type="expression" dxfId="1201" priority="51">
      <formula>H84&gt;0</formula>
    </cfRule>
    <cfRule type="expression" dxfId="1200" priority="52">
      <formula>H84&lt;0</formula>
    </cfRule>
  </conditionalFormatting>
  <conditionalFormatting sqref="Q8">
    <cfRule type="expression" dxfId="1199" priority="47">
      <formula>Q8&gt;0</formula>
    </cfRule>
    <cfRule type="expression" dxfId="1198" priority="48">
      <formula>Q8&lt;0</formula>
    </cfRule>
  </conditionalFormatting>
  <conditionalFormatting sqref="Q7">
    <cfRule type="expression" dxfId="1197" priority="49">
      <formula>Q7&gt;0</formula>
    </cfRule>
    <cfRule type="expression" dxfId="1196" priority="50">
      <formula>Q7&lt;0</formula>
    </cfRule>
  </conditionalFormatting>
  <conditionalFormatting sqref="F107">
    <cfRule type="expression" dxfId="1195" priority="43">
      <formula>F107&gt;0</formula>
    </cfRule>
    <cfRule type="expression" dxfId="1194" priority="44">
      <formula>F107&lt;0</formula>
    </cfRule>
  </conditionalFormatting>
  <conditionalFormatting sqref="F107">
    <cfRule type="expression" dxfId="1193" priority="45">
      <formula>F107&gt;0</formula>
    </cfRule>
    <cfRule type="expression" dxfId="1192" priority="46">
      <formula>F107&lt;0</formula>
    </cfRule>
  </conditionalFormatting>
  <conditionalFormatting sqref="H107">
    <cfRule type="expression" dxfId="1191" priority="41">
      <formula>H107&gt;0</formula>
    </cfRule>
    <cfRule type="expression" dxfId="1190" priority="42">
      <formula>H107&lt;0</formula>
    </cfRule>
  </conditionalFormatting>
  <conditionalFormatting sqref="F108">
    <cfRule type="expression" dxfId="1189" priority="37">
      <formula>F108&gt;0</formula>
    </cfRule>
    <cfRule type="expression" dxfId="1188" priority="38">
      <formula>F108&lt;0</formula>
    </cfRule>
  </conditionalFormatting>
  <conditionalFormatting sqref="F108">
    <cfRule type="expression" dxfId="1187" priority="39">
      <formula>F108&gt;0</formula>
    </cfRule>
    <cfRule type="expression" dxfId="1186" priority="40">
      <formula>F108&lt;0</formula>
    </cfRule>
  </conditionalFormatting>
  <conditionalFormatting sqref="H108">
    <cfRule type="expression" dxfId="1185" priority="35">
      <formula>H108&gt;0</formula>
    </cfRule>
    <cfRule type="expression" dxfId="1184" priority="36">
      <formula>H108&lt;0</formula>
    </cfRule>
  </conditionalFormatting>
  <conditionalFormatting sqref="F154:F155">
    <cfRule type="expression" dxfId="1183" priority="31">
      <formula>F154&gt;0</formula>
    </cfRule>
    <cfRule type="expression" dxfId="1182" priority="32">
      <formula>F154&lt;0</formula>
    </cfRule>
  </conditionalFormatting>
  <conditionalFormatting sqref="F154:F155">
    <cfRule type="expression" dxfId="1181" priority="33">
      <formula>F154&gt;0</formula>
    </cfRule>
    <cfRule type="expression" dxfId="1180" priority="34">
      <formula>F154&lt;0</formula>
    </cfRule>
  </conditionalFormatting>
  <conditionalFormatting sqref="H154:H155">
    <cfRule type="expression" dxfId="1179" priority="29">
      <formula>H154&gt;0</formula>
    </cfRule>
    <cfRule type="expression" dxfId="1178" priority="30">
      <formula>H154&lt;0</formula>
    </cfRule>
  </conditionalFormatting>
  <conditionalFormatting sqref="F35:F50">
    <cfRule type="expression" dxfId="1177" priority="27">
      <formula>F35&gt;0</formula>
    </cfRule>
    <cfRule type="expression" dxfId="1176" priority="28">
      <formula>F35&lt;0</formula>
    </cfRule>
  </conditionalFormatting>
  <conditionalFormatting sqref="H35:H50">
    <cfRule type="expression" dxfId="1175" priority="25">
      <formula>H35&gt;0</formula>
    </cfRule>
    <cfRule type="expression" dxfId="1174" priority="26">
      <formula>H35&lt;0</formula>
    </cfRule>
  </conditionalFormatting>
  <conditionalFormatting sqref="Q10">
    <cfRule type="expression" dxfId="1173" priority="23">
      <formula>Q10&gt;0</formula>
    </cfRule>
    <cfRule type="expression" dxfId="1172" priority="24">
      <formula>Q10&lt;0</formula>
    </cfRule>
  </conditionalFormatting>
  <conditionalFormatting sqref="J45:K45">
    <cfRule type="expression" dxfId="1171" priority="21">
      <formula>J45&gt;0</formula>
    </cfRule>
    <cfRule type="expression" dxfId="1170" priority="22">
      <formula>J45&lt;0</formula>
    </cfRule>
  </conditionalFormatting>
  <conditionalFormatting sqref="K46">
    <cfRule type="expression" dxfId="1169" priority="19">
      <formula>K46&gt;0</formula>
    </cfRule>
    <cfRule type="expression" dxfId="1168" priority="20">
      <formula>K46&lt;0</formula>
    </cfRule>
  </conditionalFormatting>
  <conditionalFormatting sqref="K47:K60 K65:K80">
    <cfRule type="expression" dxfId="1167" priority="17">
      <formula>K47&gt;0</formula>
    </cfRule>
    <cfRule type="expression" dxfId="1166" priority="18">
      <formula>K47&lt;0</formula>
    </cfRule>
  </conditionalFormatting>
  <conditionalFormatting sqref="F52:F60">
    <cfRule type="expression" dxfId="1165" priority="15">
      <formula>F52&gt;0</formula>
    </cfRule>
    <cfRule type="expression" dxfId="1164" priority="16">
      <formula>F52&lt;0</formula>
    </cfRule>
  </conditionalFormatting>
  <conditionalFormatting sqref="H52:H60">
    <cfRule type="expression" dxfId="1163" priority="13">
      <formula>H52&gt;0</formula>
    </cfRule>
    <cfRule type="expression" dxfId="1162" priority="14">
      <formula>H52&lt;0</formula>
    </cfRule>
  </conditionalFormatting>
  <conditionalFormatting sqref="R4">
    <cfRule type="expression" dxfId="1161" priority="11">
      <formula>R4&gt;0</formula>
    </cfRule>
    <cfRule type="expression" dxfId="1160" priority="12">
      <formula>R4&lt;0</formula>
    </cfRule>
  </conditionalFormatting>
  <conditionalFormatting sqref="Q9">
    <cfRule type="expression" dxfId="1159" priority="9">
      <formula>Q9&gt;0</formula>
    </cfRule>
    <cfRule type="expression" dxfId="1158" priority="10">
      <formula>Q9&lt;0</formula>
    </cfRule>
  </conditionalFormatting>
  <conditionalFormatting sqref="K61:K64">
    <cfRule type="expression" dxfId="1157" priority="7">
      <formula>K61&gt;0</formula>
    </cfRule>
    <cfRule type="expression" dxfId="1156" priority="8">
      <formula>K61&lt;0</formula>
    </cfRule>
  </conditionalFormatting>
  <conditionalFormatting sqref="F61:F73">
    <cfRule type="expression" dxfId="1155" priority="5">
      <formula>F61&gt;0</formula>
    </cfRule>
    <cfRule type="expression" dxfId="1154" priority="6">
      <formula>F61&lt;0</formula>
    </cfRule>
  </conditionalFormatting>
  <conditionalFormatting sqref="H61:H73">
    <cfRule type="expression" dxfId="1153" priority="3">
      <formula>H61&gt;0</formula>
    </cfRule>
    <cfRule type="expression" dxfId="1152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78" location="ACTIVE!A1" display="Back"/>
    <hyperlink ref="S66" r:id="rId1"/>
    <hyperlink ref="T2" r:id="rId2"/>
    <hyperlink ref="G29" r:id="rId3" display="javascript:void(0);"/>
  </hyperlinks>
  <pageMargins left="0.7" right="0.7" top="0.75" bottom="0.75" header="0.3" footer="0.3"/>
  <pageSetup orientation="portrait" r:id="rId4"/>
  <drawing r:id="rId5"/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885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225.33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6759.9000000000005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1305.0700000000006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1080.3000000000002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0.1902070568349884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247.86300000000003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245.60970000000003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243.35640000000004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241.10310000000004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238.84980000000002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236.59650000000002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234.34320000000002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232.08990000000003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229.8366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227.58330000000001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225.33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223.07670000000002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220.82340000000002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218.5701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216.3168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214.0635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211.81020000000001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209.55690000000001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207.30360000000002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205.05030000000002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202.79700000000003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6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6">
        <f t="shared" si="9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97.801799999999986</v>
      </c>
      <c r="T3" s="1"/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99.71</v>
      </c>
      <c r="R4" s="509">
        <v>0</v>
      </c>
      <c r="T4" s="159"/>
      <c r="U4" s="1"/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9971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5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190.82000000000153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190.82000000000153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1.9510888347658382E-2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13898</v>
      </c>
      <c r="G19" s="349"/>
      <c r="H19" s="349">
        <f>SumByColor($A$19,H2:H17)</f>
        <v>150</v>
      </c>
      <c r="I19" s="349"/>
      <c r="J19" s="349"/>
      <c r="K19" s="350">
        <f>SumByColor($A$19,K3:K17)</f>
        <v>9564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6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6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6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6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6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6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6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6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6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6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6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6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6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6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6">
        <f t="shared" si="29"/>
        <v>-0.16556387246185031</v>
      </c>
      <c r="I40" s="39"/>
      <c r="J40" s="39"/>
      <c r="K40" s="39"/>
      <c r="L40" s="39"/>
      <c r="O40" s="760" t="s">
        <v>78</v>
      </c>
      <c r="P40" s="760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6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109.681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6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108.68389999999999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6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107.68680000000001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3"/>
        <v>106.6897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3"/>
        <v>105.6926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3"/>
        <v>104.6955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3"/>
        <v>103.69839999999999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3"/>
        <v>102.70129999999999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3"/>
        <v>101.7042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3"/>
        <v>100.7071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3"/>
        <v>99.71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3"/>
        <v>98.712899999999991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3"/>
        <v>97.715799999999987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3"/>
        <v>96.718699999999998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3"/>
        <v>95.721599999999995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3"/>
        <v>94.724499999999992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3"/>
        <v>93.727399999999989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3"/>
        <v>92.7303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3"/>
        <v>91.733199999999997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3"/>
        <v>90.736099999999993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3"/>
        <v>89.73899999999999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186.62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3732.4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894.32000000000062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751.29000000000042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0.25201686620084485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2.679241238881149E-3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814</v>
      </c>
      <c r="Q17" s="691" t="s">
        <v>815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205.28200000000001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203.41580000000002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201.54960000000003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199.68340000000001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197.81720000000001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195.95100000000002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194.0848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192.21860000000001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190.35240000000002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188.4862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186.62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184.75380000000001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182.88759999999999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181.0214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179.15520000000001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177.28899999999999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175.4228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173.5566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171.69040000000001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169.82420000000002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167.958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6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6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63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63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0" t="s">
        <v>78</v>
      </c>
      <c r="P40" s="7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76.38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3055.2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307.6299999999992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181.69999999999982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6.3232991125804702E-2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6">
        <f>(E25-D25)/D25</f>
        <v>3.7422037422036869E-3</v>
      </c>
      <c r="I25" s="39"/>
    </row>
    <row r="26" spans="1:13" x14ac:dyDescent="0.25">
      <c r="B26" s="188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6">
        <f>(E26-D26)/D26</f>
        <v>4.8895075691665055E-2</v>
      </c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84.018000000000001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83.254199999999997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82.490399999999994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81.726600000000005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80.962800000000001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80.198999999999998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79.435199999999995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78.671399999999991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77.907600000000002</v>
      </c>
      <c r="Q49" s="2"/>
      <c r="T49" s="91"/>
      <c r="U49" s="127"/>
    </row>
    <row r="50" spans="1:2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0"/>
        <v>77.143799999999999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76.38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75.616199999999992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74.852399999999989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74.0886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72.560999999999993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71.797199999999989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71.0334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70.269599999999997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69.505799999999994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68.742000000000004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370"/>
      <c r="C74" s="371"/>
      <c r="D74" s="372"/>
      <c r="E74" s="372"/>
      <c r="F74" s="372"/>
      <c r="G74" s="372"/>
      <c r="H74" s="373"/>
      <c r="I74" s="372"/>
    </row>
    <row r="75" spans="1:13" x14ac:dyDescent="0.25">
      <c r="B75" s="370"/>
      <c r="C75" s="371"/>
      <c r="D75" s="372"/>
      <c r="E75" s="372"/>
      <c r="F75" s="372"/>
      <c r="G75" s="372"/>
      <c r="H75" s="373"/>
      <c r="I75" s="372"/>
    </row>
    <row r="76" spans="1:13" x14ac:dyDescent="0.25">
      <c r="B76" s="370"/>
      <c r="C76" s="371"/>
      <c r="D76" s="372"/>
      <c r="E76" s="372"/>
      <c r="F76" s="372"/>
      <c r="G76" s="372"/>
      <c r="H76" s="373"/>
      <c r="I76" s="372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795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73.12979999999996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72.94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3647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3656.489999999998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-9.4899999999979627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7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-9.4899999999979627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-2.595385191809076E-3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300</v>
      </c>
      <c r="I18" s="18"/>
      <c r="J18" s="18"/>
      <c r="K18" s="18">
        <f>SUM(K2:K5)</f>
        <v>21376.510000000002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38" si="16">C30*(E30-D30)</f>
        <v>-1534.0000000000005</v>
      </c>
      <c r="G30" s="39">
        <f t="shared" ref="G30:G38" si="17">D30*C30</f>
        <v>15046</v>
      </c>
      <c r="H30" s="226">
        <f t="shared" ref="H30:H38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826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828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833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838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845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80.234000000000009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79.504599999999996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78.775199999999998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78.0458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77.316400000000002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76.587000000000003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75.857600000000005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75.128199999999993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74.398799999999994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73.669399999999996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72.94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72.210599999999999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71.481200000000001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70.751800000000003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70.02239999999999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69.292999999999992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68.563599999999994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67.834199999999996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67.104799999999997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66.375399999999999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65.646000000000001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0" t="s">
        <v>78</v>
      </c>
      <c r="P44" s="7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821</v>
      </c>
      <c r="V1" s="748" t="s">
        <v>770</v>
      </c>
      <c r="W1" s="748" t="s">
        <v>820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8" si="1">I2*H2-J2</f>
        <v>2890.94</v>
      </c>
      <c r="L2" s="72">
        <v>42810</v>
      </c>
      <c r="M2" s="43">
        <v>27.5</v>
      </c>
      <c r="O2" s="11" t="s">
        <v>57</v>
      </c>
      <c r="Q2">
        <f>C18-H18</f>
        <v>450</v>
      </c>
      <c r="T2" s="724" t="s">
        <v>822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23.265044444444438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25.56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11502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10469.269999999997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2484.9900000000016</v>
      </c>
      <c r="R7">
        <v>450</v>
      </c>
      <c r="T7" s="728" t="s">
        <v>808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1032.7300000000032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4">
        <v>50</v>
      </c>
      <c r="D9" s="3">
        <v>23.3</v>
      </c>
      <c r="E9" s="3">
        <v>0</v>
      </c>
      <c r="F9" s="3">
        <f t="shared" si="0"/>
        <v>1165</v>
      </c>
      <c r="G9" s="4"/>
      <c r="H9" s="180"/>
      <c r="I9" s="3"/>
      <c r="J9" s="3"/>
      <c r="K9" s="3"/>
      <c r="O9" s="11" t="s">
        <v>210</v>
      </c>
      <c r="Q9" s="134">
        <f>IF(Q2=0, 0, Q8/Q6)</f>
        <v>9.8643936014641276E-2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797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</f>
        <v>2.3474178403755867E-2</v>
      </c>
      <c r="R11">
        <v>0.6</v>
      </c>
      <c r="T11" s="691"/>
      <c r="U11" s="730"/>
      <c r="V11" s="691"/>
      <c r="W11" s="691"/>
      <c r="X11" s="691"/>
      <c r="Y11" s="691"/>
    </row>
    <row r="12" spans="1:25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823</v>
      </c>
      <c r="X12" s="691"/>
      <c r="Y12" s="691"/>
    </row>
    <row r="13" spans="1:25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72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806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789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1150</v>
      </c>
      <c r="I18" s="18"/>
      <c r="J18" s="18"/>
      <c r="K18" s="18">
        <f>SUM(K2:K8)</f>
        <v>28170.350000000006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1150</v>
      </c>
      <c r="D19" s="349"/>
      <c r="E19" s="349"/>
      <c r="F19" s="350">
        <f>SumByColor($A$19,F2:F17)</f>
        <v>26888</v>
      </c>
      <c r="G19" s="349"/>
      <c r="H19" s="349">
        <f>SumByColor($A$19,H2:H17)</f>
        <v>1150</v>
      </c>
      <c r="I19" s="349"/>
      <c r="J19" s="349"/>
      <c r="K19" s="350">
        <f>SumByColor($A$19,K2:K17)</f>
        <v>28171</v>
      </c>
      <c r="L19" s="349"/>
      <c r="M19" s="350">
        <f>SumByColor($A$19,M2:M17)</f>
        <v>266</v>
      </c>
      <c r="T19" s="728" t="s">
        <v>784</v>
      </c>
      <c r="U19" s="733" t="s">
        <v>788</v>
      </c>
      <c r="V19" s="728" t="s">
        <v>788</v>
      </c>
      <c r="W19" s="728" t="s">
        <v>788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808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805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808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824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806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807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798</v>
      </c>
      <c r="V39" s="728" t="s">
        <v>788</v>
      </c>
      <c r="W39" s="728" t="s">
        <v>825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0" t="s">
        <v>78</v>
      </c>
      <c r="P40" s="760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28.116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27.860400000000002</v>
      </c>
      <c r="Q42" s="2"/>
      <c r="T42" s="735" t="s">
        <v>805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27.604800000000001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27.3492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27.093599999999999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26.838000000000001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26.5824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26.326799999999999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26.071199999999997</v>
      </c>
      <c r="Q49" s="2"/>
      <c r="T49" s="728" t="s">
        <v>774</v>
      </c>
      <c r="U49" s="730">
        <v>20</v>
      </c>
      <c r="V49" s="728" t="s">
        <v>813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25.8156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25.56</v>
      </c>
      <c r="Q51" s="2"/>
      <c r="T51" s="728" t="s">
        <v>809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3" si="28">C52*(E52-D52)</f>
        <v>669.24999999999989</v>
      </c>
      <c r="G52" s="39">
        <f t="shared" ref="G52:G53" si="29">D52*C52</f>
        <v>11740.75</v>
      </c>
      <c r="H52" s="226">
        <f t="shared" ref="H52:H53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25.304399999999998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25.0488</v>
      </c>
      <c r="Q53" s="2"/>
      <c r="T53" s="728" t="s">
        <v>807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2"/>
        <v>24.793199999999999</v>
      </c>
      <c r="T54" s="728" t="s">
        <v>810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24.537599999999998</v>
      </c>
      <c r="T55" s="728" t="s">
        <v>811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24.281999999999996</v>
      </c>
      <c r="T56" s="739" t="s">
        <v>812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24.026399999999999</v>
      </c>
      <c r="T57" s="735" t="s">
        <v>805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23.770800000000001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23.5152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23.259599999999999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23.003999999999998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802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800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799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801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803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804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791</v>
      </c>
      <c r="T76" s="22" t="s">
        <v>790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793</v>
      </c>
      <c r="B2" s="445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>
        <v>43097</v>
      </c>
      <c r="U2" t="s">
        <v>881</v>
      </c>
      <c r="W2" s="134"/>
    </row>
    <row r="3" spans="1:23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74.853866666666661</v>
      </c>
      <c r="T3" s="1">
        <v>43096</v>
      </c>
      <c r="U3" t="s">
        <v>880</v>
      </c>
      <c r="W3" s="134"/>
    </row>
    <row r="4" spans="1:23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70.56</v>
      </c>
      <c r="R4" s="509">
        <v>0</v>
      </c>
      <c r="T4" s="1"/>
      <c r="U4" t="s">
        <v>884</v>
      </c>
      <c r="W4" s="134"/>
    </row>
    <row r="5" spans="1:23" x14ac:dyDescent="0.25">
      <c r="B5" s="72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10584</v>
      </c>
      <c r="U5" t="s">
        <v>882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11228.08</v>
      </c>
      <c r="U6" t="s">
        <v>883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-644.07999999999993</v>
      </c>
      <c r="R7">
        <v>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-644.07999999999993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-5.736332480709079E-2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50</v>
      </c>
      <c r="D19" s="349"/>
      <c r="E19" s="349"/>
      <c r="F19" s="350">
        <f>SumByColor($A$19,F2:F17)</f>
        <v>4034</v>
      </c>
      <c r="G19" s="349"/>
      <c r="H19" s="349">
        <f>SumByColor($A$19,H2:H17)</f>
        <v>50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" si="15">C30*(E30-D30)</f>
        <v>-659.08500000000026</v>
      </c>
      <c r="G30" s="39">
        <f t="shared" ref="G30" si="16">D30*C30</f>
        <v>11228.084999999999</v>
      </c>
      <c r="H30" s="226">
        <f t="shared" ref="H30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0" t="s">
        <v>78</v>
      </c>
      <c r="P40" s="76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77.616000000000014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76.91040000000001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76.204800000000006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75.499200000000002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74.793600000000012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74.088000000000008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73.382400000000004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72.6768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71.97120000000001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71.265600000000006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70.56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69.854399999999998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69.148799999999994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68.443200000000004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67.7376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67.031999999999996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66.326399999999992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65.620800000000003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64.915199999999999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64.209600000000009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63.504000000000005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6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64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0" t="s">
        <v>78</v>
      </c>
      <c r="P40" s="7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0" t="s">
        <v>78</v>
      </c>
      <c r="P40" s="7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0" t="s">
        <v>78</v>
      </c>
      <c r="P44" s="7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0" t="s">
        <v>78</v>
      </c>
      <c r="P46" s="76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0" t="s">
        <v>78</v>
      </c>
      <c r="Q39" s="760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0" t="s">
        <v>78</v>
      </c>
      <c r="Q39" s="760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61.3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4904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2454.5300000000016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849.94999999999982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0.20965454298787628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834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0" t="s">
        <v>78</v>
      </c>
      <c r="Q39" s="76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67.430000000000007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66.817000000000007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66.204000000000008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65.590999999999994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64.977999999999994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64.364999999999995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63.752000000000002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63.138999999999996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62.525999999999996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61.912999999999997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61.3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60.686999999999998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60.073999999999998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59.460999999999999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58.847999999999992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58.234999999999992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57.621999999999993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57.009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56.396000000000001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55.783000000000001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55.17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0" t="s">
        <v>78</v>
      </c>
      <c r="Q39" s="7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64.819999999999993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3240.9999999999995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1651.5099999999979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427.99999999999955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0.1521507287593315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0" t="s">
        <v>78</v>
      </c>
      <c r="P40" s="76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71.301999999999992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70.653800000000004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70.005600000000001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69.357399999999998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68.709199999999996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68.060999999999993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67.41279999999999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66.764600000000002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66.116399999999999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65.468199999999996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64.819999999999993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64.17179999999999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63.523599999999995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62.875399999999992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62.227199999999989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6"/>
        <v>61.578999999999994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60.930799999999991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60.282599999999995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59.634399999999999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6"/>
        <v>58.986199999999997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7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6"/>
        <v>58.337999999999994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7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7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7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7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7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8">C84*(E84-D84)</f>
        <v>-17.400000000000375</v>
      </c>
      <c r="G84" s="372">
        <f t="shared" ref="G84:G103" si="9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8"/>
        <v>9.5999999999997954</v>
      </c>
      <c r="G85" s="372">
        <f t="shared" si="9"/>
        <v>1940.4</v>
      </c>
      <c r="H85" s="719">
        <f t="shared" ref="H85:H103" si="10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8"/>
        <v>-27.900000000000205</v>
      </c>
      <c r="G86" s="372">
        <f t="shared" si="9"/>
        <v>1940.4</v>
      </c>
      <c r="H86" s="719">
        <f t="shared" si="10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8"/>
        <v>54.899999999999949</v>
      </c>
      <c r="G87" s="372">
        <f t="shared" si="9"/>
        <v>1940.4</v>
      </c>
      <c r="H87" s="719">
        <f t="shared" si="10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8"/>
        <v>-205.50000000000026</v>
      </c>
      <c r="G88" s="372">
        <f t="shared" si="9"/>
        <v>1940.4</v>
      </c>
      <c r="H88" s="719">
        <f t="shared" si="10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8"/>
        <v>-221.39999999999986</v>
      </c>
      <c r="G89" s="372">
        <f t="shared" si="9"/>
        <v>4809.3999999999996</v>
      </c>
      <c r="H89" s="719">
        <f t="shared" si="10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8"/>
        <v>-321.39999999999986</v>
      </c>
      <c r="G90" s="372">
        <f t="shared" si="9"/>
        <v>4809.3999999999996</v>
      </c>
      <c r="H90" s="719">
        <f t="shared" si="10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8"/>
        <v>-362.59999999999991</v>
      </c>
      <c r="G91" s="372">
        <f t="shared" si="9"/>
        <v>4791.3999999999996</v>
      </c>
      <c r="H91" s="719">
        <f t="shared" si="10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8"/>
        <v>-411.39999999999986</v>
      </c>
      <c r="G92" s="372">
        <f t="shared" si="9"/>
        <v>4791.3999999999996</v>
      </c>
      <c r="H92" s="719">
        <f t="shared" si="10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8"/>
        <v>-416.29900000000015</v>
      </c>
      <c r="G93" s="372">
        <f t="shared" si="9"/>
        <v>7510.3990000000003</v>
      </c>
      <c r="H93" s="719">
        <f t="shared" si="10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8"/>
        <v>-58.500000000000369</v>
      </c>
      <c r="G94" s="372">
        <f t="shared" si="9"/>
        <v>7510.1</v>
      </c>
      <c r="H94" s="719">
        <f t="shared" si="10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8"/>
        <v>28.399999999999892</v>
      </c>
      <c r="G95" s="372">
        <f t="shared" si="9"/>
        <v>2872.1</v>
      </c>
      <c r="H95" s="719">
        <f t="shared" si="10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8"/>
        <v>-74.799999999999613</v>
      </c>
      <c r="G96" s="372">
        <f t="shared" si="9"/>
        <v>4559.5999999999995</v>
      </c>
      <c r="H96" s="719">
        <f t="shared" si="10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8"/>
        <v>-193.17999999999961</v>
      </c>
      <c r="G97" s="372">
        <f t="shared" si="9"/>
        <v>7282.08</v>
      </c>
      <c r="H97" s="719">
        <f t="shared" si="10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8"/>
        <v>225.30300000000005</v>
      </c>
      <c r="G98" s="372">
        <f t="shared" si="9"/>
        <v>7234.0970000000007</v>
      </c>
      <c r="H98" s="719">
        <f t="shared" si="10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8"/>
        <v>-214.19999999999959</v>
      </c>
      <c r="G99" s="372">
        <f t="shared" si="9"/>
        <v>9684</v>
      </c>
      <c r="H99" s="719">
        <f t="shared" si="10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8"/>
        <v>405</v>
      </c>
      <c r="G100" s="372">
        <f t="shared" si="9"/>
        <v>9684</v>
      </c>
      <c r="H100" s="719">
        <f t="shared" si="10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8"/>
        <v>892.95999999999992</v>
      </c>
      <c r="G101" s="372">
        <f t="shared" si="9"/>
        <v>3806.2400000000002</v>
      </c>
      <c r="H101" s="719">
        <f t="shared" si="10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8"/>
        <v>860.39999999999895</v>
      </c>
      <c r="G102" s="372">
        <f t="shared" si="9"/>
        <v>9556.2000000000007</v>
      </c>
      <c r="H102" s="719">
        <f t="shared" si="10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8"/>
        <v>928.05000000000041</v>
      </c>
      <c r="G103" s="372">
        <f t="shared" si="9"/>
        <v>4885.95</v>
      </c>
      <c r="H103" s="719">
        <f t="shared" si="10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4">
      <formula>Q7&gt;0</formula>
    </cfRule>
    <cfRule type="expression" dxfId="449" priority="65">
      <formula>Q7&lt;0</formula>
    </cfRule>
  </conditionalFormatting>
  <conditionalFormatting sqref="Q8">
    <cfRule type="expression" dxfId="448" priority="62">
      <formula>Q8&gt;0</formula>
    </cfRule>
    <cfRule type="expression" dxfId="447" priority="63">
      <formula>Q8&lt;0</formula>
    </cfRule>
  </conditionalFormatting>
  <conditionalFormatting sqref="F27:F43">
    <cfRule type="expression" dxfId="446" priority="46">
      <formula>F27&gt;0</formula>
    </cfRule>
    <cfRule type="expression" dxfId="445" priority="47">
      <formula>F27&lt;0</formula>
    </cfRule>
  </conditionalFormatting>
  <conditionalFormatting sqref="H45 H47:H48 H50:H51 H53 H27:H43">
    <cfRule type="expression" dxfId="444" priority="44">
      <formula>H27&gt;0</formula>
    </cfRule>
    <cfRule type="expression" dxfId="443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406" priority="1">
      <formula>J26&gt;0</formula>
    </cfRule>
    <cfRule type="expression" dxfId="405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31.03</v>
      </c>
      <c r="R4" s="487">
        <v>0</v>
      </c>
      <c r="T4" s="1">
        <v>43096</v>
      </c>
      <c r="U4" t="s">
        <v>853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9929.6</v>
      </c>
      <c r="U5" t="s">
        <v>854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855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-1691.9799999999946</v>
      </c>
      <c r="R7">
        <v>260</v>
      </c>
      <c r="U7" t="s">
        <v>856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-1766.9999999999945</v>
      </c>
      <c r="U8" t="s">
        <v>857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-0.15106954157618413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844</v>
      </c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</row>
    <row r="37" spans="1:21" x14ac:dyDescent="0.25">
      <c r="B37" s="10"/>
      <c r="C37" s="10"/>
      <c r="D37" s="39"/>
      <c r="E37" s="39"/>
      <c r="F37" s="39"/>
      <c r="G37" s="39"/>
      <c r="H37" s="227"/>
      <c r="I37" s="39"/>
    </row>
    <row r="38" spans="1:21" x14ac:dyDescent="0.25">
      <c r="B38" s="10"/>
      <c r="C38" s="10"/>
      <c r="D38" s="39"/>
      <c r="E38" s="39"/>
      <c r="F38" s="39"/>
      <c r="G38" s="39"/>
      <c r="H38" s="227"/>
      <c r="I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34.133000000000003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5">O44*$Q$4</f>
        <v>33.822700000000005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5"/>
        <v>33.512400000000007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5"/>
        <v>33.202100000000002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5"/>
        <v>32.891800000000003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5"/>
        <v>32.581500000000005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5"/>
        <v>32.2712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5"/>
        <v>31.960900000000002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5"/>
        <v>31.650600000000001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5"/>
        <v>31.340300000000003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5"/>
        <v>31.03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5"/>
        <v>30.7197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5"/>
        <v>30.409400000000002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5"/>
        <v>30.0991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5"/>
        <v>29.788799999999998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5"/>
        <v>29.4785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5"/>
        <v>29.168199999999999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5"/>
        <v>28.857900000000004</v>
      </c>
      <c r="Q60" s="81"/>
    </row>
    <row r="61" spans="1:21" x14ac:dyDescent="0.25">
      <c r="G61" s="2"/>
      <c r="O61" s="81">
        <v>0.92</v>
      </c>
      <c r="P61" s="81">
        <f t="shared" si="5"/>
        <v>28.547600000000003</v>
      </c>
      <c r="Q61" s="81"/>
    </row>
    <row r="62" spans="1:21" x14ac:dyDescent="0.25">
      <c r="O62" s="81">
        <v>0.91</v>
      </c>
      <c r="P62" s="81">
        <f t="shared" si="5"/>
        <v>28.237300000000001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5"/>
        <v>27.927000000000003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6">C67*(E67-D67)</f>
        <v>-94.799999999999898</v>
      </c>
      <c r="G67" s="255">
        <f t="shared" ref="G67:G73" si="7">D67*C67</f>
        <v>2401.8000000000002</v>
      </c>
      <c r="H67" s="269">
        <f t="shared" ref="H67:H73" si="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6"/>
        <v>-86.100000000000136</v>
      </c>
      <c r="G68" s="255">
        <f t="shared" si="7"/>
        <v>1239.3000000000002</v>
      </c>
      <c r="H68" s="267">
        <f t="shared" si="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6"/>
        <v>-54.000000000000128</v>
      </c>
      <c r="G69" s="255">
        <f t="shared" si="7"/>
        <v>1239.3000000000002</v>
      </c>
      <c r="H69" s="267">
        <f t="shared" si="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6"/>
        <v>-29.849999999999923</v>
      </c>
      <c r="G70" s="255">
        <f t="shared" si="7"/>
        <v>1239.1500000000001</v>
      </c>
      <c r="H70" s="267">
        <f t="shared" si="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6"/>
        <v>-9.7500000000000853</v>
      </c>
      <c r="G71" s="255">
        <f t="shared" si="7"/>
        <v>1239.1500000000001</v>
      </c>
      <c r="H71" s="267">
        <f t="shared" si="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6"/>
        <v>-51.449999999999889</v>
      </c>
      <c r="G72" s="255">
        <f t="shared" si="7"/>
        <v>1239.1500000000001</v>
      </c>
      <c r="H72" s="267">
        <f t="shared" si="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6"/>
        <v>1.9499999999999318</v>
      </c>
      <c r="G73" s="255">
        <f t="shared" si="7"/>
        <v>1239.1500000000001</v>
      </c>
      <c r="H73" s="267">
        <f t="shared" si="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42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3 I35:I42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:F41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68:F72">
    <cfRule type="expression" dxfId="365" priority="27">
      <formula>F68&gt;0</formula>
    </cfRule>
    <cfRule type="expression" dxfId="364" priority="28">
      <formula>F68&lt;0</formula>
    </cfRule>
  </conditionalFormatting>
  <conditionalFormatting sqref="H68:H70">
    <cfRule type="expression" dxfId="363" priority="25">
      <formula>H68&gt;0</formula>
    </cfRule>
    <cfRule type="expression" dxfId="362" priority="26">
      <formula>H68&lt;0</formula>
    </cfRule>
  </conditionalFormatting>
  <conditionalFormatting sqref="H71">
    <cfRule type="expression" dxfId="361" priority="23">
      <formula>H71&gt;0</formula>
    </cfRule>
    <cfRule type="expression" dxfId="360" priority="24">
      <formula>H71&lt;0</formula>
    </cfRule>
  </conditionalFormatting>
  <conditionalFormatting sqref="H72">
    <cfRule type="expression" dxfId="359" priority="21">
      <formula>H72&gt;0</formula>
    </cfRule>
    <cfRule type="expression" dxfId="358" priority="22">
      <formula>H72&lt;0</formula>
    </cfRule>
  </conditionalFormatting>
  <conditionalFormatting sqref="H73:H77">
    <cfRule type="expression" dxfId="357" priority="19">
      <formula>H73&gt;0</formula>
    </cfRule>
    <cfRule type="expression" dxfId="356" priority="20">
      <formula>H73&lt;0</formula>
    </cfRule>
  </conditionalFormatting>
  <conditionalFormatting sqref="F64:F67">
    <cfRule type="expression" dxfId="355" priority="17">
      <formula>F64&gt;0</formula>
    </cfRule>
    <cfRule type="expression" dxfId="354" priority="18">
      <formula>F64&lt;0</formula>
    </cfRule>
  </conditionalFormatting>
  <conditionalFormatting sqref="H64:H67">
    <cfRule type="expression" dxfId="353" priority="15">
      <formula>H64&gt;0</formula>
    </cfRule>
    <cfRule type="expression" dxfId="352" priority="16">
      <formula>H64&lt;0</formula>
    </cfRule>
  </conditionalFormatting>
  <conditionalFormatting sqref="F73:F74">
    <cfRule type="expression" dxfId="351" priority="13">
      <formula>F73&gt;0</formula>
    </cfRule>
    <cfRule type="expression" dxfId="350" priority="14">
      <formula>F73&lt;0</formula>
    </cfRule>
  </conditionalFormatting>
  <conditionalFormatting sqref="I68:I70">
    <cfRule type="expression" dxfId="349" priority="11">
      <formula>I68&gt;0</formula>
    </cfRule>
    <cfRule type="expression" dxfId="348" priority="12">
      <formula>I68&lt;0</formula>
    </cfRule>
  </conditionalFormatting>
  <conditionalFormatting sqref="I71">
    <cfRule type="expression" dxfId="347" priority="9">
      <formula>I71&gt;0</formula>
    </cfRule>
    <cfRule type="expression" dxfId="346" priority="10">
      <formula>I71&lt;0</formula>
    </cfRule>
  </conditionalFormatting>
  <conditionalFormatting sqref="I72">
    <cfRule type="expression" dxfId="345" priority="7">
      <formula>I72&gt;0</formula>
    </cfRule>
    <cfRule type="expression" dxfId="344" priority="8">
      <formula>I72&lt;0</formula>
    </cfRule>
  </conditionalFormatting>
  <conditionalFormatting sqref="I73:I77">
    <cfRule type="expression" dxfId="343" priority="5">
      <formula>I73&gt;0</formula>
    </cfRule>
    <cfRule type="expression" dxfId="342" priority="6">
      <formula>I73&lt;0</formula>
    </cfRule>
  </conditionalFormatting>
  <conditionalFormatting sqref="I64:I67">
    <cfRule type="expression" dxfId="341" priority="3">
      <formula>I64&gt;0</formula>
    </cfRule>
    <cfRule type="expression" dxfId="340" priority="4">
      <formula>I64&lt;0</formula>
    </cfRule>
  </conditionalFormatting>
  <conditionalFormatting sqref="F75">
    <cfRule type="expression" dxfId="339" priority="1">
      <formula>F75&gt;0</formula>
    </cfRule>
    <cfRule type="expression" dxfId="33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0" t="s">
        <v>78</v>
      </c>
      <c r="P35" s="7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0" t="s">
        <v>78</v>
      </c>
      <c r="P41" s="7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0" t="s">
        <v>78</v>
      </c>
      <c r="P40" s="7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0" t="s">
        <v>78</v>
      </c>
      <c r="P40" s="76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0" t="s">
        <v>78</v>
      </c>
      <c r="P42" s="76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835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841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19</v>
      </c>
      <c r="R4" s="487">
        <v>0</v>
      </c>
      <c r="U4" t="s">
        <v>842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3800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-304.02999999999884</v>
      </c>
      <c r="R7">
        <v>200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-304.02999999999884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-7.4080842488967916E-2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1.5157894736842105E-2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827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20.900000000000002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1">O44*$Q$4</f>
        <v>20.71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1"/>
        <v>20.520000000000003</v>
      </c>
      <c r="Q45" s="33"/>
      <c r="R45" s="33"/>
    </row>
    <row r="46" spans="1:18" x14ac:dyDescent="0.25">
      <c r="L46" t="s">
        <v>211</v>
      </c>
      <c r="M46" s="2">
        <f>M60+K60-F60</f>
        <v>0</v>
      </c>
      <c r="O46" s="81">
        <v>1.07</v>
      </c>
      <c r="P46" s="81">
        <f t="shared" si="11"/>
        <v>20.330000000000002</v>
      </c>
      <c r="Q46" s="81"/>
      <c r="R46" s="33"/>
    </row>
    <row r="47" spans="1:18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20.14</v>
      </c>
      <c r="Q47" s="81"/>
      <c r="R47" s="33"/>
    </row>
    <row r="48" spans="1:18" x14ac:dyDescent="0.25">
      <c r="A48" s="380" t="s">
        <v>338</v>
      </c>
      <c r="B48" s="370"/>
      <c r="C48" s="371"/>
      <c r="D48" s="372"/>
      <c r="E48" s="372"/>
      <c r="F48" s="372"/>
      <c r="G48" s="370"/>
      <c r="H48" s="375"/>
      <c r="I48" s="372"/>
      <c r="J48" s="372"/>
      <c r="K48" s="372"/>
      <c r="L48" s="370"/>
      <c r="M48" s="372"/>
      <c r="O48" s="81">
        <v>1.05</v>
      </c>
      <c r="P48" s="81">
        <f t="shared" si="11"/>
        <v>19.95</v>
      </c>
      <c r="Q48" s="81"/>
      <c r="R48" s="33"/>
    </row>
    <row r="49" spans="1:18" x14ac:dyDescent="0.25">
      <c r="A49" s="381" t="s">
        <v>71</v>
      </c>
      <c r="B49" s="370"/>
      <c r="C49" s="371"/>
      <c r="D49" s="372"/>
      <c r="E49" s="372"/>
      <c r="F49" s="372"/>
      <c r="G49" s="370"/>
      <c r="H49" s="375"/>
      <c r="I49" s="372"/>
      <c r="J49" s="372"/>
      <c r="K49" s="372"/>
      <c r="L49" s="371"/>
      <c r="M49" s="371"/>
      <c r="O49" s="81">
        <v>1.04</v>
      </c>
      <c r="P49" s="81">
        <f t="shared" si="11"/>
        <v>19.760000000000002</v>
      </c>
      <c r="Q49" s="81"/>
      <c r="R49" s="33"/>
    </row>
    <row r="50" spans="1:18" x14ac:dyDescent="0.25">
      <c r="A50" s="371"/>
      <c r="B50" s="371"/>
      <c r="C50" s="371"/>
      <c r="D50" s="372"/>
      <c r="E50" s="372"/>
      <c r="F50" s="372"/>
      <c r="G50" s="370"/>
      <c r="H50" s="375"/>
      <c r="I50" s="372"/>
      <c r="J50" s="372"/>
      <c r="K50" s="372"/>
      <c r="L50" s="371"/>
      <c r="M50" s="371"/>
      <c r="O50" s="81">
        <v>1.03</v>
      </c>
      <c r="P50" s="81">
        <f t="shared" si="11"/>
        <v>19.57</v>
      </c>
      <c r="Q50" s="81"/>
      <c r="R50" s="33"/>
    </row>
    <row r="51" spans="1:18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19.38</v>
      </c>
      <c r="Q51" s="81"/>
      <c r="R51" s="33"/>
    </row>
    <row r="52" spans="1:18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19.190000000000001</v>
      </c>
      <c r="Q52" s="81"/>
      <c r="R52" s="33"/>
    </row>
    <row r="53" spans="1:18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19</v>
      </c>
      <c r="Q53" s="81"/>
      <c r="R53" s="33"/>
    </row>
    <row r="54" spans="1:18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18.809999999999999</v>
      </c>
      <c r="Q54" s="81"/>
      <c r="R54" s="33"/>
    </row>
    <row r="55" spans="1:18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18.62</v>
      </c>
      <c r="Q55" s="81"/>
    </row>
    <row r="56" spans="1:18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18.43</v>
      </c>
      <c r="Q56" s="81"/>
    </row>
    <row r="57" spans="1:18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18.239999999999998</v>
      </c>
      <c r="Q57" s="81"/>
    </row>
    <row r="58" spans="1:18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18.05</v>
      </c>
      <c r="Q58" s="81"/>
    </row>
    <row r="59" spans="1:18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17.86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8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17.670000000000002</v>
      </c>
      <c r="Q60" s="81"/>
    </row>
    <row r="61" spans="1:18" x14ac:dyDescent="0.25">
      <c r="G61" s="2"/>
      <c r="O61" s="81">
        <v>0.92</v>
      </c>
      <c r="P61" s="81">
        <f t="shared" si="11"/>
        <v>17.48</v>
      </c>
      <c r="Q61" s="81"/>
    </row>
    <row r="62" spans="1:18" x14ac:dyDescent="0.25">
      <c r="O62" s="81">
        <v>0.91</v>
      </c>
      <c r="P62" s="81">
        <f t="shared" si="11"/>
        <v>17.29</v>
      </c>
      <c r="Q62" s="81"/>
    </row>
    <row r="63" spans="1:18" x14ac:dyDescent="0.25">
      <c r="O63" s="81">
        <v>0.9</v>
      </c>
      <c r="P63" s="81">
        <f t="shared" si="11"/>
        <v>17.100000000000001</v>
      </c>
      <c r="Q63" s="81"/>
    </row>
    <row r="64" spans="1:18" x14ac:dyDescent="0.25">
      <c r="O64" s="33"/>
    </row>
    <row r="65" spans="1:15" x14ac:dyDescent="0.25">
      <c r="A65" s="262" t="s">
        <v>231</v>
      </c>
      <c r="B65" s="262" t="s">
        <v>113</v>
      </c>
      <c r="C65" s="262" t="s">
        <v>146</v>
      </c>
      <c r="D65" s="263" t="s">
        <v>145</v>
      </c>
      <c r="E65" s="264" t="s">
        <v>147</v>
      </c>
      <c r="F65" s="265" t="s">
        <v>65</v>
      </c>
      <c r="G65" s="266" t="s">
        <v>151</v>
      </c>
      <c r="H65" s="265" t="s">
        <v>88</v>
      </c>
      <c r="I65" s="265" t="s">
        <v>154</v>
      </c>
    </row>
    <row r="66" spans="1:15" x14ac:dyDescent="0.25">
      <c r="A66" s="254"/>
      <c r="B66" s="259"/>
      <c r="C66" s="254"/>
      <c r="D66" s="255"/>
      <c r="E66" s="255"/>
      <c r="F66" s="255"/>
      <c r="G66" s="255"/>
      <c r="H66" s="269"/>
      <c r="I66" s="269"/>
    </row>
    <row r="67" spans="1:15" x14ac:dyDescent="0.25">
      <c r="A67" s="254"/>
      <c r="B67" s="259"/>
      <c r="C67" s="254"/>
      <c r="D67" s="255"/>
      <c r="E67" s="255"/>
      <c r="F67" s="255"/>
      <c r="G67" s="255"/>
      <c r="H67" s="269"/>
      <c r="I67" s="269"/>
    </row>
    <row r="68" spans="1:15" x14ac:dyDescent="0.25">
      <c r="A68" s="254"/>
      <c r="B68" s="259"/>
      <c r="C68" s="254"/>
      <c r="D68" s="255"/>
      <c r="E68" s="255"/>
      <c r="F68" s="255"/>
      <c r="G68" s="255"/>
      <c r="H68" s="269"/>
      <c r="I68" s="269"/>
    </row>
    <row r="69" spans="1:15" x14ac:dyDescent="0.25">
      <c r="A69" s="254"/>
      <c r="B69" s="259"/>
      <c r="C69" s="254"/>
      <c r="D69" s="255"/>
      <c r="E69" s="255"/>
      <c r="F69" s="255"/>
      <c r="G69" s="255"/>
      <c r="H69" s="269"/>
      <c r="I69" s="269"/>
      <c r="O69" s="33"/>
    </row>
    <row r="70" spans="1:15" x14ac:dyDescent="0.25">
      <c r="A70" s="254"/>
      <c r="B70" s="259"/>
      <c r="C70" s="254"/>
      <c r="D70" s="255"/>
      <c r="E70" s="255"/>
      <c r="F70" s="255"/>
      <c r="G70" s="255"/>
      <c r="H70" s="267"/>
      <c r="I70" s="267"/>
    </row>
    <row r="71" spans="1:15" x14ac:dyDescent="0.25">
      <c r="A71" s="254"/>
      <c r="B71" s="259"/>
      <c r="C71" s="254"/>
      <c r="D71" s="255"/>
      <c r="E71" s="255"/>
      <c r="F71" s="255"/>
      <c r="G71" s="255"/>
      <c r="H71" s="267"/>
      <c r="I71" s="267"/>
    </row>
    <row r="72" spans="1:15" x14ac:dyDescent="0.25">
      <c r="A72" s="254"/>
      <c r="B72" s="259"/>
      <c r="C72" s="254"/>
      <c r="D72" s="255"/>
      <c r="E72" s="255"/>
      <c r="F72" s="255"/>
      <c r="G72" s="255"/>
      <c r="H72" s="267"/>
      <c r="I72" s="267"/>
    </row>
    <row r="73" spans="1:15" x14ac:dyDescent="0.25">
      <c r="A73" s="254"/>
      <c r="B73" s="259"/>
      <c r="C73" s="254"/>
      <c r="D73" s="255"/>
      <c r="E73" s="255"/>
      <c r="F73" s="255"/>
      <c r="G73" s="255"/>
      <c r="H73" s="267"/>
      <c r="I73" s="267"/>
    </row>
    <row r="74" spans="1:15" x14ac:dyDescent="0.25">
      <c r="A74" s="254"/>
      <c r="B74" s="259"/>
      <c r="C74" s="254"/>
      <c r="D74" s="255"/>
      <c r="E74" s="255"/>
      <c r="F74" s="255"/>
      <c r="G74" s="255"/>
      <c r="H74" s="267"/>
      <c r="I74" s="267"/>
    </row>
    <row r="75" spans="1:15" x14ac:dyDescent="0.25">
      <c r="A75" s="254"/>
      <c r="B75" s="259"/>
      <c r="C75" s="254"/>
      <c r="D75" s="255"/>
      <c r="E75" s="255"/>
      <c r="F75" s="255"/>
      <c r="G75" s="255"/>
      <c r="H75" s="267"/>
      <c r="I75" s="267"/>
    </row>
    <row r="76" spans="1:15" x14ac:dyDescent="0.25">
      <c r="A76" s="254"/>
      <c r="B76" s="259"/>
      <c r="C76" s="254"/>
      <c r="D76" s="255"/>
      <c r="E76" s="255"/>
      <c r="F76" s="255"/>
      <c r="G76" s="255"/>
      <c r="H76" s="267"/>
      <c r="I76" s="267"/>
    </row>
    <row r="77" spans="1:15" x14ac:dyDescent="0.25">
      <c r="A77" s="254"/>
      <c r="B77" s="259"/>
      <c r="C77" s="254"/>
      <c r="D77" s="255"/>
      <c r="E77" s="255"/>
      <c r="F77" s="255"/>
      <c r="G77" s="255"/>
      <c r="H77" s="267"/>
      <c r="I77" s="267"/>
    </row>
    <row r="78" spans="1:15" x14ac:dyDescent="0.25">
      <c r="A78" s="254"/>
      <c r="B78" s="254"/>
      <c r="C78" s="254"/>
      <c r="D78" s="255"/>
      <c r="E78" s="255"/>
      <c r="F78" s="255"/>
      <c r="G78" s="255"/>
      <c r="H78" s="267"/>
      <c r="I78" s="267"/>
    </row>
    <row r="79" spans="1:15" x14ac:dyDescent="0.25">
      <c r="A79" s="254"/>
      <c r="B79" s="254"/>
      <c r="C79" s="254"/>
      <c r="D79" s="255"/>
      <c r="E79" s="255"/>
      <c r="F79" s="255"/>
      <c r="G79" s="255"/>
      <c r="H79" s="267"/>
      <c r="I79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0" t="s">
        <v>78</v>
      </c>
      <c r="P40" s="7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0" t="s">
        <v>78</v>
      </c>
      <c r="P40" s="760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C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3" max="23" width="17.85546875" bestFit="1" customWidth="1"/>
    <col min="24" max="32" width="9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/>
      <c r="X1" s="1">
        <v>43077</v>
      </c>
      <c r="Y1" s="1">
        <v>43084</v>
      </c>
    </row>
    <row r="2" spans="1:29" ht="15.75" thickBot="1" x14ac:dyDescent="0.3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0">
        <v>26</v>
      </c>
      <c r="O2" s="11" t="s">
        <v>57</v>
      </c>
      <c r="Q2">
        <f>C24-H24</f>
        <v>150</v>
      </c>
      <c r="T2" s="1">
        <v>43096</v>
      </c>
      <c r="U2" t="s">
        <v>877</v>
      </c>
      <c r="V2" t="s">
        <v>875</v>
      </c>
      <c r="W2" s="757" t="s">
        <v>859</v>
      </c>
      <c r="X2" s="756">
        <v>11.5</v>
      </c>
      <c r="Y2" s="756">
        <v>11.5</v>
      </c>
    </row>
    <row r="3" spans="1:29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5">
        <f>(F24-K24-M24)/Q2</f>
        <v>76.688533333333339</v>
      </c>
      <c r="U3" t="s">
        <v>878</v>
      </c>
      <c r="W3" s="757" t="s">
        <v>860</v>
      </c>
      <c r="X3" s="756">
        <v>25</v>
      </c>
      <c r="Y3" s="756">
        <v>24.6</v>
      </c>
      <c r="AC3" s="229"/>
    </row>
    <row r="4" spans="1:29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72.48</v>
      </c>
      <c r="R4" s="487">
        <v>0</v>
      </c>
      <c r="U4" t="s">
        <v>879</v>
      </c>
      <c r="W4" s="757" t="s">
        <v>861</v>
      </c>
      <c r="X4" s="756">
        <v>28.5</v>
      </c>
      <c r="Y4" s="756">
        <v>28.8</v>
      </c>
    </row>
    <row r="5" spans="1:29" x14ac:dyDescent="0.25">
      <c r="B5" s="72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72"/>
      <c r="H5" s="180"/>
      <c r="I5" s="3"/>
      <c r="J5" s="3"/>
      <c r="K5" s="43"/>
      <c r="L5" s="72"/>
      <c r="M5" s="3"/>
      <c r="O5" s="11" t="s">
        <v>67</v>
      </c>
      <c r="Q5" s="3">
        <f>Q4*Q2</f>
        <v>10872</v>
      </c>
      <c r="T5" s="1"/>
      <c r="W5" s="757" t="s">
        <v>862</v>
      </c>
      <c r="X5" s="756">
        <v>35.200000000000003</v>
      </c>
      <c r="Y5" s="756">
        <v>34.5</v>
      </c>
      <c r="Z5" s="229"/>
      <c r="AC5" s="229"/>
    </row>
    <row r="6" spans="1:29" x14ac:dyDescent="0.25">
      <c r="B6" s="72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11503.28</v>
      </c>
      <c r="W6" s="757" t="s">
        <v>863</v>
      </c>
      <c r="X6" s="756">
        <v>56</v>
      </c>
      <c r="Y6" s="756">
        <v>56.1</v>
      </c>
    </row>
    <row r="7" spans="1:29" x14ac:dyDescent="0.25">
      <c r="A7" s="622"/>
      <c r="B7" s="754">
        <v>43090</v>
      </c>
      <c r="C7" s="4">
        <v>50</v>
      </c>
      <c r="D7" s="3">
        <v>73.28</v>
      </c>
      <c r="E7" s="3">
        <v>0</v>
      </c>
      <c r="F7" s="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27.389999999997599</v>
      </c>
      <c r="R7">
        <v>100</v>
      </c>
      <c r="W7" s="757" t="s">
        <v>864</v>
      </c>
      <c r="X7" s="756">
        <v>156.13</v>
      </c>
      <c r="Y7" s="756">
        <v>155.49</v>
      </c>
    </row>
    <row r="8" spans="1:29" x14ac:dyDescent="0.25">
      <c r="A8" s="622"/>
      <c r="B8" s="622"/>
      <c r="C8" s="4"/>
      <c r="D8" s="3"/>
      <c r="E8" s="3"/>
      <c r="F8" s="3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-631.28000000000065</v>
      </c>
      <c r="T8" s="1"/>
      <c r="W8" s="757" t="s">
        <v>876</v>
      </c>
      <c r="Y8" s="753">
        <f>(Y7-X7)/X7</f>
        <v>-4.0991481457758683E-3</v>
      </c>
    </row>
    <row r="9" spans="1:29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-5.4878260809091028E-2</v>
      </c>
      <c r="W9" s="757" t="s">
        <v>873</v>
      </c>
      <c r="X9" s="753">
        <f>SUM(X2:X5)/X7</f>
        <v>0.64177288157304813</v>
      </c>
      <c r="Y9" s="753">
        <f>SUM(Y2:Y5)/Y7</f>
        <v>0.63926940639269403</v>
      </c>
      <c r="Z9" s="758"/>
      <c r="AA9" s="758"/>
    </row>
    <row r="10" spans="1:29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AA10" s="756"/>
    </row>
    <row r="11" spans="1:29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AA11" s="756"/>
    </row>
    <row r="12" spans="1:29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W12" s="46"/>
      <c r="X12" s="758"/>
      <c r="Y12" s="758"/>
      <c r="AA12" s="756"/>
    </row>
    <row r="13" spans="1:29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V13" t="s">
        <v>874</v>
      </c>
      <c r="W13" s="757" t="s">
        <v>865</v>
      </c>
      <c r="X13" s="756">
        <v>105.2</v>
      </c>
      <c r="Y13" s="756">
        <v>99.7</v>
      </c>
      <c r="AA13" s="756"/>
    </row>
    <row r="14" spans="1:29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W14" s="757" t="s">
        <v>866</v>
      </c>
      <c r="X14" s="756">
        <v>1.77</v>
      </c>
      <c r="Y14" s="756">
        <v>2.23</v>
      </c>
      <c r="AA14" s="756"/>
    </row>
    <row r="15" spans="1:29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757" t="s">
        <v>867</v>
      </c>
      <c r="X15" s="756">
        <v>50.7</v>
      </c>
      <c r="Y15" s="756">
        <v>50.6</v>
      </c>
      <c r="AA15" s="756"/>
    </row>
    <row r="16" spans="1:29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757" t="s">
        <v>868</v>
      </c>
      <c r="X16" s="756">
        <v>1.1599999999999999</v>
      </c>
      <c r="Y16" s="756">
        <v>1.06</v>
      </c>
      <c r="AA16" s="756"/>
    </row>
    <row r="17" spans="1:27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W17" s="757" t="s">
        <v>869</v>
      </c>
      <c r="X17" s="756">
        <v>1.28</v>
      </c>
      <c r="Y17" s="756">
        <v>1.1499999999999999</v>
      </c>
      <c r="AA17" s="756"/>
    </row>
    <row r="18" spans="1:27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W18" s="757" t="s">
        <v>870</v>
      </c>
      <c r="X18" s="756">
        <v>13.1</v>
      </c>
      <c r="Y18" s="756">
        <v>13.1</v>
      </c>
      <c r="AA18" s="756"/>
    </row>
    <row r="19" spans="1:27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W19" s="757" t="s">
        <v>871</v>
      </c>
      <c r="X19" s="756">
        <v>0.03</v>
      </c>
      <c r="Y19" s="756">
        <v>0.05</v>
      </c>
    </row>
    <row r="20" spans="1:27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W20" s="757" t="s">
        <v>872</v>
      </c>
      <c r="X20" s="756">
        <v>19.600000000000001</v>
      </c>
      <c r="Y20" s="756">
        <v>19.100000000000001</v>
      </c>
    </row>
    <row r="21" spans="1:27" x14ac:dyDescent="0.25">
      <c r="W21" s="757" t="s">
        <v>864</v>
      </c>
      <c r="X21" s="756">
        <v>192.89</v>
      </c>
      <c r="Y21" s="756">
        <v>187</v>
      </c>
    </row>
    <row r="22" spans="1:27" x14ac:dyDescent="0.25">
      <c r="W22" s="757" t="s">
        <v>876</v>
      </c>
      <c r="Y22" s="753">
        <f>(Y21-X21)/X21</f>
        <v>-3.0535538389755749E-2</v>
      </c>
    </row>
    <row r="23" spans="1:27" x14ac:dyDescent="0.25">
      <c r="C23" s="4"/>
      <c r="D23" s="3"/>
      <c r="E23" s="3"/>
      <c r="F23" s="3"/>
      <c r="H23" s="70"/>
      <c r="W23" s="757" t="s">
        <v>873</v>
      </c>
      <c r="X23" s="134">
        <f>SUM(X13:X15)/X21</f>
        <v>0.81740888589351457</v>
      </c>
      <c r="Y23" s="134">
        <f>SUM(Y13:Y15)/Y21</f>
        <v>0.81566844919786097</v>
      </c>
    </row>
    <row r="24" spans="1:27" x14ac:dyDescent="0.25">
      <c r="A24" s="21" t="s">
        <v>81</v>
      </c>
      <c r="B24" s="12"/>
      <c r="C24" s="12">
        <f>SUM(C2:C23)</f>
        <v>300</v>
      </c>
      <c r="D24" s="13"/>
      <c r="E24" s="13"/>
      <c r="F24" s="13">
        <f>SUM(F2:F23)</f>
        <v>23205.5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</row>
    <row r="25" spans="1:27" ht="15.75" thickBot="1" x14ac:dyDescent="0.3">
      <c r="A25" s="347" t="s">
        <v>194</v>
      </c>
      <c r="B25" s="348"/>
      <c r="C25" s="349">
        <f>SumByColor($A$25,C2:C23)</f>
        <v>150</v>
      </c>
      <c r="D25" s="349"/>
      <c r="E25" s="349"/>
      <c r="F25" s="350">
        <f>SumByColor($A$25,F2:F23)</f>
        <v>11367</v>
      </c>
      <c r="G25" s="349"/>
      <c r="H25" s="349">
        <f>SumByColor($A$25,H2:H23)</f>
        <v>150</v>
      </c>
      <c r="I25" s="349"/>
      <c r="J25" s="349"/>
      <c r="K25" s="350">
        <f>SumByColor($A$25,K2:K23)</f>
        <v>11676</v>
      </c>
      <c r="L25" s="349"/>
      <c r="M25" s="350">
        <f>SumByColor($A$25,M2:M23)</f>
        <v>26</v>
      </c>
    </row>
    <row r="27" spans="1:27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27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27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">C30*(E30-D30)</f>
        <v>39.000000000000057</v>
      </c>
      <c r="G30" s="39">
        <f t="shared" ref="G30:G40" si="2">D30*C30</f>
        <v>4094</v>
      </c>
      <c r="H30" s="226">
        <f t="shared" ref="H30:H40" si="3">(E30-D30)/D30</f>
        <v>9.5261358085002579E-3</v>
      </c>
      <c r="I30" s="344"/>
      <c r="J30" s="10"/>
      <c r="K30" s="10"/>
    </row>
    <row r="31" spans="1:27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"/>
        <v>160.99999999999994</v>
      </c>
      <c r="G31" s="39">
        <f t="shared" si="2"/>
        <v>4094</v>
      </c>
      <c r="H31" s="226">
        <f t="shared" si="3"/>
        <v>3.9325842696629199E-2</v>
      </c>
      <c r="I31" s="345"/>
      <c r="J31" s="10"/>
      <c r="K31" s="10"/>
    </row>
    <row r="32" spans="1:27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"/>
        <v>43.500000000000227</v>
      </c>
      <c r="G32" s="39">
        <f t="shared" si="2"/>
        <v>8184.5</v>
      </c>
      <c r="H32" s="226">
        <f t="shared" si="3"/>
        <v>5.3149245525078168E-3</v>
      </c>
      <c r="I32" s="345"/>
      <c r="J32" s="10"/>
      <c r="K32" s="10"/>
    </row>
    <row r="33" spans="1:21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"/>
        <v>93.9</v>
      </c>
      <c r="G33" s="39">
        <f t="shared" si="2"/>
        <v>4005.1000000000004</v>
      </c>
      <c r="H33" s="226">
        <f t="shared" si="3"/>
        <v>2.3445107487952862E-2</v>
      </c>
      <c r="I33" s="39">
        <v>75.5</v>
      </c>
      <c r="J33" s="10"/>
      <c r="K33" s="39">
        <v>805.57</v>
      </c>
    </row>
    <row r="34" spans="1:21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"/>
        <v>78.900000000000148</v>
      </c>
      <c r="G34" s="39">
        <f t="shared" si="2"/>
        <v>8089.1</v>
      </c>
      <c r="H34" s="227">
        <f t="shared" si="3"/>
        <v>9.7538663139286382E-3</v>
      </c>
      <c r="I34" s="39">
        <v>80</v>
      </c>
      <c r="J34" s="10"/>
      <c r="K34" s="39">
        <v>757</v>
      </c>
    </row>
    <row r="35" spans="1:21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"/>
        <v>-791.10000000000014</v>
      </c>
      <c r="G35" s="39">
        <f t="shared" si="2"/>
        <v>11783.1</v>
      </c>
      <c r="H35" s="227">
        <f t="shared" si="3"/>
        <v>-6.713852891004915E-2</v>
      </c>
      <c r="I35" s="345"/>
      <c r="J35" s="10"/>
      <c r="K35" s="39">
        <v>-132</v>
      </c>
    </row>
    <row r="36" spans="1:21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"/>
        <v>-341.19000000000028</v>
      </c>
      <c r="G36" s="39">
        <f t="shared" si="2"/>
        <v>7969.1900000000005</v>
      </c>
      <c r="H36" s="227">
        <f t="shared" si="3"/>
        <v>-4.2813636015705522E-2</v>
      </c>
      <c r="I36" s="197" t="s">
        <v>819</v>
      </c>
      <c r="J36" s="10"/>
      <c r="K36" s="39">
        <v>317</v>
      </c>
    </row>
    <row r="37" spans="1:21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"/>
        <v>-623.00000000000045</v>
      </c>
      <c r="G37" s="39">
        <f t="shared" si="2"/>
        <v>7969</v>
      </c>
      <c r="H37" s="227">
        <f t="shared" si="3"/>
        <v>-7.8177939515623088E-2</v>
      </c>
      <c r="I37" s="345"/>
      <c r="J37" s="10">
        <v>23.71</v>
      </c>
      <c r="K37" s="39">
        <v>35</v>
      </c>
    </row>
    <row r="38" spans="1:21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"/>
        <v>-875.99999999999841</v>
      </c>
      <c r="G38" s="39">
        <f t="shared" si="2"/>
        <v>11548.5</v>
      </c>
      <c r="H38" s="227">
        <f t="shared" si="3"/>
        <v>-7.5854007013897773E-2</v>
      </c>
      <c r="I38" s="39">
        <v>76.5</v>
      </c>
      <c r="J38" s="10"/>
      <c r="K38" s="39">
        <v>-217</v>
      </c>
      <c r="L38" s="8"/>
      <c r="M38" s="8"/>
    </row>
    <row r="39" spans="1:21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"/>
        <v>-472.27999999999923</v>
      </c>
      <c r="G39" s="39">
        <f t="shared" si="2"/>
        <v>7839.28</v>
      </c>
      <c r="H39" s="227">
        <f t="shared" si="3"/>
        <v>-6.0245328652631269E-2</v>
      </c>
      <c r="I39" s="197" t="s">
        <v>830</v>
      </c>
      <c r="J39" s="10"/>
      <c r="K39" s="39">
        <v>186</v>
      </c>
      <c r="L39" s="8"/>
      <c r="M39" s="8"/>
    </row>
    <row r="40" spans="1:21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"/>
        <v>-550.27500000000134</v>
      </c>
      <c r="G40" s="39">
        <f t="shared" si="2"/>
        <v>11503.275000000001</v>
      </c>
      <c r="H40" s="227">
        <f t="shared" si="3"/>
        <v>-4.7836377031758456E-2</v>
      </c>
      <c r="I40" s="345"/>
      <c r="J40" s="10">
        <v>43.77</v>
      </c>
      <c r="K40" s="39">
        <v>108</v>
      </c>
    </row>
    <row r="41" spans="1:21" x14ac:dyDescent="0.25">
      <c r="B41" s="10"/>
      <c r="C41" s="10"/>
      <c r="D41" s="39"/>
      <c r="E41" s="39"/>
      <c r="F41" s="39"/>
      <c r="G41" s="39"/>
      <c r="H41" s="227"/>
      <c r="I41" s="345"/>
      <c r="J41" s="10"/>
      <c r="K41" s="39"/>
    </row>
    <row r="42" spans="1:21" ht="20.25" thickBot="1" x14ac:dyDescent="0.35">
      <c r="B42" s="186"/>
      <c r="C42" s="186"/>
      <c r="D42" s="187"/>
      <c r="E42" s="189"/>
      <c r="F42" s="190"/>
      <c r="G42" s="224"/>
      <c r="H42" s="190"/>
      <c r="I42" s="190"/>
      <c r="J42" s="661"/>
      <c r="K42" s="39"/>
      <c r="O42" s="760" t="s">
        <v>78</v>
      </c>
      <c r="P42" s="760"/>
      <c r="T42" s="89" t="s">
        <v>112</v>
      </c>
    </row>
    <row r="43" spans="1:21" ht="15.75" thickTop="1" x14ac:dyDescent="0.25">
      <c r="B43" s="188"/>
      <c r="C43" s="10"/>
      <c r="D43" s="39"/>
      <c r="E43" s="39"/>
      <c r="F43" s="39"/>
      <c r="G43" s="39"/>
      <c r="H43" s="226"/>
      <c r="I43" s="344"/>
      <c r="J43" s="10"/>
      <c r="K43" s="39"/>
      <c r="O43" s="81">
        <v>1.1000000000000001</v>
      </c>
      <c r="P43" s="81">
        <f>O43*$Q$4</f>
        <v>79.728000000000009</v>
      </c>
      <c r="Q43" s="2"/>
      <c r="T43" s="125" t="s">
        <v>97</v>
      </c>
      <c r="U43" s="96">
        <v>66.98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45"/>
      <c r="J44" s="10"/>
      <c r="K44" s="39"/>
      <c r="O44" s="81">
        <v>1.0900000000000001</v>
      </c>
      <c r="P44" s="81">
        <f t="shared" ref="P44:P63" si="4">O44*$Q$4</f>
        <v>79.003200000000007</v>
      </c>
      <c r="Q44" s="2"/>
      <c r="T44" s="91" t="s">
        <v>98</v>
      </c>
      <c r="U44" s="86">
        <v>67.05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4"/>
        <v>78.278400000000005</v>
      </c>
      <c r="Q45" s="2"/>
      <c r="T45" s="91" t="s">
        <v>99</v>
      </c>
      <c r="U45" s="86" t="s">
        <v>695</v>
      </c>
    </row>
    <row r="46" spans="1:21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4"/>
        <v>77.553600000000003</v>
      </c>
      <c r="Q46" s="2"/>
      <c r="T46" s="91" t="s">
        <v>100</v>
      </c>
      <c r="U46" s="86" t="s">
        <v>696</v>
      </c>
    </row>
    <row r="47" spans="1:21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4"/>
        <v>76.828800000000001</v>
      </c>
      <c r="Q47" s="2"/>
      <c r="T47" s="91" t="s">
        <v>101</v>
      </c>
      <c r="U47" s="86">
        <v>79.099999999999994</v>
      </c>
    </row>
    <row r="48" spans="1:21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4"/>
        <v>76.104000000000013</v>
      </c>
      <c r="Q48" s="2"/>
      <c r="T48" s="91" t="s">
        <v>102</v>
      </c>
      <c r="U48" s="86">
        <v>0.98934999999999995</v>
      </c>
    </row>
    <row r="49" spans="1:21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4"/>
        <v>75.379200000000012</v>
      </c>
      <c r="Q49" s="2"/>
      <c r="T49" s="91" t="s">
        <v>103</v>
      </c>
      <c r="U49" s="86" t="s">
        <v>581</v>
      </c>
    </row>
    <row r="50" spans="1:21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4"/>
        <v>74.65440000000001</v>
      </c>
      <c r="Q50" s="2"/>
      <c r="T50" s="91"/>
      <c r="U50" s="86"/>
    </row>
    <row r="51" spans="1:21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4"/>
        <v>73.929600000000008</v>
      </c>
      <c r="Q51" s="2"/>
      <c r="T51" s="91" t="s">
        <v>104</v>
      </c>
      <c r="U51" s="86" t="s">
        <v>697</v>
      </c>
    </row>
    <row r="52" spans="1:21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4"/>
        <v>73.204800000000006</v>
      </c>
      <c r="Q52" s="2"/>
      <c r="T52" s="91" t="s">
        <v>105</v>
      </c>
      <c r="U52" s="86" t="s">
        <v>426</v>
      </c>
    </row>
    <row r="53" spans="1:21" x14ac:dyDescent="0.25">
      <c r="O53" s="81">
        <v>1</v>
      </c>
      <c r="P53" s="81">
        <f t="shared" si="4"/>
        <v>72.48</v>
      </c>
      <c r="Q53" s="2"/>
      <c r="T53" s="91" t="s">
        <v>106</v>
      </c>
      <c r="U53" s="88">
        <v>7113649</v>
      </c>
    </row>
    <row r="54" spans="1:2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4"/>
        <v>71.755200000000002</v>
      </c>
      <c r="Q54" s="2"/>
      <c r="T54" s="91" t="s">
        <v>109</v>
      </c>
      <c r="U54" s="88">
        <v>10291100</v>
      </c>
    </row>
    <row r="55" spans="1:21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4"/>
        <v>71.0304</v>
      </c>
      <c r="Q55" s="2"/>
      <c r="T55" s="91" t="s">
        <v>107</v>
      </c>
      <c r="U55" s="86" t="s">
        <v>698</v>
      </c>
    </row>
    <row r="56" spans="1:21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5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4"/>
        <v>70.305599999999998</v>
      </c>
      <c r="T56" s="91" t="s">
        <v>110</v>
      </c>
      <c r="U56" s="86">
        <v>6.69</v>
      </c>
    </row>
    <row r="57" spans="1:21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5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4"/>
        <v>69.580799999999996</v>
      </c>
      <c r="T57" s="91" t="s">
        <v>111</v>
      </c>
      <c r="U57" s="86">
        <v>9.94</v>
      </c>
    </row>
    <row r="58" spans="1:21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5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4"/>
        <v>68.855999999999995</v>
      </c>
      <c r="T58" s="91" t="s">
        <v>108</v>
      </c>
      <c r="U58" s="86" t="s">
        <v>582</v>
      </c>
    </row>
    <row r="59" spans="1:21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5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4"/>
        <v>68.131200000000007</v>
      </c>
    </row>
    <row r="60" spans="1:21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5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4"/>
        <v>67.406400000000005</v>
      </c>
    </row>
    <row r="61" spans="1:21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5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4"/>
        <v>66.681600000000003</v>
      </c>
    </row>
    <row r="62" spans="1:21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5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4"/>
        <v>65.956800000000001</v>
      </c>
    </row>
    <row r="63" spans="1:21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5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4"/>
        <v>65.231999999999999</v>
      </c>
    </row>
    <row r="64" spans="1:21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5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5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6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5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6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5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6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5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6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5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6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5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6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5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6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5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6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5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6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5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6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5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6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5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6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5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6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5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6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5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6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5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6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5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7">C106*(E106-D106)</f>
        <v>103.99999999999991</v>
      </c>
      <c r="G106" s="372">
        <f t="shared" ref="G106:G169" si="8">D106*C106</f>
        <v>2555</v>
      </c>
      <c r="H106" s="373">
        <f t="shared" ref="H106:H169" si="9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7"/>
        <v>-54.250000000000043</v>
      </c>
      <c r="G107" s="372">
        <f t="shared" si="8"/>
        <v>2555</v>
      </c>
      <c r="H107" s="373">
        <f t="shared" si="9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7"/>
        <v>16.499999999999915</v>
      </c>
      <c r="G108" s="372">
        <f t="shared" si="8"/>
        <v>2555</v>
      </c>
      <c r="H108" s="373">
        <f t="shared" si="9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7"/>
        <v>-143.99999999999977</v>
      </c>
      <c r="G109" s="372">
        <f t="shared" si="8"/>
        <v>4956.5</v>
      </c>
      <c r="H109" s="373">
        <f t="shared" si="9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7"/>
        <v>-819.60000000000059</v>
      </c>
      <c r="G110" s="372">
        <f t="shared" si="8"/>
        <v>5782.2000000000007</v>
      </c>
      <c r="H110" s="373">
        <f t="shared" si="9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7"/>
        <v>-539</v>
      </c>
      <c r="G111" s="372">
        <f t="shared" si="8"/>
        <v>4901.5</v>
      </c>
      <c r="H111" s="373">
        <f t="shared" si="9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7"/>
        <v>-500.5000000000004</v>
      </c>
      <c r="G112" s="372">
        <f t="shared" si="8"/>
        <v>6662.6</v>
      </c>
      <c r="H112" s="374">
        <f t="shared" si="9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7"/>
        <v>-384.30000000000064</v>
      </c>
      <c r="G113" s="372">
        <f t="shared" si="8"/>
        <v>6662.6</v>
      </c>
      <c r="H113" s="374">
        <f t="shared" si="9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7"/>
        <v>-446.6000000000007</v>
      </c>
      <c r="G114" s="372">
        <f t="shared" si="8"/>
        <v>6662.6</v>
      </c>
      <c r="H114" s="374">
        <f t="shared" si="9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8"/>
        <v>6662.32</v>
      </c>
      <c r="H115" s="374">
        <f t="shared" si="9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8"/>
        <v>4850.55</v>
      </c>
      <c r="H116" s="374">
        <f t="shared" si="9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8"/>
        <v>4850.55</v>
      </c>
      <c r="H117" s="374">
        <f t="shared" si="9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0">C118*(E118-D118)</f>
        <v>-221.95000000000036</v>
      </c>
      <c r="G118" s="372">
        <f t="shared" si="8"/>
        <v>4820.4500000000007</v>
      </c>
      <c r="H118" s="374">
        <f t="shared" si="9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0"/>
        <v>-15.950000000000131</v>
      </c>
      <c r="G119" s="372">
        <f t="shared" si="8"/>
        <v>4820.4500000000007</v>
      </c>
      <c r="H119" s="374">
        <f t="shared" si="9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0"/>
        <v>94.050000000000011</v>
      </c>
      <c r="G120" s="372">
        <f t="shared" si="8"/>
        <v>4820.4500000000007</v>
      </c>
      <c r="H120" s="374">
        <f t="shared" si="9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0"/>
        <v>145.74999999999994</v>
      </c>
      <c r="G121" s="372">
        <f t="shared" si="8"/>
        <v>2334.25</v>
      </c>
      <c r="H121" s="374">
        <f t="shared" si="9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0"/>
        <v>59.499999999999886</v>
      </c>
      <c r="G122" s="372">
        <f t="shared" si="8"/>
        <v>4790.5</v>
      </c>
      <c r="H122" s="374">
        <f t="shared" si="9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0"/>
        <v>-422.59000000000043</v>
      </c>
      <c r="G123" s="372">
        <f t="shared" si="8"/>
        <v>6597.29</v>
      </c>
      <c r="H123" s="374">
        <f t="shared" si="9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0"/>
        <v>-461.29999999999995</v>
      </c>
      <c r="G124" s="372">
        <f t="shared" si="8"/>
        <v>9282.2999999999993</v>
      </c>
      <c r="H124" s="374">
        <f t="shared" si="9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0"/>
        <v>-814.29999999999859</v>
      </c>
      <c r="G125" s="372">
        <f t="shared" si="8"/>
        <v>9282.2999999999993</v>
      </c>
      <c r="H125" s="374">
        <f t="shared" si="9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0"/>
        <v>-1005.2999999999997</v>
      </c>
      <c r="G126" s="372">
        <f t="shared" si="8"/>
        <v>9282.2999999999993</v>
      </c>
      <c r="H126" s="374">
        <f t="shared" si="9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0"/>
        <v>-659.99999999999943</v>
      </c>
      <c r="G127" s="372">
        <f t="shared" si="8"/>
        <v>9282</v>
      </c>
      <c r="H127" s="374">
        <f t="shared" si="9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0"/>
        <v>-522.29999999999995</v>
      </c>
      <c r="G128" s="372">
        <f t="shared" si="8"/>
        <v>9282.2999999999993</v>
      </c>
      <c r="H128" s="374">
        <f t="shared" si="9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0"/>
        <v>-925</v>
      </c>
      <c r="G129" s="372">
        <f t="shared" si="8"/>
        <v>9282</v>
      </c>
      <c r="H129" s="374">
        <f t="shared" si="9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0"/>
        <v>-1102.9999999999986</v>
      </c>
      <c r="G130" s="372">
        <f t="shared" si="8"/>
        <v>9282</v>
      </c>
      <c r="H130" s="374">
        <f t="shared" si="9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0"/>
        <v>-1235.4000000000015</v>
      </c>
      <c r="G131" s="372">
        <f t="shared" si="8"/>
        <v>17329.400000000001</v>
      </c>
      <c r="H131" s="374">
        <f t="shared" si="9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0"/>
        <v>-1679.400000000001</v>
      </c>
      <c r="G132" s="372">
        <f t="shared" si="8"/>
        <v>17329.400000000001</v>
      </c>
      <c r="H132" s="374">
        <f t="shared" si="9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0"/>
        <v>-867.40000000000066</v>
      </c>
      <c r="G133" s="372">
        <f t="shared" si="8"/>
        <v>17329.400000000001</v>
      </c>
      <c r="H133" s="374">
        <f t="shared" si="9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0"/>
        <v>-828.30000000000155</v>
      </c>
      <c r="G134" s="372">
        <f t="shared" si="8"/>
        <v>17282.3</v>
      </c>
      <c r="H134" s="374">
        <f t="shared" si="9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0"/>
        <v>-422.48000000000019</v>
      </c>
      <c r="G135" s="372">
        <f t="shared" si="8"/>
        <v>8908.48</v>
      </c>
      <c r="H135" s="374">
        <f t="shared" si="9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0"/>
        <v>-519.48</v>
      </c>
      <c r="G136" s="372">
        <f t="shared" si="8"/>
        <v>8908.48</v>
      </c>
      <c r="H136" s="374">
        <f t="shared" si="9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0"/>
        <v>-253.48000000000042</v>
      </c>
      <c r="G137" s="372">
        <f t="shared" si="8"/>
        <v>8908.48</v>
      </c>
      <c r="H137" s="374">
        <f t="shared" si="9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0"/>
        <v>-215.47999999999945</v>
      </c>
      <c r="G138" s="372">
        <f t="shared" si="8"/>
        <v>8908.48</v>
      </c>
      <c r="H138" s="374">
        <f t="shared" si="9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0"/>
        <v>-364.48000000000036</v>
      </c>
      <c r="G139" s="372">
        <f t="shared" si="8"/>
        <v>8908.48</v>
      </c>
      <c r="H139" s="374">
        <f t="shared" si="9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0"/>
        <v>-242.48000000000047</v>
      </c>
      <c r="G140" s="372">
        <f t="shared" si="8"/>
        <v>8908.48</v>
      </c>
      <c r="H140" s="374">
        <f t="shared" si="9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0"/>
        <v>-184.48000000000064</v>
      </c>
      <c r="G141" s="372">
        <f t="shared" si="8"/>
        <v>8908.48</v>
      </c>
      <c r="H141" s="374">
        <f t="shared" si="9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0"/>
        <v>-253.48000000000042</v>
      </c>
      <c r="G142" s="372">
        <f t="shared" si="8"/>
        <v>8908.48</v>
      </c>
      <c r="H142" s="374">
        <f t="shared" si="9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0"/>
        <v>-53.480000000000416</v>
      </c>
      <c r="G143" s="372">
        <f t="shared" si="8"/>
        <v>8908.48</v>
      </c>
      <c r="H143" s="374">
        <f t="shared" si="9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0"/>
        <v>-795.27600000000064</v>
      </c>
      <c r="G144" s="372">
        <f t="shared" si="8"/>
        <v>10521.276</v>
      </c>
      <c r="H144" s="374">
        <f t="shared" si="9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0"/>
        <v>-982.18499999999972</v>
      </c>
      <c r="G145" s="372">
        <f t="shared" si="8"/>
        <v>12902.684999999999</v>
      </c>
      <c r="H145" s="374">
        <f t="shared" si="9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0"/>
        <v>-1067.6849999999988</v>
      </c>
      <c r="G146" s="372">
        <f t="shared" si="8"/>
        <v>12902.684999999999</v>
      </c>
      <c r="H146" s="374">
        <f t="shared" si="9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0"/>
        <v>-955.18499999999881</v>
      </c>
      <c r="G147" s="372">
        <f t="shared" si="8"/>
        <v>12902.684999999999</v>
      </c>
      <c r="H147" s="374">
        <f t="shared" si="9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0"/>
        <v>-797.68499999999915</v>
      </c>
      <c r="G148" s="372">
        <f t="shared" si="8"/>
        <v>12902.684999999999</v>
      </c>
      <c r="H148" s="374">
        <f t="shared" si="9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0"/>
        <v>-814.18499999999904</v>
      </c>
      <c r="G149" s="372">
        <f t="shared" si="8"/>
        <v>12902.684999999999</v>
      </c>
      <c r="H149" s="374">
        <f t="shared" si="9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0"/>
        <v>-752.6849999999996</v>
      </c>
      <c r="G150" s="372">
        <f t="shared" si="8"/>
        <v>12902.684999999999</v>
      </c>
      <c r="H150" s="374">
        <f t="shared" si="9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0"/>
        <v>-682.18499999999972</v>
      </c>
      <c r="G151" s="372">
        <f t="shared" si="8"/>
        <v>12902.684999999999</v>
      </c>
      <c r="H151" s="374">
        <f t="shared" si="9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0"/>
        <v>-827.6849999999996</v>
      </c>
      <c r="G152" s="372">
        <f t="shared" si="8"/>
        <v>12902.684999999999</v>
      </c>
      <c r="H152" s="374">
        <f t="shared" si="9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0"/>
        <v>-890.68499999999983</v>
      </c>
      <c r="G153" s="372">
        <f t="shared" si="8"/>
        <v>12902.684999999999</v>
      </c>
      <c r="H153" s="374">
        <f t="shared" si="9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0"/>
        <v>-927.38400000000081</v>
      </c>
      <c r="G154" s="372">
        <f t="shared" si="8"/>
        <v>14488.284</v>
      </c>
      <c r="H154" s="374">
        <f t="shared" si="9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0"/>
        <v>-1241.8839999999998</v>
      </c>
      <c r="G155" s="372">
        <f t="shared" si="8"/>
        <v>14488.284</v>
      </c>
      <c r="H155" s="374">
        <f t="shared" si="9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0"/>
        <v>-1334.6800000000003</v>
      </c>
      <c r="G156" s="372">
        <f t="shared" si="8"/>
        <v>16818.68</v>
      </c>
      <c r="H156" s="374">
        <f t="shared" si="9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0"/>
        <v>-1440.6800000000003</v>
      </c>
      <c r="G157" s="372">
        <f t="shared" si="8"/>
        <v>16818.68</v>
      </c>
      <c r="H157" s="374">
        <f t="shared" si="9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0"/>
        <v>-1242.6800000000014</v>
      </c>
      <c r="G158" s="372">
        <f t="shared" si="8"/>
        <v>16818.68</v>
      </c>
      <c r="H158" s="374">
        <f t="shared" si="9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0"/>
        <v>-1020.6800000000015</v>
      </c>
      <c r="G159" s="372">
        <f t="shared" si="8"/>
        <v>16818.68</v>
      </c>
      <c r="H159" s="374">
        <f t="shared" si="9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0"/>
        <v>-462.68000000000029</v>
      </c>
      <c r="G160" s="372">
        <f t="shared" si="8"/>
        <v>16818.68</v>
      </c>
      <c r="H160" s="374">
        <f t="shared" si="9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0"/>
        <v>-514.68000000000131</v>
      </c>
      <c r="G161" s="372">
        <f t="shared" si="8"/>
        <v>16818.68</v>
      </c>
      <c r="H161" s="374">
        <f t="shared" si="9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0"/>
        <v>-968.68000000000052</v>
      </c>
      <c r="G162" s="372">
        <f t="shared" si="8"/>
        <v>16818.68</v>
      </c>
      <c r="H162" s="374">
        <f t="shared" si="9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0"/>
        <v>-900.67999999999984</v>
      </c>
      <c r="G163" s="372">
        <f t="shared" si="8"/>
        <v>16724.68</v>
      </c>
      <c r="H163" s="374">
        <f t="shared" si="9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0"/>
        <v>-1097.7599999999995</v>
      </c>
      <c r="G164" s="372">
        <f t="shared" si="8"/>
        <v>16703.759999999998</v>
      </c>
      <c r="H164" s="374">
        <f t="shared" si="9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0"/>
        <v>-1470.25</v>
      </c>
      <c r="G165" s="372">
        <f t="shared" si="8"/>
        <v>20522.75</v>
      </c>
      <c r="H165" s="374">
        <f t="shared" si="9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0"/>
        <v>-1712.7499999999998</v>
      </c>
      <c r="G166" s="372">
        <f t="shared" si="8"/>
        <v>20522.75</v>
      </c>
      <c r="H166" s="374">
        <f t="shared" si="9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0"/>
        <v>-2170.2499999999995</v>
      </c>
      <c r="G167" s="372">
        <f t="shared" si="8"/>
        <v>20522.75</v>
      </c>
      <c r="H167" s="374">
        <f t="shared" si="9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0"/>
        <v>-2395.2499999999973</v>
      </c>
      <c r="G168" s="372">
        <f t="shared" si="8"/>
        <v>20522.75</v>
      </c>
      <c r="H168" s="374">
        <f t="shared" si="9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0"/>
        <v>-1409.9999999999995</v>
      </c>
      <c r="G169" s="372">
        <f t="shared" si="8"/>
        <v>16498</v>
      </c>
      <c r="H169" s="374">
        <f t="shared" si="9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0"/>
        <v>-1757.9999999999984</v>
      </c>
      <c r="G170" s="372">
        <f t="shared" ref="G170:G202" si="11">D170*C170</f>
        <v>16498</v>
      </c>
      <c r="H170" s="374">
        <f t="shared" ref="H170:H204" si="12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0"/>
        <v>-1954.0000000000007</v>
      </c>
      <c r="G171" s="372">
        <f t="shared" si="11"/>
        <v>20164</v>
      </c>
      <c r="H171" s="374">
        <f t="shared" si="12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0"/>
        <v>-1457.1799999999996</v>
      </c>
      <c r="G172" s="372">
        <f t="shared" si="11"/>
        <v>16425.18</v>
      </c>
      <c r="H172" s="374">
        <f t="shared" si="12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0"/>
        <v>-1412.67</v>
      </c>
      <c r="G173" s="372">
        <f t="shared" si="11"/>
        <v>12638.67</v>
      </c>
      <c r="H173" s="374">
        <f t="shared" si="12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0"/>
        <v>-1429.6799999999989</v>
      </c>
      <c r="G174" s="372">
        <f t="shared" si="11"/>
        <v>16397.68</v>
      </c>
      <c r="H174" s="374">
        <f t="shared" si="12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0"/>
        <v>-2201.6750000000015</v>
      </c>
      <c r="G175" s="372">
        <f t="shared" si="11"/>
        <v>20221.675000000003</v>
      </c>
      <c r="H175" s="374">
        <f t="shared" si="12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0"/>
        <v>-1864.1749999999995</v>
      </c>
      <c r="G176" s="372">
        <f t="shared" si="11"/>
        <v>19884.174999999999</v>
      </c>
      <c r="H176" s="374">
        <f t="shared" si="12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0"/>
        <v>-1373.260000000002</v>
      </c>
      <c r="G177" s="372">
        <f t="shared" si="11"/>
        <v>16205.260000000002</v>
      </c>
      <c r="H177" s="374">
        <f t="shared" si="12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0"/>
        <v>-929.26000000000215</v>
      </c>
      <c r="G178" s="372">
        <f t="shared" si="11"/>
        <v>16205.260000000002</v>
      </c>
      <c r="H178" s="374">
        <f t="shared" si="12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0"/>
        <v>-1451.260000000002</v>
      </c>
      <c r="G179" s="372">
        <f t="shared" si="11"/>
        <v>16205.260000000002</v>
      </c>
      <c r="H179" s="374">
        <f t="shared" si="12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0"/>
        <v>-1821.7500000000016</v>
      </c>
      <c r="G180" s="372">
        <f t="shared" si="11"/>
        <v>19799.25</v>
      </c>
      <c r="H180" s="374">
        <f t="shared" si="12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0"/>
        <v>-2035.2599999999995</v>
      </c>
      <c r="G181" s="372">
        <f t="shared" si="11"/>
        <v>23338.260000000002</v>
      </c>
      <c r="H181" s="374">
        <f t="shared" si="12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13">C182*(E182-D182)</f>
        <v>-1804.4750000000001</v>
      </c>
      <c r="G182" s="372">
        <f t="shared" si="11"/>
        <v>19749.474999999999</v>
      </c>
      <c r="H182" s="374">
        <f t="shared" si="12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13"/>
        <v>-1934.474999999999</v>
      </c>
      <c r="G183" s="372">
        <f t="shared" si="11"/>
        <v>19749.474999999999</v>
      </c>
      <c r="H183" s="374">
        <f t="shared" si="12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13"/>
        <v>-1664.4749999999995</v>
      </c>
      <c r="G184" s="372">
        <f t="shared" si="11"/>
        <v>19749.474999999999</v>
      </c>
      <c r="H184" s="374">
        <f t="shared" si="12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13"/>
        <v>-1284.3300000000027</v>
      </c>
      <c r="G185" s="372">
        <f t="shared" si="11"/>
        <v>23223.33</v>
      </c>
      <c r="H185" s="374">
        <f t="shared" si="12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13"/>
        <v>-3507.3149999999991</v>
      </c>
      <c r="G186" s="372">
        <f t="shared" si="11"/>
        <v>26607.314999999999</v>
      </c>
      <c r="H186" s="374">
        <f t="shared" si="12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13"/>
        <v>-2464.409999999998</v>
      </c>
      <c r="G187" s="372">
        <f t="shared" si="11"/>
        <v>23158.41</v>
      </c>
      <c r="H187" s="374">
        <f t="shared" si="12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13"/>
        <v>-2221</v>
      </c>
      <c r="G188" s="372">
        <f t="shared" si="11"/>
        <v>19671</v>
      </c>
      <c r="H188" s="374">
        <f t="shared" si="12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13"/>
        <v>-2463.5</v>
      </c>
      <c r="G189" s="372">
        <f t="shared" si="11"/>
        <v>19671</v>
      </c>
      <c r="H189" s="374">
        <f t="shared" si="12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13"/>
        <v>-2186</v>
      </c>
      <c r="G190" s="372">
        <f t="shared" si="11"/>
        <v>19671</v>
      </c>
      <c r="H190" s="374">
        <f t="shared" si="12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13"/>
        <v>-2728.5000000000005</v>
      </c>
      <c r="G191" s="372">
        <f t="shared" si="11"/>
        <v>19671</v>
      </c>
      <c r="H191" s="374">
        <f t="shared" si="12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13"/>
        <v>-2553.4999999999995</v>
      </c>
      <c r="G192" s="372">
        <f t="shared" si="11"/>
        <v>19671</v>
      </c>
      <c r="H192" s="374">
        <f t="shared" si="12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13"/>
        <v>-2793.4999999999982</v>
      </c>
      <c r="G193" s="372">
        <f t="shared" si="11"/>
        <v>19671</v>
      </c>
      <c r="H193" s="374">
        <f t="shared" si="12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13"/>
        <v>-2561</v>
      </c>
      <c r="G194" s="372">
        <f t="shared" si="11"/>
        <v>19541</v>
      </c>
      <c r="H194" s="374">
        <f t="shared" si="12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13"/>
        <v>-3036.0000000000014</v>
      </c>
      <c r="G195" s="372">
        <f t="shared" si="11"/>
        <v>19541</v>
      </c>
      <c r="H195" s="374">
        <f t="shared" si="12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13"/>
        <v>-2591.0000000000009</v>
      </c>
      <c r="G196" s="372">
        <f t="shared" si="11"/>
        <v>19541</v>
      </c>
      <c r="H196" s="374">
        <f t="shared" si="12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13"/>
        <v>-1716.0000000000011</v>
      </c>
      <c r="G197" s="372">
        <f t="shared" si="11"/>
        <v>19411</v>
      </c>
      <c r="H197" s="374">
        <f t="shared" si="12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13"/>
        <v>-829.07999999999902</v>
      </c>
      <c r="G198" s="372">
        <f t="shared" si="11"/>
        <v>15707.08</v>
      </c>
      <c r="H198" s="374">
        <f t="shared" si="12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13"/>
        <v>-490.00000000000057</v>
      </c>
      <c r="G199" s="372">
        <f t="shared" si="11"/>
        <v>15708.000000000002</v>
      </c>
      <c r="H199" s="374">
        <f t="shared" si="12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13"/>
        <v>-1076.0000000000018</v>
      </c>
      <c r="G200" s="372">
        <f t="shared" si="11"/>
        <v>15708.000000000002</v>
      </c>
      <c r="H200" s="374">
        <f t="shared" si="12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13"/>
        <v>474.00000000000091</v>
      </c>
      <c r="G201" s="372">
        <f t="shared" si="11"/>
        <v>7648.9999999999991</v>
      </c>
      <c r="H201" s="374">
        <f t="shared" si="12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13"/>
        <v>696.99999999999989</v>
      </c>
      <c r="G202" s="372">
        <f t="shared" si="11"/>
        <v>3490.5</v>
      </c>
      <c r="H202" s="374">
        <f t="shared" si="12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13"/>
        <v>671.99999999999989</v>
      </c>
      <c r="G203" s="372"/>
      <c r="H203" s="374">
        <f t="shared" si="12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13"/>
        <v>713.65000000000055</v>
      </c>
      <c r="G204" s="372">
        <f t="shared" ref="G204" si="14">D204*C204</f>
        <v>3435.3499999999995</v>
      </c>
      <c r="H204" s="374">
        <f t="shared" si="12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4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0" t="s">
        <v>78</v>
      </c>
      <c r="P42" s="7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59.55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3573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454.58999999999924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404.63999999999942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0.12771275991364597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0" t="s">
        <v>78</v>
      </c>
      <c r="P41" s="76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65.504999999999995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64.909500000000008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64.314000000000007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63.718499999999999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63.122999999999998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62.527499999999996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61.932000000000002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817</v>
      </c>
      <c r="J49" s="39">
        <v>-948</v>
      </c>
      <c r="K49" s="39">
        <v>46.9</v>
      </c>
      <c r="O49" s="81">
        <v>1.03</v>
      </c>
      <c r="P49" s="81">
        <f t="shared" si="17"/>
        <v>61.336500000000001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60.741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832</v>
      </c>
      <c r="J51" s="39">
        <v>-829</v>
      </c>
      <c r="K51" s="39"/>
      <c r="O51" s="81">
        <v>1.01</v>
      </c>
      <c r="P51" s="81">
        <f t="shared" si="17"/>
        <v>60.145499999999998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59.55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58.954499999999996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58.358999999999995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57.763499999999993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57.167999999999992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56.572499999999998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55.976999999999997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55.381500000000003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54.786000000000001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54.1905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53.594999999999999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67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67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0" t="s">
        <v>78</v>
      </c>
      <c r="P41" s="7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0" t="s">
        <v>78</v>
      </c>
      <c r="P45" s="760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0" t="s">
        <v>78</v>
      </c>
      <c r="Q39" s="7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0" t="s">
        <v>78</v>
      </c>
      <c r="P41" s="7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95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2017-12-28T21:36:20Z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